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Estudios\Estudios 2023\40048972-0 PDI HIDRICO\entregas\informe final\para publicación v01\"/>
    </mc:Choice>
  </mc:AlternateContent>
  <workbookProtection workbookAlgorithmName="SHA-512" workbookHashValue="jBbYX/xaF4+WGPc59WJ0DB/CLW1Z9APvX86EkBdGUrYD+XigRB2297A1cQybz5s7yf9jmwl5UqiS2PIiLy5iMg==" workbookSaltValue="VFQg3AUYiGxiz3sbfw9iDA==" workbookSpinCount="100000" lockStructure="1"/>
  <bookViews>
    <workbookView xWindow="0" yWindow="0" windowWidth="28800" windowHeight="11535"/>
  </bookViews>
  <sheets>
    <sheet name="Cuencas prioritarias" sheetId="6" r:id="rId1"/>
    <sheet name="GCM representativos regionales" sheetId="4" r:id="rId2"/>
    <sheet name="Brechas balance hídrico" sheetId="5" r:id="rId3"/>
    <sheet name="Matriz de priorización" sheetId="1" r:id="rId4"/>
    <sheet name="Indicadores brecha SH sintético" sheetId="3" r:id="rId5"/>
    <sheet name="Demanda Cuencas consolidada Mm3" sheetId="24" r:id="rId6"/>
    <sheet name="Resumen Demandas regiones Mm3" sheetId="23" r:id="rId7"/>
    <sheet name="Indicadores brechas SH" sheetId="2" r:id="rId8"/>
    <sheet name="Dem_XV Arica" sheetId="7" r:id="rId9"/>
    <sheet name="Dem_I Tarapacá" sheetId="8" r:id="rId10"/>
    <sheet name="Dem_II Antofagasta" sheetId="9" r:id="rId11"/>
    <sheet name="Dem_III Atacama" sheetId="10" r:id="rId12"/>
    <sheet name="Dem_IV Coquimbo" sheetId="11" r:id="rId13"/>
    <sheet name="Dem_V Valparaíso" sheetId="12" r:id="rId14"/>
    <sheet name="Dem_RM" sheetId="13" r:id="rId15"/>
    <sheet name="Dem_VI O Higgins" sheetId="14" r:id="rId16"/>
    <sheet name="Dem_VII Maule" sheetId="15" r:id="rId17"/>
    <sheet name="Dem_XVI Ñuble" sheetId="16" r:id="rId18"/>
    <sheet name="Dem_VIII Bío Bío" sheetId="17" r:id="rId19"/>
    <sheet name="Dem_IX Araucanía" sheetId="18" r:id="rId20"/>
    <sheet name="Dem_XIV Los Ríos" sheetId="19" r:id="rId21"/>
    <sheet name="Dem_X Los Lagos" sheetId="20" r:id="rId22"/>
    <sheet name="Dem_XI Aysén" sheetId="21" r:id="rId23"/>
    <sheet name="Dem_XII Magallanes" sheetId="22" r:id="rId24"/>
  </sheets>
  <externalReferences>
    <externalReference r:id="rId25"/>
  </externalReferences>
  <definedNames>
    <definedName name="_xlnm._FilterDatabase" localSheetId="2" hidden="1">'Brechas balance hídrico'!$A$2:$CM$101</definedName>
    <definedName name="_xlnm._FilterDatabase" localSheetId="0" hidden="1">'Cuencas prioritarias'!$A$3:$A$102</definedName>
    <definedName name="_xlnm._FilterDatabase" localSheetId="4" hidden="1">'Indicadores brecha SH sintético'!$C$4:$DT$37</definedName>
    <definedName name="_xlnm._FilterDatabase" localSheetId="7" hidden="1">'Indicadores brechas SH'!$B$3:$EY$68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 i="5" l="1"/>
  <c r="D4" i="5"/>
  <c r="E4" i="5"/>
  <c r="F4" i="5"/>
  <c r="G4" i="5"/>
  <c r="C5" i="5"/>
  <c r="D5" i="5"/>
  <c r="E5" i="5"/>
  <c r="F5" i="5"/>
  <c r="G5" i="5"/>
  <c r="C6" i="5"/>
  <c r="D6" i="5"/>
  <c r="E6" i="5"/>
  <c r="F6" i="5"/>
  <c r="G6" i="5"/>
  <c r="C7" i="5"/>
  <c r="D7" i="5"/>
  <c r="E7" i="5"/>
  <c r="F7" i="5"/>
  <c r="G7" i="5"/>
  <c r="C8" i="5"/>
  <c r="D8" i="5"/>
  <c r="E8" i="5"/>
  <c r="F8" i="5"/>
  <c r="G8" i="5"/>
  <c r="C9" i="5"/>
  <c r="D9" i="5"/>
  <c r="E9" i="5"/>
  <c r="F9" i="5"/>
  <c r="G9" i="5"/>
  <c r="C10" i="5"/>
  <c r="D10" i="5"/>
  <c r="E10" i="5"/>
  <c r="F10" i="5"/>
  <c r="G10" i="5"/>
  <c r="C11" i="5"/>
  <c r="D11" i="5"/>
  <c r="E11" i="5"/>
  <c r="F11" i="5"/>
  <c r="G11" i="5"/>
  <c r="C12" i="5"/>
  <c r="D12" i="5"/>
  <c r="E12" i="5"/>
  <c r="F12" i="5"/>
  <c r="G12" i="5"/>
  <c r="C13" i="5"/>
  <c r="D13" i="5"/>
  <c r="E13" i="5"/>
  <c r="F13" i="5"/>
  <c r="G13" i="5"/>
  <c r="C14" i="5"/>
  <c r="D14" i="5"/>
  <c r="E14" i="5"/>
  <c r="F14" i="5"/>
  <c r="G14" i="5"/>
  <c r="C15" i="5"/>
  <c r="D15" i="5"/>
  <c r="E15" i="5"/>
  <c r="F15" i="5"/>
  <c r="G15" i="5"/>
  <c r="C16" i="5"/>
  <c r="D16" i="5"/>
  <c r="E16" i="5"/>
  <c r="F16" i="5"/>
  <c r="G16" i="5"/>
  <c r="C17" i="5"/>
  <c r="D17" i="5"/>
  <c r="E17" i="5"/>
  <c r="F17" i="5"/>
  <c r="G17" i="5"/>
  <c r="C18" i="5"/>
  <c r="D18" i="5"/>
  <c r="E18" i="5"/>
  <c r="F18" i="5"/>
  <c r="G18" i="5"/>
  <c r="C19" i="5"/>
  <c r="D19" i="5"/>
  <c r="E19" i="5"/>
  <c r="F19" i="5"/>
  <c r="G19" i="5"/>
  <c r="C20" i="5"/>
  <c r="D20" i="5"/>
  <c r="E20" i="5"/>
  <c r="F20" i="5"/>
  <c r="G20" i="5"/>
  <c r="C21" i="5"/>
  <c r="D21" i="5"/>
  <c r="E21" i="5"/>
  <c r="F21" i="5"/>
  <c r="G21" i="5"/>
  <c r="C22" i="5"/>
  <c r="D22" i="5"/>
  <c r="E22" i="5"/>
  <c r="F22" i="5"/>
  <c r="G22" i="5"/>
  <c r="C23" i="5"/>
  <c r="D23" i="5"/>
  <c r="E23" i="5"/>
  <c r="F23" i="5"/>
  <c r="G23" i="5"/>
  <c r="C24" i="5"/>
  <c r="D24" i="5"/>
  <c r="E24" i="5"/>
  <c r="F24" i="5"/>
  <c r="G24" i="5"/>
  <c r="C25" i="5"/>
  <c r="D25" i="5"/>
  <c r="E25" i="5"/>
  <c r="F25" i="5"/>
  <c r="G25" i="5"/>
  <c r="C26" i="5"/>
  <c r="D26" i="5"/>
  <c r="E26" i="5"/>
  <c r="F26" i="5"/>
  <c r="G26" i="5"/>
  <c r="C27" i="5"/>
  <c r="D27" i="5"/>
  <c r="E27" i="5"/>
  <c r="F27" i="5"/>
  <c r="G27" i="5"/>
  <c r="C28" i="5"/>
  <c r="D28" i="5"/>
  <c r="E28" i="5"/>
  <c r="F28" i="5"/>
  <c r="G28" i="5"/>
  <c r="C29" i="5"/>
  <c r="D29" i="5"/>
  <c r="E29" i="5"/>
  <c r="F29" i="5"/>
  <c r="G29" i="5"/>
  <c r="C30" i="5"/>
  <c r="D30" i="5"/>
  <c r="E30" i="5"/>
  <c r="F30" i="5"/>
  <c r="G30" i="5"/>
  <c r="C31" i="5"/>
  <c r="D31" i="5"/>
  <c r="E31" i="5"/>
  <c r="F31" i="5"/>
  <c r="G31" i="5"/>
  <c r="C32" i="5"/>
  <c r="D32" i="5"/>
  <c r="E32" i="5"/>
  <c r="F32" i="5"/>
  <c r="G32" i="5"/>
  <c r="C33" i="5"/>
  <c r="D33" i="5"/>
  <c r="E33" i="5"/>
  <c r="F33" i="5"/>
  <c r="G33" i="5"/>
  <c r="C34" i="5"/>
  <c r="D34" i="5"/>
  <c r="E34" i="5"/>
  <c r="F34" i="5"/>
  <c r="G34" i="5"/>
  <c r="C35" i="5"/>
  <c r="D35" i="5"/>
  <c r="E35" i="5"/>
  <c r="F35" i="5"/>
  <c r="G35" i="5"/>
  <c r="C36" i="5"/>
  <c r="D36" i="5"/>
  <c r="E36" i="5"/>
  <c r="F36" i="5"/>
  <c r="G36" i="5"/>
  <c r="C37" i="5"/>
  <c r="D37" i="5"/>
  <c r="E37" i="5"/>
  <c r="F37" i="5"/>
  <c r="G37" i="5"/>
  <c r="C38" i="5"/>
  <c r="D38" i="5"/>
  <c r="E38" i="5"/>
  <c r="F38" i="5"/>
  <c r="G38" i="5"/>
  <c r="C39" i="5"/>
  <c r="D39" i="5"/>
  <c r="E39" i="5"/>
  <c r="F39" i="5"/>
  <c r="G39" i="5"/>
  <c r="C40" i="5"/>
  <c r="D40" i="5"/>
  <c r="E40" i="5"/>
  <c r="F40" i="5"/>
  <c r="G40" i="5"/>
  <c r="C41" i="5"/>
  <c r="D41" i="5"/>
  <c r="E41" i="5"/>
  <c r="F41" i="5"/>
  <c r="G41" i="5"/>
  <c r="C42" i="5"/>
  <c r="D42" i="5"/>
  <c r="E42" i="5"/>
  <c r="F42" i="5"/>
  <c r="G42" i="5"/>
  <c r="C43" i="5"/>
  <c r="D43" i="5"/>
  <c r="E43" i="5"/>
  <c r="F43" i="5"/>
  <c r="G43" i="5"/>
  <c r="C44" i="5"/>
  <c r="D44" i="5"/>
  <c r="E44" i="5"/>
  <c r="F44" i="5"/>
  <c r="G44" i="5"/>
  <c r="C45" i="5"/>
  <c r="D45" i="5"/>
  <c r="E45" i="5"/>
  <c r="F45" i="5"/>
  <c r="G45" i="5"/>
  <c r="C46" i="5"/>
  <c r="D46" i="5"/>
  <c r="E46" i="5"/>
  <c r="F46" i="5"/>
  <c r="G46" i="5"/>
  <c r="C47" i="5"/>
  <c r="D47" i="5"/>
  <c r="E47" i="5"/>
  <c r="F47" i="5"/>
  <c r="G47" i="5"/>
  <c r="C48" i="5"/>
  <c r="D48" i="5"/>
  <c r="E48" i="5"/>
  <c r="F48" i="5"/>
  <c r="G48" i="5"/>
  <c r="C49" i="5"/>
  <c r="D49" i="5"/>
  <c r="E49" i="5"/>
  <c r="F49" i="5"/>
  <c r="G49" i="5"/>
  <c r="C50" i="5"/>
  <c r="D50" i="5"/>
  <c r="E50" i="5"/>
  <c r="F50" i="5"/>
  <c r="G50" i="5"/>
  <c r="C51" i="5"/>
  <c r="D51" i="5"/>
  <c r="E51" i="5"/>
  <c r="F51" i="5"/>
  <c r="G51" i="5"/>
  <c r="C52" i="5"/>
  <c r="D52" i="5"/>
  <c r="E52" i="5"/>
  <c r="F52" i="5"/>
  <c r="G52" i="5"/>
  <c r="C53" i="5"/>
  <c r="D53" i="5"/>
  <c r="E53" i="5"/>
  <c r="F53" i="5"/>
  <c r="G53" i="5"/>
  <c r="C54" i="5"/>
  <c r="D54" i="5"/>
  <c r="E54" i="5"/>
  <c r="F54" i="5"/>
  <c r="G54" i="5"/>
  <c r="C55" i="5"/>
  <c r="D55" i="5"/>
  <c r="E55" i="5"/>
  <c r="F55" i="5"/>
  <c r="G55" i="5"/>
  <c r="C56" i="5"/>
  <c r="D56" i="5"/>
  <c r="E56" i="5"/>
  <c r="F56" i="5"/>
  <c r="G56" i="5"/>
  <c r="C57" i="5"/>
  <c r="D57" i="5"/>
  <c r="E57" i="5"/>
  <c r="F57" i="5"/>
  <c r="G57" i="5"/>
  <c r="C58" i="5"/>
  <c r="D58" i="5"/>
  <c r="E58" i="5"/>
  <c r="F58" i="5"/>
  <c r="G58" i="5"/>
  <c r="C59" i="5"/>
  <c r="D59" i="5"/>
  <c r="E59" i="5"/>
  <c r="F59" i="5"/>
  <c r="G59" i="5"/>
  <c r="C60" i="5"/>
  <c r="D60" i="5"/>
  <c r="E60" i="5"/>
  <c r="F60" i="5"/>
  <c r="G60" i="5"/>
  <c r="C61" i="5"/>
  <c r="D61" i="5"/>
  <c r="E61" i="5"/>
  <c r="F61" i="5"/>
  <c r="G61" i="5"/>
  <c r="C62" i="5"/>
  <c r="D62" i="5"/>
  <c r="E62" i="5"/>
  <c r="F62" i="5"/>
  <c r="G62" i="5"/>
  <c r="C63" i="5"/>
  <c r="D63" i="5"/>
  <c r="E63" i="5"/>
  <c r="F63" i="5"/>
  <c r="G63" i="5"/>
  <c r="C64" i="5"/>
  <c r="D64" i="5"/>
  <c r="E64" i="5"/>
  <c r="F64" i="5"/>
  <c r="G64" i="5"/>
  <c r="C65" i="5"/>
  <c r="D65" i="5"/>
  <c r="E65" i="5"/>
  <c r="F65" i="5"/>
  <c r="G65" i="5"/>
  <c r="C66" i="5"/>
  <c r="D66" i="5"/>
  <c r="E66" i="5"/>
  <c r="F66" i="5"/>
  <c r="G66" i="5"/>
  <c r="C67" i="5"/>
  <c r="D67" i="5"/>
  <c r="E67" i="5"/>
  <c r="F67" i="5"/>
  <c r="G67" i="5"/>
  <c r="C68" i="5"/>
  <c r="D68" i="5"/>
  <c r="E68" i="5"/>
  <c r="F68" i="5"/>
  <c r="G68" i="5"/>
  <c r="C69" i="5"/>
  <c r="D69" i="5"/>
  <c r="E69" i="5"/>
  <c r="F69" i="5"/>
  <c r="G69" i="5"/>
  <c r="C70" i="5"/>
  <c r="D70" i="5"/>
  <c r="E70" i="5"/>
  <c r="F70" i="5"/>
  <c r="G70" i="5"/>
  <c r="C71" i="5"/>
  <c r="D71" i="5"/>
  <c r="E71" i="5"/>
  <c r="F71" i="5"/>
  <c r="G71" i="5"/>
  <c r="C72" i="5"/>
  <c r="D72" i="5"/>
  <c r="E72" i="5"/>
  <c r="F72" i="5"/>
  <c r="G72" i="5"/>
  <c r="C73" i="5"/>
  <c r="D73" i="5"/>
  <c r="E73" i="5"/>
  <c r="F73" i="5"/>
  <c r="G73" i="5"/>
  <c r="C74" i="5"/>
  <c r="D74" i="5"/>
  <c r="E74" i="5"/>
  <c r="F74" i="5"/>
  <c r="G74" i="5"/>
  <c r="C75" i="5"/>
  <c r="D75" i="5"/>
  <c r="E75" i="5"/>
  <c r="F75" i="5"/>
  <c r="G75" i="5"/>
  <c r="C76" i="5"/>
  <c r="D76" i="5"/>
  <c r="E76" i="5"/>
  <c r="F76" i="5"/>
  <c r="G76" i="5"/>
  <c r="C77" i="5"/>
  <c r="D77" i="5"/>
  <c r="E77" i="5"/>
  <c r="F77" i="5"/>
  <c r="G77" i="5"/>
  <c r="C78" i="5"/>
  <c r="D78" i="5"/>
  <c r="E78" i="5"/>
  <c r="F78" i="5"/>
  <c r="G78" i="5"/>
  <c r="C79" i="5"/>
  <c r="D79" i="5"/>
  <c r="E79" i="5"/>
  <c r="F79" i="5"/>
  <c r="G79" i="5"/>
  <c r="C80" i="5"/>
  <c r="D80" i="5"/>
  <c r="E80" i="5"/>
  <c r="F80" i="5"/>
  <c r="G80" i="5"/>
  <c r="C81" i="5"/>
  <c r="D81" i="5"/>
  <c r="E81" i="5"/>
  <c r="F81" i="5"/>
  <c r="G81" i="5"/>
  <c r="C82" i="5"/>
  <c r="D82" i="5"/>
  <c r="E82" i="5"/>
  <c r="F82" i="5"/>
  <c r="G82" i="5"/>
  <c r="C83" i="5"/>
  <c r="D83" i="5"/>
  <c r="E83" i="5"/>
  <c r="F83" i="5"/>
  <c r="G83" i="5"/>
  <c r="C84" i="5"/>
  <c r="D84" i="5"/>
  <c r="E84" i="5"/>
  <c r="F84" i="5"/>
  <c r="G84" i="5"/>
  <c r="C85" i="5"/>
  <c r="D85" i="5"/>
  <c r="E85" i="5"/>
  <c r="F85" i="5"/>
  <c r="G85" i="5"/>
  <c r="C86" i="5"/>
  <c r="D86" i="5"/>
  <c r="E86" i="5"/>
  <c r="F86" i="5"/>
  <c r="G86" i="5"/>
  <c r="C87" i="5"/>
  <c r="D87" i="5"/>
  <c r="E87" i="5"/>
  <c r="F87" i="5"/>
  <c r="G87" i="5"/>
  <c r="C88" i="5"/>
  <c r="D88" i="5"/>
  <c r="E88" i="5"/>
  <c r="F88" i="5"/>
  <c r="G88" i="5"/>
  <c r="C89" i="5"/>
  <c r="D89" i="5"/>
  <c r="E89" i="5"/>
  <c r="F89" i="5"/>
  <c r="G89" i="5"/>
  <c r="C90" i="5"/>
  <c r="D90" i="5"/>
  <c r="E90" i="5"/>
  <c r="F90" i="5"/>
  <c r="G90" i="5"/>
  <c r="C91" i="5"/>
  <c r="D91" i="5"/>
  <c r="E91" i="5"/>
  <c r="F91" i="5"/>
  <c r="G91" i="5"/>
  <c r="C92" i="5"/>
  <c r="D92" i="5"/>
  <c r="E92" i="5"/>
  <c r="F92" i="5"/>
  <c r="G92" i="5"/>
  <c r="C93" i="5"/>
  <c r="D93" i="5"/>
  <c r="E93" i="5"/>
  <c r="F93" i="5"/>
  <c r="G93" i="5"/>
  <c r="C94" i="5"/>
  <c r="D94" i="5"/>
  <c r="E94" i="5"/>
  <c r="F94" i="5"/>
  <c r="G94" i="5"/>
  <c r="C95" i="5"/>
  <c r="D95" i="5"/>
  <c r="E95" i="5"/>
  <c r="F95" i="5"/>
  <c r="G95" i="5"/>
  <c r="C96" i="5"/>
  <c r="D96" i="5"/>
  <c r="E96" i="5"/>
  <c r="F96" i="5"/>
  <c r="G96" i="5"/>
  <c r="C97" i="5"/>
  <c r="D97" i="5"/>
  <c r="E97" i="5"/>
  <c r="F97" i="5"/>
  <c r="G97" i="5"/>
  <c r="C98" i="5"/>
  <c r="D98" i="5"/>
  <c r="E98" i="5"/>
  <c r="F98" i="5"/>
  <c r="G98" i="5"/>
  <c r="C99" i="5"/>
  <c r="D99" i="5"/>
  <c r="E99" i="5"/>
  <c r="F99" i="5"/>
  <c r="G99" i="5"/>
  <c r="C100" i="5"/>
  <c r="D100" i="5"/>
  <c r="E100" i="5"/>
  <c r="F100" i="5"/>
  <c r="G100" i="5"/>
  <c r="C101" i="5"/>
  <c r="D101" i="5"/>
  <c r="E101" i="5"/>
  <c r="F101" i="5"/>
  <c r="G101" i="5"/>
  <c r="G3" i="5"/>
  <c r="F3" i="5"/>
  <c r="E3" i="5"/>
  <c r="D3" i="5"/>
  <c r="C3" i="5"/>
  <c r="D3" i="24"/>
  <c r="E3" i="24"/>
  <c r="F3" i="24"/>
  <c r="G3" i="24"/>
  <c r="D4" i="24"/>
  <c r="E4" i="24"/>
  <c r="F4" i="24"/>
  <c r="G4" i="24"/>
  <c r="D5" i="24"/>
  <c r="E5" i="24"/>
  <c r="F5" i="24"/>
  <c r="G5" i="24"/>
  <c r="D6" i="24"/>
  <c r="E6" i="24"/>
  <c r="F6" i="24"/>
  <c r="G6" i="24"/>
  <c r="D7" i="24"/>
  <c r="E7" i="24"/>
  <c r="F7" i="24"/>
  <c r="G7" i="24"/>
  <c r="D8" i="24"/>
  <c r="E8" i="24"/>
  <c r="F8" i="24"/>
  <c r="G8" i="24"/>
  <c r="D9" i="24"/>
  <c r="E9" i="24"/>
  <c r="F9" i="24"/>
  <c r="G9" i="24"/>
  <c r="D10" i="24"/>
  <c r="E10" i="24"/>
  <c r="F10" i="24"/>
  <c r="G10" i="24"/>
  <c r="D11" i="24"/>
  <c r="E11" i="24"/>
  <c r="F11" i="24"/>
  <c r="G11" i="24"/>
  <c r="D12" i="24"/>
  <c r="E12" i="24"/>
  <c r="F12" i="24"/>
  <c r="G12" i="24"/>
  <c r="D13" i="24"/>
  <c r="E13" i="24"/>
  <c r="F13" i="24"/>
  <c r="G13" i="24"/>
  <c r="D14" i="24"/>
  <c r="E14" i="24"/>
  <c r="F14" i="24"/>
  <c r="G14" i="24"/>
  <c r="D15" i="24"/>
  <c r="E15" i="24"/>
  <c r="F15" i="24"/>
  <c r="G15" i="24"/>
  <c r="D16" i="24"/>
  <c r="E16" i="24"/>
  <c r="F16" i="24"/>
  <c r="G16" i="24"/>
  <c r="D17" i="24"/>
  <c r="E17" i="24"/>
  <c r="F17" i="24"/>
  <c r="G17" i="24"/>
  <c r="D18" i="24"/>
  <c r="E18" i="24"/>
  <c r="F18" i="24"/>
  <c r="G18" i="24"/>
  <c r="D19" i="24"/>
  <c r="E19" i="24"/>
  <c r="F19" i="24"/>
  <c r="G19" i="24"/>
  <c r="D20" i="24"/>
  <c r="E20" i="24"/>
  <c r="F20" i="24"/>
  <c r="G20" i="24"/>
  <c r="D21" i="24"/>
  <c r="E21" i="24"/>
  <c r="F21" i="24"/>
  <c r="G21" i="24"/>
  <c r="D22" i="24"/>
  <c r="E22" i="24"/>
  <c r="F22" i="24"/>
  <c r="G22" i="24"/>
  <c r="D23" i="24"/>
  <c r="E23" i="24"/>
  <c r="F23" i="24"/>
  <c r="G23" i="24"/>
  <c r="D24" i="24"/>
  <c r="E24" i="24"/>
  <c r="F24" i="24"/>
  <c r="G24" i="24"/>
  <c r="D25" i="24"/>
  <c r="E25" i="24"/>
  <c r="F25" i="24"/>
  <c r="G25" i="24"/>
  <c r="D26" i="24"/>
  <c r="E26" i="24"/>
  <c r="F26" i="24"/>
  <c r="G26" i="24"/>
  <c r="D27" i="24"/>
  <c r="E27" i="24"/>
  <c r="F27" i="24"/>
  <c r="G27" i="24"/>
  <c r="D28" i="24"/>
  <c r="E28" i="24"/>
  <c r="F28" i="24"/>
  <c r="G28" i="24"/>
  <c r="D29" i="24"/>
  <c r="E29" i="24"/>
  <c r="F29" i="24"/>
  <c r="G29" i="24"/>
  <c r="D30" i="24"/>
  <c r="E30" i="24"/>
  <c r="F30" i="24"/>
  <c r="G30" i="24"/>
  <c r="D31" i="24"/>
  <c r="E31" i="24"/>
  <c r="F31" i="24"/>
  <c r="G31" i="24"/>
  <c r="D32" i="24"/>
  <c r="E32" i="24"/>
  <c r="F32" i="24"/>
  <c r="G32" i="24"/>
  <c r="D33" i="24"/>
  <c r="E33" i="24"/>
  <c r="F33" i="24"/>
  <c r="G33" i="24"/>
  <c r="D34" i="24"/>
  <c r="E34" i="24"/>
  <c r="F34" i="24"/>
  <c r="G34" i="24"/>
  <c r="D35" i="24"/>
  <c r="E35" i="24"/>
  <c r="F35" i="24"/>
  <c r="G35" i="24"/>
  <c r="D36" i="24"/>
  <c r="E36" i="24"/>
  <c r="F36" i="24"/>
  <c r="G36" i="24"/>
  <c r="D37" i="24"/>
  <c r="E37" i="24"/>
  <c r="F37" i="24"/>
  <c r="G37" i="24"/>
  <c r="D38" i="24"/>
  <c r="E38" i="24"/>
  <c r="F38" i="24"/>
  <c r="G38" i="24"/>
  <c r="D39" i="24"/>
  <c r="E39" i="24"/>
  <c r="F39" i="24"/>
  <c r="G39" i="24"/>
  <c r="D40" i="24"/>
  <c r="E40" i="24"/>
  <c r="F40" i="24"/>
  <c r="G40" i="24"/>
  <c r="D41" i="24"/>
  <c r="E41" i="24"/>
  <c r="F41" i="24"/>
  <c r="G41" i="24"/>
  <c r="D42" i="24"/>
  <c r="E42" i="24"/>
  <c r="F42" i="24"/>
  <c r="G42" i="24"/>
  <c r="D43" i="24"/>
  <c r="E43" i="24"/>
  <c r="F43" i="24"/>
  <c r="G43" i="24"/>
  <c r="D44" i="24"/>
  <c r="E44" i="24"/>
  <c r="F44" i="24"/>
  <c r="G44" i="24"/>
  <c r="D45" i="24"/>
  <c r="E45" i="24"/>
  <c r="F45" i="24"/>
  <c r="G45" i="24"/>
  <c r="D46" i="24"/>
  <c r="E46" i="24"/>
  <c r="F46" i="24"/>
  <c r="G46" i="24"/>
  <c r="D47" i="24"/>
  <c r="E47" i="24"/>
  <c r="F47" i="24"/>
  <c r="G47" i="24"/>
  <c r="D48" i="24"/>
  <c r="E48" i="24"/>
  <c r="F48" i="24"/>
  <c r="G48" i="24"/>
  <c r="D49" i="24"/>
  <c r="E49" i="24"/>
  <c r="F49" i="24"/>
  <c r="G49" i="24"/>
  <c r="D50" i="24"/>
  <c r="E50" i="24"/>
  <c r="F50" i="24"/>
  <c r="G50" i="24"/>
  <c r="D51" i="24"/>
  <c r="E51" i="24"/>
  <c r="F51" i="24"/>
  <c r="G51" i="24"/>
  <c r="D52" i="24"/>
  <c r="E52" i="24"/>
  <c r="F52" i="24"/>
  <c r="G52" i="24"/>
  <c r="D53" i="24"/>
  <c r="E53" i="24"/>
  <c r="F53" i="24"/>
  <c r="G53" i="24"/>
  <c r="D54" i="24"/>
  <c r="E54" i="24"/>
  <c r="F54" i="24"/>
  <c r="G54" i="24"/>
  <c r="D55" i="24"/>
  <c r="E55" i="24"/>
  <c r="F55" i="24"/>
  <c r="G55" i="24"/>
  <c r="D56" i="24"/>
  <c r="E56" i="24"/>
  <c r="F56" i="24"/>
  <c r="G56" i="24"/>
  <c r="D57" i="24"/>
  <c r="E57" i="24"/>
  <c r="F57" i="24"/>
  <c r="G57" i="24"/>
  <c r="D58" i="24"/>
  <c r="E58" i="24"/>
  <c r="F58" i="24"/>
  <c r="G58" i="24"/>
  <c r="D59" i="24"/>
  <c r="E59" i="24"/>
  <c r="F59" i="24"/>
  <c r="G59" i="24"/>
  <c r="D60" i="24"/>
  <c r="E60" i="24"/>
  <c r="F60" i="24"/>
  <c r="G60" i="24"/>
  <c r="D61" i="24"/>
  <c r="E61" i="24"/>
  <c r="F61" i="24"/>
  <c r="G61" i="24"/>
  <c r="D62" i="24"/>
  <c r="E62" i="24"/>
  <c r="F62" i="24"/>
  <c r="G62" i="24"/>
  <c r="D63" i="24"/>
  <c r="E63" i="24"/>
  <c r="F63" i="24"/>
  <c r="G63" i="24"/>
  <c r="D64" i="24"/>
  <c r="E64" i="24"/>
  <c r="F64" i="24"/>
  <c r="G64" i="24"/>
  <c r="D65" i="24"/>
  <c r="E65" i="24"/>
  <c r="F65" i="24"/>
  <c r="G65" i="24"/>
  <c r="D66" i="24"/>
  <c r="E66" i="24"/>
  <c r="F66" i="24"/>
  <c r="G66" i="24"/>
  <c r="D67" i="24"/>
  <c r="E67" i="24"/>
  <c r="F67" i="24"/>
  <c r="G67" i="24"/>
  <c r="D68" i="24"/>
  <c r="E68" i="24"/>
  <c r="F68" i="24"/>
  <c r="G68" i="24"/>
  <c r="D69" i="24"/>
  <c r="E69" i="24"/>
  <c r="F69" i="24"/>
  <c r="G69" i="24"/>
  <c r="D70" i="24"/>
  <c r="E70" i="24"/>
  <c r="F70" i="24"/>
  <c r="G70" i="24"/>
  <c r="D71" i="24"/>
  <c r="E71" i="24"/>
  <c r="F71" i="24"/>
  <c r="G71" i="24"/>
  <c r="D72" i="24"/>
  <c r="E72" i="24"/>
  <c r="F72" i="24"/>
  <c r="G72" i="24"/>
  <c r="D73" i="24"/>
  <c r="E73" i="24"/>
  <c r="F73" i="24"/>
  <c r="G73" i="24"/>
  <c r="D74" i="24"/>
  <c r="E74" i="24"/>
  <c r="F74" i="24"/>
  <c r="G74" i="24"/>
  <c r="D75" i="24"/>
  <c r="E75" i="24"/>
  <c r="F75" i="24"/>
  <c r="G75" i="24"/>
  <c r="D76" i="24"/>
  <c r="E76" i="24"/>
  <c r="F76" i="24"/>
  <c r="G76" i="24"/>
  <c r="D77" i="24"/>
  <c r="E77" i="24"/>
  <c r="F77" i="24"/>
  <c r="G77" i="24"/>
  <c r="D78" i="24"/>
  <c r="E78" i="24"/>
  <c r="F78" i="24"/>
  <c r="G78" i="24"/>
  <c r="D79" i="24"/>
  <c r="E79" i="24"/>
  <c r="F79" i="24"/>
  <c r="G79" i="24"/>
  <c r="D80" i="24"/>
  <c r="E80" i="24"/>
  <c r="F80" i="24"/>
  <c r="G80" i="24"/>
  <c r="D81" i="24"/>
  <c r="E81" i="24"/>
  <c r="F81" i="24"/>
  <c r="G81" i="24"/>
  <c r="D82" i="24"/>
  <c r="E82" i="24"/>
  <c r="F82" i="24"/>
  <c r="G82" i="24"/>
  <c r="D83" i="24"/>
  <c r="E83" i="24"/>
  <c r="F83" i="24"/>
  <c r="G83" i="24"/>
  <c r="D84" i="24"/>
  <c r="E84" i="24"/>
  <c r="F84" i="24"/>
  <c r="G84" i="24"/>
  <c r="D85" i="24"/>
  <c r="E85" i="24"/>
  <c r="F85" i="24"/>
  <c r="G85" i="24"/>
  <c r="D86" i="24"/>
  <c r="E86" i="24"/>
  <c r="F86" i="24"/>
  <c r="G86" i="24"/>
  <c r="D87" i="24"/>
  <c r="E87" i="24"/>
  <c r="F87" i="24"/>
  <c r="G87" i="24"/>
  <c r="D88" i="24"/>
  <c r="E88" i="24"/>
  <c r="F88" i="24"/>
  <c r="G88" i="24"/>
  <c r="D89" i="24"/>
  <c r="E89" i="24"/>
  <c r="F89" i="24"/>
  <c r="G89" i="24"/>
  <c r="D90" i="24"/>
  <c r="E90" i="24"/>
  <c r="F90" i="24"/>
  <c r="G90" i="24"/>
  <c r="D91" i="24"/>
  <c r="E91" i="24"/>
  <c r="F91" i="24"/>
  <c r="G91" i="24"/>
  <c r="D92" i="24"/>
  <c r="E92" i="24"/>
  <c r="F92" i="24"/>
  <c r="G92" i="24"/>
  <c r="D93" i="24"/>
  <c r="E93" i="24"/>
  <c r="F93" i="24"/>
  <c r="G93" i="24"/>
  <c r="D94" i="24"/>
  <c r="E94" i="24"/>
  <c r="F94" i="24"/>
  <c r="G94" i="24"/>
  <c r="D95" i="24"/>
  <c r="E95" i="24"/>
  <c r="F95" i="24"/>
  <c r="G95" i="24"/>
  <c r="D96" i="24"/>
  <c r="E96" i="24"/>
  <c r="F96" i="24"/>
  <c r="G96" i="24"/>
  <c r="D97" i="24"/>
  <c r="E97" i="24"/>
  <c r="F97" i="24"/>
  <c r="G97" i="24"/>
  <c r="D98" i="24"/>
  <c r="E98" i="24"/>
  <c r="F98" i="24"/>
  <c r="G98" i="24"/>
  <c r="D99" i="24"/>
  <c r="E99" i="24"/>
  <c r="F99" i="24"/>
  <c r="G99" i="24"/>
  <c r="D100" i="24"/>
  <c r="E100" i="24"/>
  <c r="F100" i="24"/>
  <c r="G100" i="24"/>
  <c r="D101" i="24"/>
  <c r="E101" i="24"/>
  <c r="F101" i="24"/>
  <c r="G101" i="24"/>
  <c r="D102" i="24"/>
  <c r="E102" i="24"/>
  <c r="F102" i="24"/>
  <c r="G102" i="24"/>
  <c r="E2" i="24"/>
  <c r="F2" i="24"/>
  <c r="G2" i="24"/>
  <c r="D2" i="24"/>
  <c r="C3" i="24"/>
  <c r="C4" i="24"/>
  <c r="C5"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2" i="24"/>
  <c r="B113" i="23" a="1"/>
  <c r="D122" i="23" s="1"/>
  <c r="B104" i="23" a="1"/>
  <c r="B111" i="23" s="1"/>
  <c r="B96" i="23" a="1"/>
  <c r="B102" i="23" s="1"/>
  <c r="G93" i="23"/>
  <c r="C93" i="23"/>
  <c r="B92" i="23" a="1"/>
  <c r="D95" i="23" s="1"/>
  <c r="B84" i="23" a="1"/>
  <c r="E91" i="23" s="1"/>
  <c r="B75" i="23" a="1"/>
  <c r="E82" i="23" s="1"/>
  <c r="B69" i="23" a="1"/>
  <c r="E73" i="23" s="1"/>
  <c r="E64" i="23"/>
  <c r="E62" i="23"/>
  <c r="B62" i="23" a="1"/>
  <c r="G66" i="23" s="1"/>
  <c r="B59" i="23" a="1"/>
  <c r="G61" i="23" s="1"/>
  <c r="B56" i="23" a="1"/>
  <c r="H57" i="23" s="1"/>
  <c r="B46" i="23" a="1"/>
  <c r="G55" i="23" s="1"/>
  <c r="B36" i="23" a="1"/>
  <c r="H43" i="23" s="1"/>
  <c r="B26" i="23" a="1"/>
  <c r="E35" i="23" s="1"/>
  <c r="E21" i="23"/>
  <c r="F17" i="23"/>
  <c r="B15" i="23"/>
  <c r="B15" i="23" a="1"/>
  <c r="C24" i="23" s="1"/>
  <c r="H10" i="23"/>
  <c r="G8" i="23"/>
  <c r="F8" i="23"/>
  <c r="B8" i="23" a="1"/>
  <c r="H12" i="23" s="1"/>
  <c r="B2" i="23" a="1"/>
  <c r="C6" i="23" s="1"/>
  <c r="M64" i="22"/>
  <c r="M63" i="22"/>
  <c r="M62" i="22"/>
  <c r="S10" i="22" s="1"/>
  <c r="M61" i="22"/>
  <c r="M60" i="22"/>
  <c r="M59" i="22"/>
  <c r="S7" i="22" s="1"/>
  <c r="M58" i="22"/>
  <c r="M57" i="22"/>
  <c r="M56" i="22"/>
  <c r="M55" i="22"/>
  <c r="M51" i="22"/>
  <c r="M50" i="22"/>
  <c r="T11" i="22" s="1"/>
  <c r="M49" i="22"/>
  <c r="T10" i="22" s="1"/>
  <c r="M48" i="22"/>
  <c r="T9" i="22" s="1"/>
  <c r="M47" i="22"/>
  <c r="M46" i="22"/>
  <c r="T7" i="22" s="1"/>
  <c r="M45" i="22"/>
  <c r="T6" i="22" s="1"/>
  <c r="M44" i="22"/>
  <c r="T5" i="22" s="1"/>
  <c r="M43" i="22"/>
  <c r="T4" i="22" s="1"/>
  <c r="M42" i="22"/>
  <c r="M38" i="22"/>
  <c r="M37" i="22"/>
  <c r="M36" i="22"/>
  <c r="M35" i="22"/>
  <c r="M34" i="22"/>
  <c r="M33" i="22"/>
  <c r="M32" i="22"/>
  <c r="M31" i="22"/>
  <c r="M30" i="22"/>
  <c r="M29" i="22"/>
  <c r="B25" i="22"/>
  <c r="M25" i="22" s="1"/>
  <c r="V12" i="22" s="1"/>
  <c r="A25" i="22"/>
  <c r="B24" i="22"/>
  <c r="M24" i="22" s="1"/>
  <c r="V11" i="22" s="1"/>
  <c r="A24" i="22"/>
  <c r="B23" i="22"/>
  <c r="M23" i="22" s="1"/>
  <c r="V10" i="22" s="1"/>
  <c r="A23" i="22"/>
  <c r="M22" i="22"/>
  <c r="B22" i="22"/>
  <c r="A22" i="22"/>
  <c r="B21" i="22"/>
  <c r="M21" i="22" s="1"/>
  <c r="V8" i="22" s="1"/>
  <c r="A21" i="22"/>
  <c r="M20" i="22"/>
  <c r="V7" i="22" s="1"/>
  <c r="B20" i="22"/>
  <c r="A20" i="22"/>
  <c r="B19" i="22"/>
  <c r="M19" i="22" s="1"/>
  <c r="V6" i="22" s="1"/>
  <c r="A19" i="22"/>
  <c r="B18" i="22"/>
  <c r="M18" i="22" s="1"/>
  <c r="V5" i="22" s="1"/>
  <c r="A18" i="22"/>
  <c r="B17" i="22"/>
  <c r="M17" i="22" s="1"/>
  <c r="V4" i="22" s="1"/>
  <c r="A17" i="22"/>
  <c r="M16" i="22"/>
  <c r="B16" i="22"/>
  <c r="A16" i="22"/>
  <c r="U12" i="22"/>
  <c r="T12" i="22"/>
  <c r="S12" i="22"/>
  <c r="R12" i="22"/>
  <c r="Q12" i="22"/>
  <c r="P12" i="22"/>
  <c r="M12" i="22"/>
  <c r="U11" i="22"/>
  <c r="S11" i="22"/>
  <c r="Q11" i="22"/>
  <c r="P11" i="22"/>
  <c r="M11" i="22"/>
  <c r="R11" i="22" s="1"/>
  <c r="U10" i="22"/>
  <c r="R10" i="22"/>
  <c r="Q10" i="22"/>
  <c r="P10" i="22"/>
  <c r="M10" i="22"/>
  <c r="V9" i="22"/>
  <c r="U9" i="22"/>
  <c r="S9" i="22"/>
  <c r="Q9" i="22"/>
  <c r="P9" i="22"/>
  <c r="M9" i="22"/>
  <c r="R9" i="22" s="1"/>
  <c r="U8" i="22"/>
  <c r="T8" i="22"/>
  <c r="S8" i="22"/>
  <c r="R8" i="22"/>
  <c r="Q8" i="22"/>
  <c r="P8" i="22"/>
  <c r="M8" i="22"/>
  <c r="U7" i="22"/>
  <c r="Q7" i="22"/>
  <c r="P7" i="22"/>
  <c r="M7" i="22"/>
  <c r="R7" i="22" s="1"/>
  <c r="U6" i="22"/>
  <c r="S6" i="22"/>
  <c r="R6" i="22"/>
  <c r="Q6" i="22"/>
  <c r="P6" i="22"/>
  <c r="M6" i="22"/>
  <c r="U5" i="22"/>
  <c r="S5" i="22"/>
  <c r="Q5" i="22"/>
  <c r="P5" i="22"/>
  <c r="M5" i="22"/>
  <c r="R5" i="22" s="1"/>
  <c r="U4" i="22"/>
  <c r="S4" i="22"/>
  <c r="R4" i="22"/>
  <c r="Q4" i="22"/>
  <c r="P4" i="22"/>
  <c r="M4" i="22"/>
  <c r="V3" i="22"/>
  <c r="U3" i="22"/>
  <c r="T3" i="22"/>
  <c r="S3" i="22"/>
  <c r="Q3" i="22"/>
  <c r="P3" i="22"/>
  <c r="M3" i="22"/>
  <c r="R3" i="22" s="1"/>
  <c r="M64" i="21"/>
  <c r="M63" i="21"/>
  <c r="M62" i="21"/>
  <c r="M61" i="21"/>
  <c r="M60" i="21"/>
  <c r="S8" i="21" s="1"/>
  <c r="M59" i="21"/>
  <c r="M58" i="21"/>
  <c r="M57" i="21"/>
  <c r="M56" i="21"/>
  <c r="M55" i="21"/>
  <c r="M51" i="21"/>
  <c r="M50" i="21"/>
  <c r="M49" i="21"/>
  <c r="T10" i="21" s="1"/>
  <c r="M48" i="21"/>
  <c r="T9" i="21" s="1"/>
  <c r="M47" i="21"/>
  <c r="T8" i="21" s="1"/>
  <c r="M46" i="21"/>
  <c r="T7" i="21" s="1"/>
  <c r="M45" i="21"/>
  <c r="M44" i="21"/>
  <c r="M43" i="21"/>
  <c r="M42" i="21"/>
  <c r="M38" i="21"/>
  <c r="M37" i="21"/>
  <c r="M36" i="21"/>
  <c r="M35" i="21"/>
  <c r="M34" i="21"/>
  <c r="M33" i="21"/>
  <c r="M32" i="21"/>
  <c r="U6" i="21" s="1"/>
  <c r="M31" i="21"/>
  <c r="M30" i="21"/>
  <c r="U4" i="21" s="1"/>
  <c r="M29" i="21"/>
  <c r="M25" i="21"/>
  <c r="M24" i="21"/>
  <c r="V11" i="21" s="1"/>
  <c r="B24" i="21"/>
  <c r="A24" i="21"/>
  <c r="B23" i="21"/>
  <c r="M23" i="21" s="1"/>
  <c r="V10" i="21" s="1"/>
  <c r="A23" i="21"/>
  <c r="B22" i="21"/>
  <c r="M22" i="21" s="1"/>
  <c r="V9" i="21" s="1"/>
  <c r="A22" i="21"/>
  <c r="B21" i="21"/>
  <c r="M21" i="21" s="1"/>
  <c r="V8" i="21" s="1"/>
  <c r="A21" i="21"/>
  <c r="B20" i="21"/>
  <c r="M20" i="21" s="1"/>
  <c r="V7" i="21" s="1"/>
  <c r="A20" i="21"/>
  <c r="B19" i="21"/>
  <c r="M19" i="21" s="1"/>
  <c r="V6" i="21" s="1"/>
  <c r="A19" i="21"/>
  <c r="M18" i="21"/>
  <c r="B18" i="21"/>
  <c r="A18" i="21"/>
  <c r="M17" i="21"/>
  <c r="B17" i="21"/>
  <c r="A17" i="21"/>
  <c r="B16" i="21"/>
  <c r="M16" i="21" s="1"/>
  <c r="V3" i="21" s="1"/>
  <c r="A16" i="21"/>
  <c r="P12" i="21"/>
  <c r="M12" i="21"/>
  <c r="U11" i="21"/>
  <c r="T11" i="21"/>
  <c r="S11" i="21"/>
  <c r="R11" i="21"/>
  <c r="Q11" i="21"/>
  <c r="P11" i="21"/>
  <c r="M11" i="21"/>
  <c r="U10" i="21"/>
  <c r="S10" i="21"/>
  <c r="Q10" i="21"/>
  <c r="P10" i="21"/>
  <c r="M10" i="21"/>
  <c r="R10" i="21" s="1"/>
  <c r="U9" i="21"/>
  <c r="S9" i="21"/>
  <c r="Q9" i="21"/>
  <c r="P9" i="21"/>
  <c r="M9" i="21"/>
  <c r="R9" i="21" s="1"/>
  <c r="U8" i="21"/>
  <c r="Q8" i="21"/>
  <c r="P8" i="21"/>
  <c r="M8" i="21"/>
  <c r="R8" i="21" s="1"/>
  <c r="U7" i="21"/>
  <c r="S7" i="21"/>
  <c r="Q7" i="21"/>
  <c r="P7" i="21"/>
  <c r="M7" i="21"/>
  <c r="R7" i="21" s="1"/>
  <c r="T6" i="21"/>
  <c r="S6" i="21"/>
  <c r="Q6" i="21"/>
  <c r="P6" i="21"/>
  <c r="M6" i="21"/>
  <c r="R6" i="21" s="1"/>
  <c r="V5" i="21"/>
  <c r="U5" i="21"/>
  <c r="T5" i="21"/>
  <c r="S5" i="21"/>
  <c r="Q5" i="21"/>
  <c r="P5" i="21"/>
  <c r="M5" i="21"/>
  <c r="R5" i="21" s="1"/>
  <c r="V4" i="21"/>
  <c r="T4" i="21"/>
  <c r="S4" i="21"/>
  <c r="Q4" i="21"/>
  <c r="P4" i="21"/>
  <c r="M4" i="21"/>
  <c r="R4" i="21" s="1"/>
  <c r="U3" i="21"/>
  <c r="T3" i="21"/>
  <c r="S3" i="21"/>
  <c r="Q3" i="21"/>
  <c r="P3" i="21"/>
  <c r="M3" i="21"/>
  <c r="R3" i="21" s="1"/>
  <c r="M54" i="20"/>
  <c r="S10" i="20" s="1"/>
  <c r="M53" i="20"/>
  <c r="M52" i="20"/>
  <c r="M51" i="20"/>
  <c r="M50" i="20"/>
  <c r="S6" i="20" s="1"/>
  <c r="M49" i="20"/>
  <c r="M48" i="20"/>
  <c r="M47" i="20"/>
  <c r="M43" i="20"/>
  <c r="T10" i="20" s="1"/>
  <c r="M42" i="20"/>
  <c r="M41" i="20"/>
  <c r="T8" i="20" s="1"/>
  <c r="M40" i="20"/>
  <c r="M39" i="20"/>
  <c r="T6" i="20" s="1"/>
  <c r="M38" i="20"/>
  <c r="T5" i="20" s="1"/>
  <c r="M37" i="20"/>
  <c r="T4" i="20" s="1"/>
  <c r="M36" i="20"/>
  <c r="T3" i="20" s="1"/>
  <c r="M32" i="20"/>
  <c r="U10" i="20" s="1"/>
  <c r="M31" i="20"/>
  <c r="M30" i="20"/>
  <c r="M29" i="20"/>
  <c r="M28" i="20"/>
  <c r="U6" i="20" s="1"/>
  <c r="M27" i="20"/>
  <c r="M26" i="20"/>
  <c r="M25" i="20"/>
  <c r="M21" i="20"/>
  <c r="B21" i="20"/>
  <c r="A21" i="20"/>
  <c r="B20" i="20"/>
  <c r="M20" i="20" s="1"/>
  <c r="V9" i="20" s="1"/>
  <c r="A20" i="20"/>
  <c r="B19" i="20"/>
  <c r="M19" i="20" s="1"/>
  <c r="V8" i="20" s="1"/>
  <c r="A19" i="20"/>
  <c r="B18" i="20"/>
  <c r="M18" i="20" s="1"/>
  <c r="V7" i="20" s="1"/>
  <c r="A18" i="20"/>
  <c r="M17" i="20"/>
  <c r="V6" i="20" s="1"/>
  <c r="B17" i="20"/>
  <c r="A17" i="20"/>
  <c r="B16" i="20"/>
  <c r="M16" i="20" s="1"/>
  <c r="V5" i="20" s="1"/>
  <c r="A16" i="20"/>
  <c r="B15" i="20"/>
  <c r="M15" i="20" s="1"/>
  <c r="V4" i="20" s="1"/>
  <c r="A15" i="20"/>
  <c r="M14" i="20"/>
  <c r="V3" i="20" s="1"/>
  <c r="B14" i="20"/>
  <c r="A14" i="20"/>
  <c r="V10" i="20"/>
  <c r="R10" i="20"/>
  <c r="Q10" i="20"/>
  <c r="P10" i="20"/>
  <c r="M10" i="20"/>
  <c r="U9" i="20"/>
  <c r="T9" i="20"/>
  <c r="S9" i="20"/>
  <c r="Q9" i="20"/>
  <c r="P9" i="20"/>
  <c r="M9" i="20"/>
  <c r="R9" i="20" s="1"/>
  <c r="U8" i="20"/>
  <c r="S8" i="20"/>
  <c r="R8" i="20"/>
  <c r="Q8" i="20"/>
  <c r="P8" i="20"/>
  <c r="M8" i="20"/>
  <c r="U7" i="20"/>
  <c r="T7" i="20"/>
  <c r="S7" i="20"/>
  <c r="Q7" i="20"/>
  <c r="P7" i="20"/>
  <c r="M7" i="20"/>
  <c r="R7" i="20" s="1"/>
  <c r="R6" i="20"/>
  <c r="Q6" i="20"/>
  <c r="P6" i="20"/>
  <c r="M6" i="20"/>
  <c r="U5" i="20"/>
  <c r="S5" i="20"/>
  <c r="Q5" i="20"/>
  <c r="P5" i="20"/>
  <c r="M5" i="20"/>
  <c r="R5" i="20" s="1"/>
  <c r="U4" i="20"/>
  <c r="S4" i="20"/>
  <c r="R4" i="20"/>
  <c r="Q4" i="20"/>
  <c r="P4" i="20"/>
  <c r="M4" i="20"/>
  <c r="U3" i="20"/>
  <c r="S3" i="20"/>
  <c r="Q3" i="20"/>
  <c r="P3" i="20"/>
  <c r="M3" i="20"/>
  <c r="R3" i="20" s="1"/>
  <c r="N34" i="19"/>
  <c r="T6" i="19" s="1"/>
  <c r="N33" i="19"/>
  <c r="T5" i="19" s="1"/>
  <c r="N32" i="19"/>
  <c r="N31" i="19"/>
  <c r="N27" i="19"/>
  <c r="U6" i="19" s="1"/>
  <c r="N26" i="19"/>
  <c r="N25" i="19"/>
  <c r="N24" i="19"/>
  <c r="N20" i="19"/>
  <c r="V6" i="19" s="1"/>
  <c r="N19" i="19"/>
  <c r="N18" i="19"/>
  <c r="N17" i="19"/>
  <c r="N13" i="19"/>
  <c r="W6" i="19" s="1"/>
  <c r="B13" i="19"/>
  <c r="A13" i="19"/>
  <c r="N12" i="19"/>
  <c r="W5" i="19" s="1"/>
  <c r="B12" i="19"/>
  <c r="A12" i="19"/>
  <c r="N11" i="19"/>
  <c r="B11" i="19"/>
  <c r="A11" i="19"/>
  <c r="N10" i="19"/>
  <c r="B10" i="19"/>
  <c r="A10" i="19"/>
  <c r="R6" i="19"/>
  <c r="Q6" i="19"/>
  <c r="N6" i="19"/>
  <c r="S6" i="19" s="1"/>
  <c r="V5" i="19"/>
  <c r="U5" i="19"/>
  <c r="S5" i="19"/>
  <c r="R5" i="19"/>
  <c r="Q5" i="19"/>
  <c r="N5" i="19"/>
  <c r="W4" i="19"/>
  <c r="V4" i="19"/>
  <c r="U4" i="19"/>
  <c r="T4" i="19"/>
  <c r="R4" i="19"/>
  <c r="Q4" i="19"/>
  <c r="N4" i="19"/>
  <c r="S4" i="19" s="1"/>
  <c r="W3" i="19"/>
  <c r="V3" i="19"/>
  <c r="U3" i="19"/>
  <c r="T3" i="19"/>
  <c r="S3" i="19"/>
  <c r="R3" i="19"/>
  <c r="Q3" i="19"/>
  <c r="N3" i="19"/>
  <c r="N64" i="18"/>
  <c r="N63" i="18"/>
  <c r="N62" i="18"/>
  <c r="N61" i="18"/>
  <c r="N60" i="18"/>
  <c r="N59" i="18"/>
  <c r="T7" i="18" s="1"/>
  <c r="N58" i="18"/>
  <c r="N57" i="18"/>
  <c r="N56" i="18"/>
  <c r="N55" i="18"/>
  <c r="N51" i="18"/>
  <c r="N50" i="18"/>
  <c r="N49" i="18"/>
  <c r="N48" i="18"/>
  <c r="U9" i="18" s="1"/>
  <c r="N47" i="18"/>
  <c r="N46" i="18"/>
  <c r="U7" i="18" s="1"/>
  <c r="N45" i="18"/>
  <c r="N44" i="18"/>
  <c r="U5" i="18" s="1"/>
  <c r="N43" i="18"/>
  <c r="N42" i="18"/>
  <c r="N38" i="18"/>
  <c r="N37" i="18"/>
  <c r="N36" i="18"/>
  <c r="N35" i="18"/>
  <c r="N34" i="18"/>
  <c r="N33" i="18"/>
  <c r="N32" i="18"/>
  <c r="N31" i="18"/>
  <c r="N30" i="18"/>
  <c r="N29" i="18"/>
  <c r="N25" i="18"/>
  <c r="N24" i="18"/>
  <c r="N23" i="18"/>
  <c r="B23" i="18"/>
  <c r="A23" i="18"/>
  <c r="N22" i="18"/>
  <c r="B22" i="18"/>
  <c r="A22" i="18"/>
  <c r="N21" i="18"/>
  <c r="B21" i="18"/>
  <c r="A21" i="18"/>
  <c r="N20" i="18"/>
  <c r="B20" i="18"/>
  <c r="A20" i="18"/>
  <c r="N19" i="18"/>
  <c r="B19" i="18"/>
  <c r="A19" i="18"/>
  <c r="N18" i="18"/>
  <c r="B18" i="18"/>
  <c r="A18" i="18"/>
  <c r="N17" i="18"/>
  <c r="B17" i="18"/>
  <c r="A17" i="18"/>
  <c r="N16" i="18"/>
  <c r="W3" i="18" s="1"/>
  <c r="B16" i="18"/>
  <c r="A16" i="18"/>
  <c r="Q12" i="18"/>
  <c r="N12" i="18"/>
  <c r="Q11" i="18"/>
  <c r="N11" i="18"/>
  <c r="W10" i="18"/>
  <c r="V10" i="18"/>
  <c r="U10" i="18"/>
  <c r="T10" i="18"/>
  <c r="R10" i="18"/>
  <c r="Q10" i="18"/>
  <c r="N10" i="18"/>
  <c r="S10" i="18" s="1"/>
  <c r="W9" i="18"/>
  <c r="V9" i="18"/>
  <c r="T9" i="18"/>
  <c r="R9" i="18"/>
  <c r="Q9" i="18"/>
  <c r="N9" i="18"/>
  <c r="S9" i="18" s="1"/>
  <c r="W8" i="18"/>
  <c r="V8" i="18"/>
  <c r="U8" i="18"/>
  <c r="T8" i="18"/>
  <c r="R8" i="18"/>
  <c r="Q8" i="18"/>
  <c r="N8" i="18"/>
  <c r="S8" i="18" s="1"/>
  <c r="W7" i="18"/>
  <c r="V7" i="18"/>
  <c r="R7" i="18"/>
  <c r="Q7" i="18"/>
  <c r="N7" i="18"/>
  <c r="S7" i="18" s="1"/>
  <c r="W6" i="18"/>
  <c r="V6" i="18"/>
  <c r="U6" i="18"/>
  <c r="T6" i="18"/>
  <c r="R6" i="18"/>
  <c r="Q6" i="18"/>
  <c r="N6" i="18"/>
  <c r="S6" i="18" s="1"/>
  <c r="W5" i="18"/>
  <c r="V5" i="18"/>
  <c r="T5" i="18"/>
  <c r="R5" i="18"/>
  <c r="Q5" i="18"/>
  <c r="N5" i="18"/>
  <c r="S5" i="18" s="1"/>
  <c r="W4" i="18"/>
  <c r="V4" i="18"/>
  <c r="U4" i="18"/>
  <c r="T4" i="18"/>
  <c r="R4" i="18"/>
  <c r="Q4" i="18"/>
  <c r="N4" i="18"/>
  <c r="S4" i="18" s="1"/>
  <c r="V3" i="18"/>
  <c r="U3" i="18"/>
  <c r="T3" i="18"/>
  <c r="R3" i="18"/>
  <c r="Q3" i="18"/>
  <c r="N3" i="18"/>
  <c r="S3" i="18" s="1"/>
  <c r="N59" i="17"/>
  <c r="N58" i="17"/>
  <c r="N57" i="17"/>
  <c r="T9" i="17" s="1"/>
  <c r="N56" i="17"/>
  <c r="N55" i="17"/>
  <c r="T7" i="17" s="1"/>
  <c r="N54" i="17"/>
  <c r="T6" i="17" s="1"/>
  <c r="N53" i="17"/>
  <c r="N52" i="17"/>
  <c r="T4" i="17" s="1"/>
  <c r="N51" i="17"/>
  <c r="N47" i="17"/>
  <c r="U11" i="17" s="1"/>
  <c r="N46" i="17"/>
  <c r="U10" i="17" s="1"/>
  <c r="N45" i="17"/>
  <c r="U9" i="17" s="1"/>
  <c r="N44" i="17"/>
  <c r="U8" i="17" s="1"/>
  <c r="N43" i="17"/>
  <c r="U7" i="17" s="1"/>
  <c r="N42" i="17"/>
  <c r="U6" i="17" s="1"/>
  <c r="N41" i="17"/>
  <c r="U5" i="17" s="1"/>
  <c r="N40" i="17"/>
  <c r="N39" i="17"/>
  <c r="U3" i="17" s="1"/>
  <c r="N35" i="17"/>
  <c r="N34" i="17"/>
  <c r="N33" i="17"/>
  <c r="N32" i="17"/>
  <c r="V8" i="17" s="1"/>
  <c r="N31" i="17"/>
  <c r="N30" i="17"/>
  <c r="N29" i="17"/>
  <c r="N28" i="17"/>
  <c r="N27" i="17"/>
  <c r="N23" i="17"/>
  <c r="W11" i="17" s="1"/>
  <c r="B23" i="17"/>
  <c r="A23" i="17"/>
  <c r="N22" i="17"/>
  <c r="B22" i="17"/>
  <c r="A22" i="17"/>
  <c r="N21" i="17"/>
  <c r="W9" i="17" s="1"/>
  <c r="B21" i="17"/>
  <c r="A21" i="17"/>
  <c r="N20" i="17"/>
  <c r="W8" i="17" s="1"/>
  <c r="B20" i="17"/>
  <c r="A20" i="17"/>
  <c r="N19" i="17"/>
  <c r="W7" i="17" s="1"/>
  <c r="B19" i="17"/>
  <c r="A19" i="17"/>
  <c r="N18" i="17"/>
  <c r="B18" i="17"/>
  <c r="A18" i="17"/>
  <c r="N17" i="17"/>
  <c r="W5" i="17" s="1"/>
  <c r="B17" i="17"/>
  <c r="A17" i="17"/>
  <c r="N16" i="17"/>
  <c r="B16" i="17"/>
  <c r="A16" i="17"/>
  <c r="N15" i="17"/>
  <c r="B15" i="17"/>
  <c r="A15" i="17"/>
  <c r="V11" i="17"/>
  <c r="T11" i="17"/>
  <c r="R11" i="17"/>
  <c r="Q11" i="17"/>
  <c r="N11" i="17"/>
  <c r="S11" i="17" s="1"/>
  <c r="W10" i="17"/>
  <c r="V10" i="17"/>
  <c r="T10" i="17"/>
  <c r="R10" i="17"/>
  <c r="Q10" i="17"/>
  <c r="N10" i="17"/>
  <c r="S10" i="17" s="1"/>
  <c r="V9" i="17"/>
  <c r="R9" i="17"/>
  <c r="Q9" i="17"/>
  <c r="N9" i="17"/>
  <c r="S9" i="17" s="1"/>
  <c r="T8" i="17"/>
  <c r="R8" i="17"/>
  <c r="Q8" i="17"/>
  <c r="N8" i="17"/>
  <c r="S8" i="17" s="1"/>
  <c r="V7" i="17"/>
  <c r="R7" i="17"/>
  <c r="Q7" i="17"/>
  <c r="N7" i="17"/>
  <c r="S7" i="17" s="1"/>
  <c r="W6" i="17"/>
  <c r="V6" i="17"/>
  <c r="R6" i="17"/>
  <c r="Q6" i="17"/>
  <c r="N6" i="17"/>
  <c r="S6" i="17" s="1"/>
  <c r="V5" i="17"/>
  <c r="T5" i="17"/>
  <c r="R5" i="17"/>
  <c r="Q5" i="17"/>
  <c r="N5" i="17"/>
  <c r="S5" i="17" s="1"/>
  <c r="W4" i="17"/>
  <c r="V4" i="17"/>
  <c r="U4" i="17"/>
  <c r="R4" i="17"/>
  <c r="Q4" i="17"/>
  <c r="N4" i="17"/>
  <c r="S4" i="17" s="1"/>
  <c r="W3" i="17"/>
  <c r="V3" i="17"/>
  <c r="T3" i="17"/>
  <c r="R3" i="17"/>
  <c r="Q3" i="17"/>
  <c r="N3" i="17"/>
  <c r="S3" i="17" s="1"/>
  <c r="N44" i="16"/>
  <c r="T8" i="16" s="1"/>
  <c r="N43" i="16"/>
  <c r="N42" i="16"/>
  <c r="N41" i="16"/>
  <c r="N40" i="16"/>
  <c r="T4" i="16" s="1"/>
  <c r="N39" i="16"/>
  <c r="T3" i="16" s="1"/>
  <c r="N35" i="16"/>
  <c r="N34" i="16"/>
  <c r="N33" i="16"/>
  <c r="U6" i="16" s="1"/>
  <c r="N32" i="16"/>
  <c r="N31" i="16"/>
  <c r="N30" i="16"/>
  <c r="N26" i="16"/>
  <c r="N25" i="16"/>
  <c r="N24" i="16"/>
  <c r="V6" i="16" s="1"/>
  <c r="N23" i="16"/>
  <c r="N22" i="16"/>
  <c r="N21" i="16"/>
  <c r="N17" i="16"/>
  <c r="B17" i="16"/>
  <c r="A17" i="16"/>
  <c r="N16" i="16"/>
  <c r="W7" i="16" s="1"/>
  <c r="B16" i="16"/>
  <c r="A16" i="16"/>
  <c r="N15" i="16"/>
  <c r="B15" i="16"/>
  <c r="A15" i="16"/>
  <c r="N14" i="16"/>
  <c r="B14" i="16"/>
  <c r="A14" i="16"/>
  <c r="N13" i="16"/>
  <c r="W4" i="16" s="1"/>
  <c r="B13" i="16"/>
  <c r="A13" i="16"/>
  <c r="N12" i="16"/>
  <c r="B12" i="16"/>
  <c r="A12" i="16"/>
  <c r="W8" i="16"/>
  <c r="V8" i="16"/>
  <c r="U8" i="16"/>
  <c r="S8" i="16"/>
  <c r="R8" i="16"/>
  <c r="Q8" i="16"/>
  <c r="N8" i="16"/>
  <c r="V7" i="16"/>
  <c r="U7" i="16"/>
  <c r="T7" i="16"/>
  <c r="S7" i="16"/>
  <c r="R7" i="16"/>
  <c r="Q7" i="16"/>
  <c r="N7" i="16"/>
  <c r="W6" i="16"/>
  <c r="T6" i="16"/>
  <c r="S6" i="16"/>
  <c r="R6" i="16"/>
  <c r="Q6" i="16"/>
  <c r="N6" i="16"/>
  <c r="W5" i="16"/>
  <c r="V5" i="16"/>
  <c r="U5" i="16"/>
  <c r="T5" i="16"/>
  <c r="S5" i="16"/>
  <c r="R5" i="16"/>
  <c r="Q5" i="16"/>
  <c r="N5" i="16"/>
  <c r="V4" i="16"/>
  <c r="U4" i="16"/>
  <c r="S4" i="16"/>
  <c r="R4" i="16"/>
  <c r="Q4" i="16"/>
  <c r="N4" i="16"/>
  <c r="W3" i="16"/>
  <c r="V3" i="16"/>
  <c r="U3" i="16"/>
  <c r="S3" i="16"/>
  <c r="R3" i="16"/>
  <c r="Q3" i="16"/>
  <c r="N3" i="16"/>
  <c r="N54" i="15"/>
  <c r="N53" i="15"/>
  <c r="N52" i="15"/>
  <c r="N51" i="15"/>
  <c r="N50" i="15"/>
  <c r="T6" i="15" s="1"/>
  <c r="N49" i="15"/>
  <c r="N48" i="15"/>
  <c r="N47" i="15"/>
  <c r="N43" i="15"/>
  <c r="N42" i="15"/>
  <c r="U9" i="15" s="1"/>
  <c r="N41" i="15"/>
  <c r="U8" i="15" s="1"/>
  <c r="N40" i="15"/>
  <c r="U7" i="15" s="1"/>
  <c r="N39" i="15"/>
  <c r="U6" i="15" s="1"/>
  <c r="N38" i="15"/>
  <c r="U5" i="15" s="1"/>
  <c r="N37" i="15"/>
  <c r="U4" i="15" s="1"/>
  <c r="N36" i="15"/>
  <c r="U3" i="15" s="1"/>
  <c r="N32" i="15"/>
  <c r="N31" i="15"/>
  <c r="N30" i="15"/>
  <c r="N29" i="15"/>
  <c r="N28" i="15"/>
  <c r="N27" i="15"/>
  <c r="N26" i="15"/>
  <c r="N25" i="15"/>
  <c r="N21" i="15"/>
  <c r="N20" i="15"/>
  <c r="W9" i="15" s="1"/>
  <c r="B20" i="15"/>
  <c r="A20" i="15"/>
  <c r="N19" i="15"/>
  <c r="B19" i="15"/>
  <c r="A19" i="15"/>
  <c r="N18" i="15"/>
  <c r="W7" i="15" s="1"/>
  <c r="B18" i="15"/>
  <c r="A18" i="15"/>
  <c r="N17" i="15"/>
  <c r="W6" i="15" s="1"/>
  <c r="B17" i="15"/>
  <c r="A17" i="15"/>
  <c r="N16" i="15"/>
  <c r="B16" i="15"/>
  <c r="A16" i="15"/>
  <c r="N15" i="15"/>
  <c r="B15" i="15"/>
  <c r="A15" i="15"/>
  <c r="N14" i="15"/>
  <c r="W3" i="15" s="1"/>
  <c r="B14" i="15"/>
  <c r="A14" i="15"/>
  <c r="W10" i="15"/>
  <c r="V10" i="15"/>
  <c r="U10" i="15"/>
  <c r="T10" i="15"/>
  <c r="S10" i="15"/>
  <c r="R10" i="15"/>
  <c r="Q10" i="15"/>
  <c r="N10" i="15"/>
  <c r="V9" i="15"/>
  <c r="T9" i="15"/>
  <c r="R9" i="15"/>
  <c r="Q9" i="15"/>
  <c r="N9" i="15"/>
  <c r="S9" i="15" s="1"/>
  <c r="W8" i="15"/>
  <c r="V8" i="15"/>
  <c r="T8" i="15"/>
  <c r="S8" i="15"/>
  <c r="R8" i="15"/>
  <c r="Q8" i="15"/>
  <c r="N8" i="15"/>
  <c r="V7" i="15"/>
  <c r="T7" i="15"/>
  <c r="R7" i="15"/>
  <c r="Q7" i="15"/>
  <c r="N7" i="15"/>
  <c r="S7" i="15" s="1"/>
  <c r="V6" i="15"/>
  <c r="S6" i="15"/>
  <c r="R6" i="15"/>
  <c r="Q6" i="15"/>
  <c r="N6" i="15"/>
  <c r="W5" i="15"/>
  <c r="V5" i="15"/>
  <c r="T5" i="15"/>
  <c r="R5" i="15"/>
  <c r="Q5" i="15"/>
  <c r="N5" i="15"/>
  <c r="S5" i="15" s="1"/>
  <c r="W4" i="15"/>
  <c r="V4" i="15"/>
  <c r="T4" i="15"/>
  <c r="S4" i="15"/>
  <c r="R4" i="15"/>
  <c r="Q4" i="15"/>
  <c r="N4" i="15"/>
  <c r="V3" i="15"/>
  <c r="T3" i="15"/>
  <c r="R3" i="15"/>
  <c r="Q3" i="15"/>
  <c r="N3" i="15"/>
  <c r="S3" i="15" s="1"/>
  <c r="N29" i="14"/>
  <c r="N28" i="14"/>
  <c r="N27" i="14"/>
  <c r="N23" i="14"/>
  <c r="N22" i="14"/>
  <c r="U4" i="14" s="1"/>
  <c r="N21" i="14"/>
  <c r="N17" i="14"/>
  <c r="V5" i="14" s="1"/>
  <c r="N16" i="14"/>
  <c r="N15" i="14"/>
  <c r="V3" i="14" s="1"/>
  <c r="N11" i="14"/>
  <c r="W5" i="14" s="1"/>
  <c r="B11" i="14"/>
  <c r="A11" i="14"/>
  <c r="N10" i="14"/>
  <c r="W4" i="14" s="1"/>
  <c r="B10" i="14"/>
  <c r="A10" i="14"/>
  <c r="N9" i="14"/>
  <c r="W3" i="14" s="1"/>
  <c r="B9" i="14"/>
  <c r="A9" i="14"/>
  <c r="U5" i="14"/>
  <c r="T5" i="14"/>
  <c r="R5" i="14"/>
  <c r="Q5" i="14"/>
  <c r="N5" i="14"/>
  <c r="S5" i="14" s="1"/>
  <c r="V4" i="14"/>
  <c r="T4" i="14"/>
  <c r="S4" i="14"/>
  <c r="R4" i="14"/>
  <c r="Q4" i="14"/>
  <c r="N4" i="14"/>
  <c r="U3" i="14"/>
  <c r="T3" i="14"/>
  <c r="R3" i="14"/>
  <c r="Q3" i="14"/>
  <c r="N3" i="14"/>
  <c r="S3" i="14" s="1"/>
  <c r="N29" i="13"/>
  <c r="N28" i="13"/>
  <c r="N27" i="13"/>
  <c r="N23" i="13"/>
  <c r="N22" i="13"/>
  <c r="U4" i="13" s="1"/>
  <c r="N21" i="13"/>
  <c r="U3" i="13" s="1"/>
  <c r="N17" i="13"/>
  <c r="N16" i="13"/>
  <c r="V4" i="13" s="1"/>
  <c r="N15" i="13"/>
  <c r="N11" i="13"/>
  <c r="B11" i="13"/>
  <c r="A11" i="13"/>
  <c r="N10" i="13"/>
  <c r="W4" i="13" s="1"/>
  <c r="B10" i="13"/>
  <c r="A10" i="13"/>
  <c r="N9" i="13"/>
  <c r="W3" i="13" s="1"/>
  <c r="B9" i="13"/>
  <c r="A9" i="13"/>
  <c r="W5" i="13"/>
  <c r="V5" i="13"/>
  <c r="U5" i="13"/>
  <c r="T5" i="13"/>
  <c r="R5" i="13"/>
  <c r="Q5" i="13"/>
  <c r="N5" i="13"/>
  <c r="S5" i="13" s="1"/>
  <c r="T4" i="13"/>
  <c r="S4" i="13"/>
  <c r="R4" i="13"/>
  <c r="Q4" i="13"/>
  <c r="N4" i="13"/>
  <c r="V3" i="13"/>
  <c r="T3" i="13"/>
  <c r="R3" i="13"/>
  <c r="Q3" i="13"/>
  <c r="N3" i="13"/>
  <c r="S3" i="13" s="1"/>
  <c r="N64" i="12"/>
  <c r="N63" i="12"/>
  <c r="N62" i="12"/>
  <c r="N61" i="12"/>
  <c r="T9" i="12" s="1"/>
  <c r="N60" i="12"/>
  <c r="T8" i="12" s="1"/>
  <c r="N59" i="12"/>
  <c r="N58" i="12"/>
  <c r="N57" i="12"/>
  <c r="N56" i="12"/>
  <c r="N55" i="12"/>
  <c r="N51" i="12"/>
  <c r="N50" i="12"/>
  <c r="U11" i="12" s="1"/>
  <c r="N49" i="12"/>
  <c r="U10" i="12" s="1"/>
  <c r="N48" i="12"/>
  <c r="U9" i="12" s="1"/>
  <c r="N47" i="12"/>
  <c r="N46" i="12"/>
  <c r="U7" i="12" s="1"/>
  <c r="N45" i="12"/>
  <c r="N44" i="12"/>
  <c r="U5" i="12" s="1"/>
  <c r="N43" i="12"/>
  <c r="U4" i="12" s="1"/>
  <c r="N42" i="12"/>
  <c r="U3" i="12" s="1"/>
  <c r="N38" i="12"/>
  <c r="V12" i="12" s="1"/>
  <c r="N37" i="12"/>
  <c r="N36" i="12"/>
  <c r="N35" i="12"/>
  <c r="V9" i="12" s="1"/>
  <c r="N34" i="12"/>
  <c r="N33" i="12"/>
  <c r="V7" i="12" s="1"/>
  <c r="N32" i="12"/>
  <c r="N31" i="12"/>
  <c r="V5" i="12" s="1"/>
  <c r="N30" i="12"/>
  <c r="V4" i="12" s="1"/>
  <c r="N29" i="12"/>
  <c r="N25" i="12"/>
  <c r="B25" i="12"/>
  <c r="A25" i="12"/>
  <c r="N24" i="12"/>
  <c r="B24" i="12"/>
  <c r="A24" i="12"/>
  <c r="N23" i="12"/>
  <c r="W10" i="12" s="1"/>
  <c r="B23" i="12"/>
  <c r="A23" i="12"/>
  <c r="N22" i="12"/>
  <c r="B22" i="12"/>
  <c r="A22" i="12"/>
  <c r="N21" i="12"/>
  <c r="B21" i="12"/>
  <c r="A21" i="12"/>
  <c r="N20" i="12"/>
  <c r="B20" i="12"/>
  <c r="A20" i="12"/>
  <c r="N19" i="12"/>
  <c r="B19" i="12"/>
  <c r="A19" i="12"/>
  <c r="N18" i="12"/>
  <c r="B18" i="12"/>
  <c r="A18" i="12"/>
  <c r="N17" i="12"/>
  <c r="B17" i="12"/>
  <c r="A17" i="12"/>
  <c r="N16" i="12"/>
  <c r="B16" i="12"/>
  <c r="A16" i="12"/>
  <c r="W12" i="12"/>
  <c r="U12" i="12"/>
  <c r="T12" i="12"/>
  <c r="R12" i="12"/>
  <c r="Q12" i="12"/>
  <c r="N12" i="12"/>
  <c r="S12" i="12" s="1"/>
  <c r="W11" i="12"/>
  <c r="V11" i="12"/>
  <c r="T11" i="12"/>
  <c r="R11" i="12"/>
  <c r="Q11" i="12"/>
  <c r="N11" i="12"/>
  <c r="S11" i="12" s="1"/>
  <c r="V10" i="12"/>
  <c r="T10" i="12"/>
  <c r="R10" i="12"/>
  <c r="Q10" i="12"/>
  <c r="N10" i="12"/>
  <c r="S10" i="12" s="1"/>
  <c r="W9" i="12"/>
  <c r="R9" i="12"/>
  <c r="Q9" i="12"/>
  <c r="N9" i="12"/>
  <c r="S9" i="12" s="1"/>
  <c r="W8" i="12"/>
  <c r="V8" i="12"/>
  <c r="U8" i="12"/>
  <c r="R8" i="12"/>
  <c r="Q8" i="12"/>
  <c r="N8" i="12"/>
  <c r="S8" i="12" s="1"/>
  <c r="W7" i="12"/>
  <c r="T7" i="12"/>
  <c r="R7" i="12"/>
  <c r="Q7" i="12"/>
  <c r="N7" i="12"/>
  <c r="S7" i="12" s="1"/>
  <c r="W6" i="12"/>
  <c r="V6" i="12"/>
  <c r="U6" i="12"/>
  <c r="T6" i="12"/>
  <c r="R6" i="12"/>
  <c r="Q6" i="12"/>
  <c r="N6" i="12"/>
  <c r="S6" i="12" s="1"/>
  <c r="W5" i="12"/>
  <c r="T5" i="12"/>
  <c r="R5" i="12"/>
  <c r="Q5" i="12"/>
  <c r="N5" i="12"/>
  <c r="S5" i="12" s="1"/>
  <c r="W4" i="12"/>
  <c r="T4" i="12"/>
  <c r="R4" i="12"/>
  <c r="Q4" i="12"/>
  <c r="N4" i="12"/>
  <c r="S4" i="12" s="1"/>
  <c r="W3" i="12"/>
  <c r="V3" i="12"/>
  <c r="T3" i="12"/>
  <c r="R3" i="12"/>
  <c r="Q3" i="12"/>
  <c r="N3" i="12"/>
  <c r="S3" i="12" s="1"/>
  <c r="N64" i="11"/>
  <c r="N63" i="11"/>
  <c r="N62" i="11"/>
  <c r="N61" i="11"/>
  <c r="N60" i="11"/>
  <c r="T8" i="11" s="1"/>
  <c r="N59" i="11"/>
  <c r="T7" i="11" s="1"/>
  <c r="N58" i="11"/>
  <c r="N57" i="11"/>
  <c r="N56" i="11"/>
  <c r="N55" i="11"/>
  <c r="N51" i="11"/>
  <c r="N50" i="11"/>
  <c r="U11" i="11" s="1"/>
  <c r="N49" i="11"/>
  <c r="U10" i="11" s="1"/>
  <c r="N48" i="11"/>
  <c r="U9" i="11" s="1"/>
  <c r="N47" i="11"/>
  <c r="N46" i="11"/>
  <c r="U7" i="11" s="1"/>
  <c r="N45" i="11"/>
  <c r="N44" i="11"/>
  <c r="N43" i="11"/>
  <c r="U4" i="11" s="1"/>
  <c r="N42" i="11"/>
  <c r="N38" i="11"/>
  <c r="V12" i="11" s="1"/>
  <c r="N37" i="11"/>
  <c r="V11" i="11" s="1"/>
  <c r="N36" i="11"/>
  <c r="N35" i="11"/>
  <c r="V9" i="11" s="1"/>
  <c r="N34" i="11"/>
  <c r="N33" i="11"/>
  <c r="N32" i="11"/>
  <c r="N31" i="11"/>
  <c r="V5" i="11" s="1"/>
  <c r="N30" i="11"/>
  <c r="V4" i="11" s="1"/>
  <c r="N29" i="11"/>
  <c r="V3" i="11" s="1"/>
  <c r="N25" i="11"/>
  <c r="W12" i="11" s="1"/>
  <c r="N24" i="11"/>
  <c r="W11" i="11" s="1"/>
  <c r="N23" i="11"/>
  <c r="N22" i="11"/>
  <c r="W9" i="11" s="1"/>
  <c r="N21" i="11"/>
  <c r="W8" i="11" s="1"/>
  <c r="N20" i="11"/>
  <c r="N19" i="11"/>
  <c r="W6" i="11" s="1"/>
  <c r="N18" i="11"/>
  <c r="W5" i="11" s="1"/>
  <c r="N17" i="11"/>
  <c r="N16" i="11"/>
  <c r="W3" i="11" s="1"/>
  <c r="U12" i="11"/>
  <c r="T12" i="11"/>
  <c r="N12" i="11"/>
  <c r="S12" i="11" s="1"/>
  <c r="T11" i="11"/>
  <c r="S11" i="11"/>
  <c r="N11" i="11"/>
  <c r="W10" i="11"/>
  <c r="V10" i="11"/>
  <c r="T10" i="11"/>
  <c r="N10" i="11"/>
  <c r="S10" i="11" s="1"/>
  <c r="T9" i="11"/>
  <c r="N9" i="11"/>
  <c r="S9" i="11" s="1"/>
  <c r="V8" i="11"/>
  <c r="U8" i="11"/>
  <c r="N8" i="11"/>
  <c r="S8" i="11" s="1"/>
  <c r="W7" i="11"/>
  <c r="V7" i="11"/>
  <c r="N7" i="11"/>
  <c r="S7" i="11" s="1"/>
  <c r="V6" i="11"/>
  <c r="U6" i="11"/>
  <c r="T6" i="11"/>
  <c r="N6" i="11"/>
  <c r="S6" i="11" s="1"/>
  <c r="U5" i="11"/>
  <c r="T5" i="11"/>
  <c r="N5" i="11"/>
  <c r="S5" i="11" s="1"/>
  <c r="W4" i="11"/>
  <c r="T4" i="11"/>
  <c r="N4" i="11"/>
  <c r="S4" i="11" s="1"/>
  <c r="U3" i="11"/>
  <c r="T3" i="11"/>
  <c r="S3" i="11"/>
  <c r="N3" i="11"/>
  <c r="N64" i="10"/>
  <c r="N63" i="10"/>
  <c r="N62" i="10"/>
  <c r="N61" i="10"/>
  <c r="N60" i="10"/>
  <c r="N59" i="10"/>
  <c r="N58" i="10"/>
  <c r="N57" i="10"/>
  <c r="N56" i="10"/>
  <c r="N55" i="10"/>
  <c r="T3" i="10" s="1"/>
  <c r="N51" i="10"/>
  <c r="N50" i="10"/>
  <c r="U11" i="10" s="1"/>
  <c r="N49" i="10"/>
  <c r="N48" i="10"/>
  <c r="U9" i="10" s="1"/>
  <c r="N47" i="10"/>
  <c r="N46" i="10"/>
  <c r="U7" i="10" s="1"/>
  <c r="N45" i="10"/>
  <c r="N44" i="10"/>
  <c r="N43" i="10"/>
  <c r="N42" i="10"/>
  <c r="N38" i="10"/>
  <c r="V12" i="10" s="1"/>
  <c r="N37" i="10"/>
  <c r="N36" i="10"/>
  <c r="N35" i="10"/>
  <c r="N34" i="10"/>
  <c r="N33" i="10"/>
  <c r="V7" i="10" s="1"/>
  <c r="N32" i="10"/>
  <c r="N31" i="10"/>
  <c r="V5" i="10" s="1"/>
  <c r="N30" i="10"/>
  <c r="V4" i="10" s="1"/>
  <c r="N29" i="10"/>
  <c r="V3" i="10" s="1"/>
  <c r="N25" i="10"/>
  <c r="W12" i="10" s="1"/>
  <c r="B25" i="10"/>
  <c r="A25" i="10"/>
  <c r="N24" i="10"/>
  <c r="B24" i="10"/>
  <c r="A24" i="10"/>
  <c r="N23" i="10"/>
  <c r="B23" i="10"/>
  <c r="A23" i="10"/>
  <c r="N22" i="10"/>
  <c r="B22" i="10"/>
  <c r="A22" i="10"/>
  <c r="N21" i="10"/>
  <c r="B21" i="10"/>
  <c r="A21" i="10"/>
  <c r="N20" i="10"/>
  <c r="B20" i="10"/>
  <c r="A20" i="10"/>
  <c r="N19" i="10"/>
  <c r="B19" i="10"/>
  <c r="A19" i="10"/>
  <c r="N18" i="10"/>
  <c r="B18" i="10"/>
  <c r="A18" i="10"/>
  <c r="N17" i="10"/>
  <c r="B17" i="10"/>
  <c r="A17" i="10"/>
  <c r="N16" i="10"/>
  <c r="B16" i="10"/>
  <c r="A16" i="10"/>
  <c r="U12" i="10"/>
  <c r="T12" i="10"/>
  <c r="R12" i="10"/>
  <c r="Q12" i="10"/>
  <c r="N12" i="10"/>
  <c r="S12" i="10" s="1"/>
  <c r="W11" i="10"/>
  <c r="V11" i="10"/>
  <c r="T11" i="10"/>
  <c r="R11" i="10"/>
  <c r="Q11" i="10"/>
  <c r="N11" i="10"/>
  <c r="S11" i="10" s="1"/>
  <c r="W10" i="10"/>
  <c r="V10" i="10"/>
  <c r="U10" i="10"/>
  <c r="T10" i="10"/>
  <c r="R10" i="10"/>
  <c r="Q10" i="10"/>
  <c r="N10" i="10"/>
  <c r="S10" i="10" s="1"/>
  <c r="W9" i="10"/>
  <c r="V9" i="10"/>
  <c r="T9" i="10"/>
  <c r="R9" i="10"/>
  <c r="Q9" i="10"/>
  <c r="N9" i="10"/>
  <c r="S9" i="10" s="1"/>
  <c r="W8" i="10"/>
  <c r="V8" i="10"/>
  <c r="U8" i="10"/>
  <c r="T8" i="10"/>
  <c r="R8" i="10"/>
  <c r="Q8" i="10"/>
  <c r="N8" i="10"/>
  <c r="S8" i="10" s="1"/>
  <c r="W7" i="10"/>
  <c r="T7" i="10"/>
  <c r="R7" i="10"/>
  <c r="Q7" i="10"/>
  <c r="N7" i="10"/>
  <c r="S7" i="10" s="1"/>
  <c r="W6" i="10"/>
  <c r="V6" i="10"/>
  <c r="U6" i="10"/>
  <c r="T6" i="10"/>
  <c r="R6" i="10"/>
  <c r="Q6" i="10"/>
  <c r="N6" i="10"/>
  <c r="S6" i="10" s="1"/>
  <c r="W5" i="10"/>
  <c r="U5" i="10"/>
  <c r="T5" i="10"/>
  <c r="R5" i="10"/>
  <c r="Q5" i="10"/>
  <c r="N5" i="10"/>
  <c r="S5" i="10" s="1"/>
  <c r="W4" i="10"/>
  <c r="U4" i="10"/>
  <c r="T4" i="10"/>
  <c r="R4" i="10"/>
  <c r="Q4" i="10"/>
  <c r="N4" i="10"/>
  <c r="S4" i="10" s="1"/>
  <c r="W3" i="10"/>
  <c r="U3" i="10"/>
  <c r="R3" i="10"/>
  <c r="Q3" i="10"/>
  <c r="N3" i="10"/>
  <c r="S3" i="10" s="1"/>
  <c r="N69" i="9"/>
  <c r="N68" i="9"/>
  <c r="N67" i="9"/>
  <c r="N66" i="9"/>
  <c r="T10" i="9" s="1"/>
  <c r="N65" i="9"/>
  <c r="N64" i="9"/>
  <c r="N63" i="9"/>
  <c r="T7" i="9" s="1"/>
  <c r="N62" i="9"/>
  <c r="T6" i="9" s="1"/>
  <c r="N61" i="9"/>
  <c r="N60" i="9"/>
  <c r="N59" i="9"/>
  <c r="N55" i="9"/>
  <c r="U13" i="9" s="1"/>
  <c r="N54" i="9"/>
  <c r="U12" i="9" s="1"/>
  <c r="N53" i="9"/>
  <c r="U11" i="9" s="1"/>
  <c r="N52" i="9"/>
  <c r="N51" i="9"/>
  <c r="U9" i="9" s="1"/>
  <c r="N50" i="9"/>
  <c r="U8" i="9" s="1"/>
  <c r="N49" i="9"/>
  <c r="N48" i="9"/>
  <c r="N47" i="9"/>
  <c r="U5" i="9" s="1"/>
  <c r="N46" i="9"/>
  <c r="U4" i="9" s="1"/>
  <c r="N45" i="9"/>
  <c r="U3" i="9" s="1"/>
  <c r="N41" i="9"/>
  <c r="V13" i="9" s="1"/>
  <c r="N40" i="9"/>
  <c r="V12" i="9" s="1"/>
  <c r="A40" i="9"/>
  <c r="A54" i="9" s="1"/>
  <c r="A68" i="9" s="1"/>
  <c r="N39" i="9"/>
  <c r="B39" i="9"/>
  <c r="B53" i="9" s="1"/>
  <c r="B67" i="9" s="1"/>
  <c r="N38" i="9"/>
  <c r="A38" i="9"/>
  <c r="A52" i="9" s="1"/>
  <c r="A66" i="9" s="1"/>
  <c r="N37" i="9"/>
  <c r="B37" i="9"/>
  <c r="B51" i="9" s="1"/>
  <c r="B65" i="9" s="1"/>
  <c r="N36" i="9"/>
  <c r="B36" i="9"/>
  <c r="B50" i="9" s="1"/>
  <c r="B64" i="9" s="1"/>
  <c r="N35" i="9"/>
  <c r="B35" i="9"/>
  <c r="B49" i="9" s="1"/>
  <c r="B63" i="9" s="1"/>
  <c r="N34" i="9"/>
  <c r="A34" i="9"/>
  <c r="A48" i="9" s="1"/>
  <c r="A62" i="9" s="1"/>
  <c r="N33" i="9"/>
  <c r="N32" i="9"/>
  <c r="A32" i="9"/>
  <c r="A46" i="9" s="1"/>
  <c r="A60" i="9" s="1"/>
  <c r="N31" i="9"/>
  <c r="A31" i="9"/>
  <c r="A45" i="9" s="1"/>
  <c r="A59" i="9" s="1"/>
  <c r="N27" i="9"/>
  <c r="B27" i="9"/>
  <c r="B41" i="9" s="1"/>
  <c r="B55" i="9" s="1"/>
  <c r="B69" i="9" s="1"/>
  <c r="A27" i="9"/>
  <c r="A41" i="9" s="1"/>
  <c r="A55" i="9" s="1"/>
  <c r="A69" i="9" s="1"/>
  <c r="N26" i="9"/>
  <c r="B26" i="9"/>
  <c r="B40" i="9" s="1"/>
  <c r="B54" i="9" s="1"/>
  <c r="B68" i="9" s="1"/>
  <c r="A26" i="9"/>
  <c r="N25" i="9"/>
  <c r="W11" i="9" s="1"/>
  <c r="B25" i="9"/>
  <c r="A25" i="9"/>
  <c r="A39" i="9" s="1"/>
  <c r="A53" i="9" s="1"/>
  <c r="A67" i="9" s="1"/>
  <c r="N24" i="9"/>
  <c r="B24" i="9"/>
  <c r="B38" i="9" s="1"/>
  <c r="B52" i="9" s="1"/>
  <c r="B66" i="9" s="1"/>
  <c r="A24" i="9"/>
  <c r="N23" i="9"/>
  <c r="B23" i="9"/>
  <c r="A23" i="9"/>
  <c r="A37" i="9" s="1"/>
  <c r="A51" i="9" s="1"/>
  <c r="A65" i="9" s="1"/>
  <c r="N22" i="9"/>
  <c r="W8" i="9" s="1"/>
  <c r="B22" i="9"/>
  <c r="A22" i="9"/>
  <c r="A36" i="9" s="1"/>
  <c r="A50" i="9" s="1"/>
  <c r="A64" i="9" s="1"/>
  <c r="N21" i="9"/>
  <c r="W7" i="9" s="1"/>
  <c r="B21" i="9"/>
  <c r="A21" i="9"/>
  <c r="A35" i="9" s="1"/>
  <c r="A49" i="9" s="1"/>
  <c r="A63" i="9" s="1"/>
  <c r="N20" i="9"/>
  <c r="B20" i="9"/>
  <c r="B34" i="9" s="1"/>
  <c r="B48" i="9" s="1"/>
  <c r="B62" i="9" s="1"/>
  <c r="A20" i="9"/>
  <c r="N19" i="9"/>
  <c r="B19" i="9"/>
  <c r="B33" i="9" s="1"/>
  <c r="B47" i="9" s="1"/>
  <c r="B61" i="9" s="1"/>
  <c r="A19" i="9"/>
  <c r="A33" i="9" s="1"/>
  <c r="A47" i="9" s="1"/>
  <c r="A61" i="9" s="1"/>
  <c r="N18" i="9"/>
  <c r="B18" i="9"/>
  <c r="B32" i="9" s="1"/>
  <c r="B46" i="9" s="1"/>
  <c r="B60" i="9" s="1"/>
  <c r="A18" i="9"/>
  <c r="N17" i="9"/>
  <c r="W3" i="9" s="1"/>
  <c r="B17" i="9"/>
  <c r="B31" i="9" s="1"/>
  <c r="B45" i="9" s="1"/>
  <c r="B59" i="9" s="1"/>
  <c r="A17" i="9"/>
  <c r="W13" i="9"/>
  <c r="T13" i="9"/>
  <c r="S13" i="9"/>
  <c r="R13" i="9"/>
  <c r="Q13" i="9"/>
  <c r="N13" i="9"/>
  <c r="W12" i="9"/>
  <c r="T12" i="9"/>
  <c r="S12" i="9"/>
  <c r="R12" i="9"/>
  <c r="Q12" i="9"/>
  <c r="N12" i="9"/>
  <c r="V11" i="9"/>
  <c r="T11" i="9"/>
  <c r="S11" i="9"/>
  <c r="R11" i="9"/>
  <c r="Q11" i="9"/>
  <c r="N11" i="9"/>
  <c r="W10" i="9"/>
  <c r="V10" i="9"/>
  <c r="U10" i="9"/>
  <c r="S10" i="9"/>
  <c r="R10" i="9"/>
  <c r="Q10" i="9"/>
  <c r="N10" i="9"/>
  <c r="W9" i="9"/>
  <c r="V9" i="9"/>
  <c r="T9" i="9"/>
  <c r="S9" i="9"/>
  <c r="R9" i="9"/>
  <c r="Q9" i="9"/>
  <c r="N9" i="9"/>
  <c r="V8" i="9"/>
  <c r="T8" i="9"/>
  <c r="S8" i="9"/>
  <c r="R8" i="9"/>
  <c r="Q8" i="9"/>
  <c r="N8" i="9"/>
  <c r="V7" i="9"/>
  <c r="U7" i="9"/>
  <c r="S7" i="9"/>
  <c r="R7" i="9"/>
  <c r="Q7" i="9"/>
  <c r="N7" i="9"/>
  <c r="W6" i="9"/>
  <c r="V6" i="9"/>
  <c r="U6" i="9"/>
  <c r="S6" i="9"/>
  <c r="R6" i="9"/>
  <c r="Q6" i="9"/>
  <c r="N6" i="9"/>
  <c r="W5" i="9"/>
  <c r="V5" i="9"/>
  <c r="T5" i="9"/>
  <c r="S5" i="9"/>
  <c r="R5" i="9"/>
  <c r="Q5" i="9"/>
  <c r="N5" i="9"/>
  <c r="W4" i="9"/>
  <c r="V4" i="9"/>
  <c r="T4" i="9"/>
  <c r="S4" i="9"/>
  <c r="R4" i="9"/>
  <c r="Q4" i="9"/>
  <c r="N4" i="9"/>
  <c r="V3" i="9"/>
  <c r="T3" i="9"/>
  <c r="S3" i="9"/>
  <c r="R3" i="9"/>
  <c r="Q3" i="9"/>
  <c r="N3" i="9"/>
  <c r="N50" i="8"/>
  <c r="N49" i="8"/>
  <c r="O49" i="8" s="1"/>
  <c r="N48" i="8"/>
  <c r="O48" i="8" s="1"/>
  <c r="O47" i="8"/>
  <c r="N47" i="8"/>
  <c r="O46" i="8"/>
  <c r="N46" i="8"/>
  <c r="N45" i="8"/>
  <c r="O45" i="8" s="1"/>
  <c r="N44" i="8"/>
  <c r="O44" i="8" s="1"/>
  <c r="N40" i="8"/>
  <c r="U9" i="8" s="1"/>
  <c r="N39" i="8"/>
  <c r="O39" i="8" s="1"/>
  <c r="N38" i="8"/>
  <c r="O38" i="8" s="1"/>
  <c r="O37" i="8"/>
  <c r="N37" i="8"/>
  <c r="O36" i="8"/>
  <c r="N36" i="8"/>
  <c r="N35" i="8"/>
  <c r="O35" i="8" s="1"/>
  <c r="N34" i="8"/>
  <c r="U3" i="8" s="1"/>
  <c r="N30" i="8"/>
  <c r="N29" i="8"/>
  <c r="V8" i="8" s="1"/>
  <c r="O28" i="8"/>
  <c r="N28" i="8"/>
  <c r="O27" i="8"/>
  <c r="N27" i="8"/>
  <c r="N26" i="8"/>
  <c r="O26" i="8" s="1"/>
  <c r="N25" i="8"/>
  <c r="O25" i="8" s="1"/>
  <c r="O24" i="8"/>
  <c r="N24" i="8"/>
  <c r="N19" i="8"/>
  <c r="W9" i="8" s="1"/>
  <c r="N18" i="8"/>
  <c r="B18" i="8"/>
  <c r="A18" i="8"/>
  <c r="N17" i="8"/>
  <c r="B17" i="8"/>
  <c r="A17" i="8"/>
  <c r="N16" i="8"/>
  <c r="B16" i="8"/>
  <c r="A16" i="8"/>
  <c r="N15" i="8"/>
  <c r="B15" i="8"/>
  <c r="A15" i="8"/>
  <c r="N14" i="8"/>
  <c r="W4" i="8" s="1"/>
  <c r="B14" i="8"/>
  <c r="A14" i="8"/>
  <c r="N13" i="8"/>
  <c r="B13" i="8"/>
  <c r="A13" i="8"/>
  <c r="V9" i="8"/>
  <c r="T9" i="8"/>
  <c r="S9" i="8"/>
  <c r="R9" i="8"/>
  <c r="Q9" i="8"/>
  <c r="N9" i="8"/>
  <c r="W8" i="8"/>
  <c r="U8" i="8"/>
  <c r="R8" i="8"/>
  <c r="Q8" i="8"/>
  <c r="N8" i="8"/>
  <c r="S8" i="8" s="1"/>
  <c r="W7" i="8"/>
  <c r="V7" i="8"/>
  <c r="U7" i="8"/>
  <c r="S7" i="8"/>
  <c r="R7" i="8"/>
  <c r="Q7" i="8"/>
  <c r="O7" i="8"/>
  <c r="N7" i="8"/>
  <c r="W6" i="8"/>
  <c r="V6" i="8"/>
  <c r="U6" i="8"/>
  <c r="T6" i="8"/>
  <c r="R6" i="8"/>
  <c r="Q6" i="8"/>
  <c r="N6" i="8"/>
  <c r="S6" i="8" s="1"/>
  <c r="W5" i="8"/>
  <c r="U5" i="8"/>
  <c r="T5" i="8"/>
  <c r="R5" i="8"/>
  <c r="Q5" i="8"/>
  <c r="O5" i="8"/>
  <c r="N5" i="8"/>
  <c r="S5" i="8" s="1"/>
  <c r="T4" i="8"/>
  <c r="R4" i="8"/>
  <c r="Q4" i="8"/>
  <c r="O4" i="8"/>
  <c r="N4" i="8"/>
  <c r="S4" i="8" s="1"/>
  <c r="W3" i="8"/>
  <c r="V3" i="8"/>
  <c r="T3" i="8"/>
  <c r="R3" i="8"/>
  <c r="Q3" i="8"/>
  <c r="N3" i="8"/>
  <c r="S3" i="8" s="1"/>
  <c r="N44" i="7"/>
  <c r="T8" i="7" s="1"/>
  <c r="N43" i="7"/>
  <c r="N42" i="7"/>
  <c r="T6" i="7" s="1"/>
  <c r="N41" i="7"/>
  <c r="N40" i="7"/>
  <c r="T4" i="7" s="1"/>
  <c r="N39" i="7"/>
  <c r="T3" i="7" s="1"/>
  <c r="N35" i="7"/>
  <c r="U8" i="7" s="1"/>
  <c r="N34" i="7"/>
  <c r="U7" i="7" s="1"/>
  <c r="N33" i="7"/>
  <c r="U6" i="7" s="1"/>
  <c r="N32" i="7"/>
  <c r="N31" i="7"/>
  <c r="N30" i="7"/>
  <c r="N26" i="7"/>
  <c r="N25" i="7"/>
  <c r="N24" i="7"/>
  <c r="N23" i="7"/>
  <c r="N22" i="7"/>
  <c r="V4" i="7" s="1"/>
  <c r="N21" i="7"/>
  <c r="O17" i="7"/>
  <c r="N17" i="7"/>
  <c r="B17" i="7"/>
  <c r="A17" i="7"/>
  <c r="N16" i="7"/>
  <c r="W7" i="7" s="1"/>
  <c r="B16" i="7"/>
  <c r="A16" i="7"/>
  <c r="O15" i="7"/>
  <c r="N15" i="7"/>
  <c r="W6" i="7" s="1"/>
  <c r="B15" i="7"/>
  <c r="A15" i="7"/>
  <c r="N14" i="7"/>
  <c r="O14" i="7" s="1"/>
  <c r="B14" i="7"/>
  <c r="A14" i="7"/>
  <c r="O13" i="7"/>
  <c r="N13" i="7"/>
  <c r="W4" i="7" s="1"/>
  <c r="B13" i="7"/>
  <c r="A13" i="7"/>
  <c r="N12" i="7"/>
  <c r="O12" i="7" s="1"/>
  <c r="B12" i="7"/>
  <c r="A12" i="7"/>
  <c r="W8" i="7"/>
  <c r="V8" i="7"/>
  <c r="R8" i="7"/>
  <c r="Q8" i="7"/>
  <c r="N8" i="7"/>
  <c r="O8" i="7" s="1"/>
  <c r="V7" i="7"/>
  <c r="T7" i="7"/>
  <c r="S7" i="7"/>
  <c r="R7" i="7"/>
  <c r="Q7" i="7"/>
  <c r="O7" i="7"/>
  <c r="N7" i="7"/>
  <c r="V6" i="7"/>
  <c r="R6" i="7"/>
  <c r="Q6" i="7"/>
  <c r="N6" i="7"/>
  <c r="O6" i="7" s="1"/>
  <c r="W5" i="7"/>
  <c r="V5" i="7"/>
  <c r="U5" i="7"/>
  <c r="T5" i="7"/>
  <c r="S5" i="7"/>
  <c r="R5" i="7"/>
  <c r="Q5" i="7"/>
  <c r="O5" i="7"/>
  <c r="N5" i="7"/>
  <c r="U4" i="7"/>
  <c r="R4" i="7"/>
  <c r="Q4" i="7"/>
  <c r="N4" i="7"/>
  <c r="S4" i="7" s="1"/>
  <c r="V3" i="7"/>
  <c r="U3" i="7"/>
  <c r="S3" i="7"/>
  <c r="R3" i="7"/>
  <c r="Q3" i="7"/>
  <c r="N3" i="7"/>
  <c r="O3" i="7" s="1"/>
  <c r="H18" i="23" l="1"/>
  <c r="D19" i="23"/>
  <c r="D69" i="23"/>
  <c r="H19" i="23"/>
  <c r="G72" i="23"/>
  <c r="G26" i="23"/>
  <c r="C39" i="23"/>
  <c r="C49" i="23"/>
  <c r="F96" i="23"/>
  <c r="G53" i="23"/>
  <c r="F38" i="23"/>
  <c r="G41" i="23"/>
  <c r="F44" i="23"/>
  <c r="D59" i="23"/>
  <c r="D87" i="23"/>
  <c r="D100" i="23"/>
  <c r="B107" i="23"/>
  <c r="C110" i="23"/>
  <c r="F113" i="23"/>
  <c r="E116" i="23"/>
  <c r="H119" i="23"/>
  <c r="C13" i="23"/>
  <c r="B20" i="23"/>
  <c r="H27" i="23"/>
  <c r="B36" i="23"/>
  <c r="G38" i="23"/>
  <c r="H41" i="23"/>
  <c r="G44" i="23"/>
  <c r="F59" i="23"/>
  <c r="F62" i="23"/>
  <c r="G73" i="23"/>
  <c r="E89" i="23"/>
  <c r="H93" i="23"/>
  <c r="G96" i="23"/>
  <c r="F100" i="23"/>
  <c r="B104" i="23"/>
  <c r="C107" i="23"/>
  <c r="D110" i="23"/>
  <c r="G113" i="23"/>
  <c r="G116" i="23"/>
  <c r="C120" i="23"/>
  <c r="C21" i="23"/>
  <c r="D28" i="23"/>
  <c r="C36" i="23"/>
  <c r="B39" i="23"/>
  <c r="B42" i="23"/>
  <c r="H44" i="23"/>
  <c r="G59" i="23"/>
  <c r="G63" i="23"/>
  <c r="H73" i="23"/>
  <c r="F89" i="23"/>
  <c r="B94" i="23"/>
  <c r="D97" i="23"/>
  <c r="G100" i="23"/>
  <c r="D104" i="23"/>
  <c r="D107" i="23"/>
  <c r="H110" i="23"/>
  <c r="H113" i="23"/>
  <c r="H116" i="23"/>
  <c r="D120" i="23"/>
  <c r="G91" i="23"/>
  <c r="D94" i="23"/>
  <c r="F97" i="23"/>
  <c r="B101" i="23"/>
  <c r="E104" i="23"/>
  <c r="E107" i="23"/>
  <c r="C111" i="23"/>
  <c r="B114" i="23"/>
  <c r="B117" i="23"/>
  <c r="E120" i="23"/>
  <c r="C42" i="23"/>
  <c r="D15" i="23"/>
  <c r="F21" i="23"/>
  <c r="H28" i="23"/>
  <c r="E36" i="23"/>
  <c r="E39" i="23"/>
  <c r="D42" i="23"/>
  <c r="D45" i="23"/>
  <c r="B60" i="23"/>
  <c r="G64" i="23"/>
  <c r="H75" i="23"/>
  <c r="H91" i="23"/>
  <c r="E94" i="23"/>
  <c r="G97" i="23"/>
  <c r="C101" i="23"/>
  <c r="F104" i="23"/>
  <c r="G107" i="23"/>
  <c r="D111" i="23"/>
  <c r="C114" i="23"/>
  <c r="C117" i="23"/>
  <c r="F120" i="23"/>
  <c r="E15" i="23"/>
  <c r="C22" i="23"/>
  <c r="B29" i="23"/>
  <c r="G36" i="23"/>
  <c r="F39" i="23"/>
  <c r="E42" i="23"/>
  <c r="E45" i="23"/>
  <c r="C60" i="23"/>
  <c r="H64" i="23"/>
  <c r="B76" i="23"/>
  <c r="F94" i="23"/>
  <c r="H97" i="23"/>
  <c r="D101" i="23"/>
  <c r="G104" i="23"/>
  <c r="H107" i="23"/>
  <c r="E111" i="23"/>
  <c r="E114" i="23"/>
  <c r="F117" i="23"/>
  <c r="G120" i="23"/>
  <c r="F16" i="23"/>
  <c r="D22" i="23"/>
  <c r="C30" i="23"/>
  <c r="H36" i="23"/>
  <c r="G39" i="23"/>
  <c r="F42" i="23"/>
  <c r="H45" i="23"/>
  <c r="D60" i="23"/>
  <c r="B66" i="23"/>
  <c r="C78" i="23"/>
  <c r="B92" i="23"/>
  <c r="B95" i="23"/>
  <c r="B98" i="23"/>
  <c r="H101" i="23"/>
  <c r="H104" i="23"/>
  <c r="B108" i="23"/>
  <c r="F111" i="23"/>
  <c r="F114" i="23"/>
  <c r="H117" i="23"/>
  <c r="H120" i="23"/>
  <c r="F28" i="23"/>
  <c r="D36" i="23"/>
  <c r="H59" i="23"/>
  <c r="E60" i="23"/>
  <c r="B67" i="23"/>
  <c r="D78" i="23"/>
  <c r="C92" i="23"/>
  <c r="C95" i="23"/>
  <c r="D98" i="23"/>
  <c r="C102" i="23"/>
  <c r="B105" i="23"/>
  <c r="F108" i="23"/>
  <c r="H111" i="23"/>
  <c r="G114" i="23"/>
  <c r="B121" i="23"/>
  <c r="B17" i="23"/>
  <c r="G23" i="23"/>
  <c r="C31" i="23"/>
  <c r="D37" i="23"/>
  <c r="B40" i="23"/>
  <c r="B43" i="23"/>
  <c r="H46" i="23"/>
  <c r="G60" i="23"/>
  <c r="C67" i="23"/>
  <c r="E80" i="23"/>
  <c r="D92" i="23"/>
  <c r="E95" i="23"/>
  <c r="E98" i="23"/>
  <c r="D102" i="23"/>
  <c r="C105" i="23"/>
  <c r="H108" i="23"/>
  <c r="B112" i="23"/>
  <c r="H114" i="23"/>
  <c r="C118" i="23"/>
  <c r="D121" i="23"/>
  <c r="C45" i="23"/>
  <c r="H16" i="23"/>
  <c r="E23" i="23"/>
  <c r="F30" i="23"/>
  <c r="C37" i="23"/>
  <c r="H39" i="23"/>
  <c r="H42" i="23"/>
  <c r="B118" i="23"/>
  <c r="D17" i="23"/>
  <c r="E24" i="23"/>
  <c r="D31" i="23"/>
  <c r="E37" i="23"/>
  <c r="C40" i="23"/>
  <c r="C43" i="23"/>
  <c r="B47" i="23"/>
  <c r="H60" i="23"/>
  <c r="D68" i="23"/>
  <c r="F80" i="23"/>
  <c r="E92" i="23"/>
  <c r="F95" i="23"/>
  <c r="G98" i="23"/>
  <c r="E102" i="23"/>
  <c r="E105" i="23"/>
  <c r="B109" i="23"/>
  <c r="D112" i="23"/>
  <c r="D115" i="23"/>
  <c r="D118" i="23"/>
  <c r="E121" i="23"/>
  <c r="F24" i="23"/>
  <c r="E32" i="23"/>
  <c r="F37" i="23"/>
  <c r="D40" i="23"/>
  <c r="F43" i="23"/>
  <c r="G82" i="23"/>
  <c r="G92" i="23"/>
  <c r="G95" i="23"/>
  <c r="H98" i="23"/>
  <c r="F102" i="23"/>
  <c r="F105" i="23"/>
  <c r="C109" i="23"/>
  <c r="E112" i="23"/>
  <c r="F115" i="23"/>
  <c r="E118" i="23"/>
  <c r="F121" i="23"/>
  <c r="B61" i="23"/>
  <c r="G17" i="23"/>
  <c r="G25" i="23"/>
  <c r="E33" i="23"/>
  <c r="G37" i="23"/>
  <c r="F40" i="23"/>
  <c r="G43" i="23"/>
  <c r="E51" i="23"/>
  <c r="E61" i="23"/>
  <c r="C69" i="23"/>
  <c r="H82" i="23"/>
  <c r="H92" i="23"/>
  <c r="H95" i="23"/>
  <c r="B99" i="23"/>
  <c r="H102" i="23"/>
  <c r="G105" i="23"/>
  <c r="D109" i="23"/>
  <c r="F112" i="23"/>
  <c r="G115" i="23"/>
  <c r="F118" i="23"/>
  <c r="C122" i="23"/>
  <c r="F33" i="23"/>
  <c r="H37" i="23"/>
  <c r="G40" i="23"/>
  <c r="B44" i="23"/>
  <c r="F61" i="23"/>
  <c r="F99" i="23"/>
  <c r="B103" i="23"/>
  <c r="D106" i="23"/>
  <c r="E109" i="23"/>
  <c r="H115" i="23"/>
  <c r="G118" i="23"/>
  <c r="E122" i="23"/>
  <c r="C19" i="23"/>
  <c r="B26" i="23"/>
  <c r="G34" i="23"/>
  <c r="B38" i="23"/>
  <c r="H40" i="23"/>
  <c r="C44" i="23"/>
  <c r="H61" i="23"/>
  <c r="E70" i="23"/>
  <c r="H84" i="23"/>
  <c r="D93" i="23"/>
  <c r="B96" i="23"/>
  <c r="H99" i="23"/>
  <c r="D103" i="23"/>
  <c r="F106" i="23"/>
  <c r="F109" i="23"/>
  <c r="B113" i="23"/>
  <c r="B116" i="23"/>
  <c r="B119" i="23"/>
  <c r="F122" i="23"/>
  <c r="D26" i="23"/>
  <c r="G35" i="23"/>
  <c r="D38" i="23"/>
  <c r="D41" i="23"/>
  <c r="D44" i="23"/>
  <c r="E71" i="23"/>
  <c r="B85" i="23"/>
  <c r="E93" i="23"/>
  <c r="C96" i="23"/>
  <c r="B100" i="23"/>
  <c r="E103" i="23"/>
  <c r="G106" i="23"/>
  <c r="G109" i="23"/>
  <c r="D113" i="23"/>
  <c r="C116" i="23"/>
  <c r="C119" i="23"/>
  <c r="G122" i="23"/>
  <c r="F19" i="23"/>
  <c r="F26" i="23"/>
  <c r="H35" i="23"/>
  <c r="E38" i="23"/>
  <c r="E41" i="23"/>
  <c r="E44" i="23"/>
  <c r="C59" i="23"/>
  <c r="C62" i="23"/>
  <c r="F71" i="23"/>
  <c r="C87" i="23"/>
  <c r="F93" i="23"/>
  <c r="E96" i="23"/>
  <c r="C100" i="23"/>
  <c r="F103" i="23"/>
  <c r="H106" i="23"/>
  <c r="B110" i="23"/>
  <c r="E113" i="23"/>
  <c r="D116" i="23"/>
  <c r="D119" i="23"/>
  <c r="H122" i="23"/>
  <c r="E3" i="23"/>
  <c r="B4" i="23"/>
  <c r="D6" i="23"/>
  <c r="E8" i="23"/>
  <c r="G10" i="23"/>
  <c r="B13" i="23"/>
  <c r="C15" i="23"/>
  <c r="E17" i="23"/>
  <c r="G19" i="23"/>
  <c r="B22" i="23"/>
  <c r="D24" i="23"/>
  <c r="E26" i="23"/>
  <c r="G28" i="23"/>
  <c r="B31" i="23"/>
  <c r="D33" i="23"/>
  <c r="F35" i="23"/>
  <c r="G46" i="23"/>
  <c r="B49" i="23"/>
  <c r="D51" i="23"/>
  <c r="F53" i="23"/>
  <c r="H55" i="23"/>
  <c r="B58" i="23"/>
  <c r="D62" i="23"/>
  <c r="F64" i="23"/>
  <c r="H66" i="23"/>
  <c r="B69" i="23"/>
  <c r="D71" i="23"/>
  <c r="F73" i="23"/>
  <c r="G75" i="23"/>
  <c r="B78" i="23"/>
  <c r="D80" i="23"/>
  <c r="F82" i="23"/>
  <c r="G84" i="23"/>
  <c r="B87" i="23"/>
  <c r="D89" i="23"/>
  <c r="F91" i="23"/>
  <c r="C98" i="23"/>
  <c r="E100" i="23"/>
  <c r="G102" i="23"/>
  <c r="G111" i="23"/>
  <c r="D4" i="23"/>
  <c r="B56" i="23"/>
  <c r="C2" i="23"/>
  <c r="E4" i="23"/>
  <c r="G6" i="23"/>
  <c r="H8" i="23"/>
  <c r="C11" i="23"/>
  <c r="E13" i="23"/>
  <c r="F15" i="23"/>
  <c r="H17" i="23"/>
  <c r="C20" i="23"/>
  <c r="E22" i="23"/>
  <c r="G24" i="23"/>
  <c r="H26" i="23"/>
  <c r="C29" i="23"/>
  <c r="E31" i="23"/>
  <c r="G33" i="23"/>
  <c r="C38" i="23"/>
  <c r="E40" i="23"/>
  <c r="G42" i="23"/>
  <c r="B45" i="23"/>
  <c r="C47" i="23"/>
  <c r="E49" i="23"/>
  <c r="G51" i="23"/>
  <c r="B54" i="23"/>
  <c r="C56" i="23"/>
  <c r="E58" i="23"/>
  <c r="F60" i="23"/>
  <c r="G62" i="23"/>
  <c r="B65" i="23"/>
  <c r="D67" i="23"/>
  <c r="E69" i="23"/>
  <c r="G71" i="23"/>
  <c r="B74" i="23"/>
  <c r="C76" i="23"/>
  <c r="E78" i="23"/>
  <c r="G80" i="23"/>
  <c r="B83" i="23"/>
  <c r="C85" i="23"/>
  <c r="E87" i="23"/>
  <c r="G89" i="23"/>
  <c r="C94" i="23"/>
  <c r="D96" i="23"/>
  <c r="F98" i="23"/>
  <c r="H100" i="23"/>
  <c r="C103" i="23"/>
  <c r="D105" i="23"/>
  <c r="F107" i="23"/>
  <c r="H109" i="23"/>
  <c r="C112" i="23"/>
  <c r="D114" i="23"/>
  <c r="F116" i="23"/>
  <c r="H118" i="23"/>
  <c r="C121" i="23"/>
  <c r="D2" i="23"/>
  <c r="F4" i="23"/>
  <c r="H6" i="23"/>
  <c r="B9" i="23"/>
  <c r="D11" i="23"/>
  <c r="F13" i="23"/>
  <c r="G15" i="23"/>
  <c r="B18" i="23"/>
  <c r="D20" i="23"/>
  <c r="F22" i="23"/>
  <c r="H24" i="23"/>
  <c r="B27" i="23"/>
  <c r="D29" i="23"/>
  <c r="F31" i="23"/>
  <c r="H33" i="23"/>
  <c r="D47" i="23"/>
  <c r="F49" i="23"/>
  <c r="H51" i="23"/>
  <c r="C54" i="23"/>
  <c r="D56" i="23"/>
  <c r="F58" i="23"/>
  <c r="H62" i="23"/>
  <c r="C65" i="23"/>
  <c r="E67" i="23"/>
  <c r="F69" i="23"/>
  <c r="H71" i="23"/>
  <c r="C74" i="23"/>
  <c r="D76" i="23"/>
  <c r="F78" i="23"/>
  <c r="H80" i="23"/>
  <c r="C83" i="23"/>
  <c r="D85" i="23"/>
  <c r="F87" i="23"/>
  <c r="H89" i="23"/>
  <c r="B2" i="23"/>
  <c r="E2" i="23"/>
  <c r="G4" i="23"/>
  <c r="B7" i="23"/>
  <c r="C9" i="23"/>
  <c r="E11" i="23"/>
  <c r="G13" i="23"/>
  <c r="H15" i="23"/>
  <c r="C18" i="23"/>
  <c r="E20" i="23"/>
  <c r="G22" i="23"/>
  <c r="B25" i="23"/>
  <c r="C27" i="23"/>
  <c r="E29" i="23"/>
  <c r="G31" i="23"/>
  <c r="B34" i="23"/>
  <c r="E47" i="23"/>
  <c r="G49" i="23"/>
  <c r="B52" i="23"/>
  <c r="D54" i="23"/>
  <c r="E56" i="23"/>
  <c r="G58" i="23"/>
  <c r="B63" i="23"/>
  <c r="D65" i="23"/>
  <c r="F67" i="23"/>
  <c r="G69" i="23"/>
  <c r="B72" i="23"/>
  <c r="D74" i="23"/>
  <c r="E76" i="23"/>
  <c r="G78" i="23"/>
  <c r="B81" i="23"/>
  <c r="D83" i="23"/>
  <c r="E85" i="23"/>
  <c r="G87" i="23"/>
  <c r="B90" i="23"/>
  <c r="E6" i="23"/>
  <c r="D13" i="23"/>
  <c r="H53" i="23"/>
  <c r="F2" i="23"/>
  <c r="H4" i="23"/>
  <c r="C7" i="23"/>
  <c r="D9" i="23"/>
  <c r="F11" i="23"/>
  <c r="H13" i="23"/>
  <c r="B16" i="23"/>
  <c r="D18" i="23"/>
  <c r="F20" i="23"/>
  <c r="H22" i="23"/>
  <c r="C25" i="23"/>
  <c r="D27" i="23"/>
  <c r="F29" i="23"/>
  <c r="H31" i="23"/>
  <c r="C34" i="23"/>
  <c r="F47" i="23"/>
  <c r="H49" i="23"/>
  <c r="C52" i="23"/>
  <c r="E54" i="23"/>
  <c r="F56" i="23"/>
  <c r="H58" i="23"/>
  <c r="C63" i="23"/>
  <c r="E65" i="23"/>
  <c r="G67" i="23"/>
  <c r="H69" i="23"/>
  <c r="C72" i="23"/>
  <c r="E74" i="23"/>
  <c r="F76" i="23"/>
  <c r="H78" i="23"/>
  <c r="C81" i="23"/>
  <c r="E83" i="23"/>
  <c r="F85" i="23"/>
  <c r="H87" i="23"/>
  <c r="C90" i="23"/>
  <c r="B11" i="23"/>
  <c r="D49" i="23"/>
  <c r="D58" i="23"/>
  <c r="G2" i="23"/>
  <c r="B5" i="23"/>
  <c r="D7" i="23"/>
  <c r="E9" i="23"/>
  <c r="G11" i="23"/>
  <c r="B14" i="23"/>
  <c r="C16" i="23"/>
  <c r="E18" i="23"/>
  <c r="G20" i="23"/>
  <c r="B23" i="23"/>
  <c r="D25" i="23"/>
  <c r="E27" i="23"/>
  <c r="G29" i="23"/>
  <c r="B32" i="23"/>
  <c r="D34" i="23"/>
  <c r="B41" i="23"/>
  <c r="D43" i="23"/>
  <c r="F45" i="23"/>
  <c r="G47" i="23"/>
  <c r="B50" i="23"/>
  <c r="D52" i="23"/>
  <c r="F54" i="23"/>
  <c r="G56" i="23"/>
  <c r="C61" i="23"/>
  <c r="D63" i="23"/>
  <c r="F65" i="23"/>
  <c r="H67" i="23"/>
  <c r="B70" i="23"/>
  <c r="D72" i="23"/>
  <c r="F74" i="23"/>
  <c r="G76" i="23"/>
  <c r="B79" i="23"/>
  <c r="D81" i="23"/>
  <c r="F83" i="23"/>
  <c r="G85" i="23"/>
  <c r="B88" i="23"/>
  <c r="D90" i="23"/>
  <c r="G94" i="23"/>
  <c r="H96" i="23"/>
  <c r="C99" i="23"/>
  <c r="E101" i="23"/>
  <c r="G103" i="23"/>
  <c r="H105" i="23"/>
  <c r="C108" i="23"/>
  <c r="E110" i="23"/>
  <c r="G112" i="23"/>
  <c r="E119" i="23"/>
  <c r="G121" i="23"/>
  <c r="F6" i="23"/>
  <c r="H2" i="23"/>
  <c r="C5" i="23"/>
  <c r="E7" i="23"/>
  <c r="F9" i="23"/>
  <c r="H11" i="23"/>
  <c r="C14" i="23"/>
  <c r="D16" i="23"/>
  <c r="F18" i="23"/>
  <c r="H20" i="23"/>
  <c r="C23" i="23"/>
  <c r="E25" i="23"/>
  <c r="F27" i="23"/>
  <c r="H29" i="23"/>
  <c r="C32" i="23"/>
  <c r="E34" i="23"/>
  <c r="F36" i="23"/>
  <c r="H38" i="23"/>
  <c r="C41" i="23"/>
  <c r="E43" i="23"/>
  <c r="G45" i="23"/>
  <c r="H47" i="23"/>
  <c r="C50" i="23"/>
  <c r="E52" i="23"/>
  <c r="G54" i="23"/>
  <c r="H56" i="23"/>
  <c r="B59" i="23"/>
  <c r="D61" i="23"/>
  <c r="E63" i="23"/>
  <c r="G65" i="23"/>
  <c r="B68" i="23"/>
  <c r="C70" i="23"/>
  <c r="E72" i="23"/>
  <c r="G74" i="23"/>
  <c r="H76" i="23"/>
  <c r="C79" i="23"/>
  <c r="E81" i="23"/>
  <c r="G83" i="23"/>
  <c r="H85" i="23"/>
  <c r="C88" i="23"/>
  <c r="E90" i="23"/>
  <c r="F92" i="23"/>
  <c r="H94" i="23"/>
  <c r="B97" i="23"/>
  <c r="D99" i="23"/>
  <c r="F101" i="23"/>
  <c r="H103" i="23"/>
  <c r="B106" i="23"/>
  <c r="D108" i="23"/>
  <c r="F110" i="23"/>
  <c r="H112" i="23"/>
  <c r="B115" i="23"/>
  <c r="D117" i="23"/>
  <c r="F119" i="23"/>
  <c r="H121" i="23"/>
  <c r="F51" i="23"/>
  <c r="B3" i="23"/>
  <c r="D5" i="23"/>
  <c r="F7" i="23"/>
  <c r="G9" i="23"/>
  <c r="B12" i="23"/>
  <c r="D14" i="23"/>
  <c r="E16" i="23"/>
  <c r="G18" i="23"/>
  <c r="B21" i="23"/>
  <c r="D23" i="23"/>
  <c r="F25" i="23"/>
  <c r="G27" i="23"/>
  <c r="B30" i="23"/>
  <c r="D32" i="23"/>
  <c r="F34" i="23"/>
  <c r="B48" i="23"/>
  <c r="D50" i="23"/>
  <c r="F52" i="23"/>
  <c r="H54" i="23"/>
  <c r="B57" i="23"/>
  <c r="F63" i="23"/>
  <c r="H65" i="23"/>
  <c r="C68" i="23"/>
  <c r="D70" i="23"/>
  <c r="F72" i="23"/>
  <c r="H74" i="23"/>
  <c r="B77" i="23"/>
  <c r="D79" i="23"/>
  <c r="F81" i="23"/>
  <c r="H83" i="23"/>
  <c r="B86" i="23"/>
  <c r="D88" i="23"/>
  <c r="F90" i="23"/>
  <c r="C97" i="23"/>
  <c r="E99" i="23"/>
  <c r="G101" i="23"/>
  <c r="C106" i="23"/>
  <c r="E108" i="23"/>
  <c r="G110" i="23"/>
  <c r="C115" i="23"/>
  <c r="E117" i="23"/>
  <c r="G119" i="23"/>
  <c r="B122" i="23"/>
  <c r="C48" i="23"/>
  <c r="E50" i="23"/>
  <c r="G52" i="23"/>
  <c r="B55" i="23"/>
  <c r="C57" i="23"/>
  <c r="C77" i="23"/>
  <c r="E79" i="23"/>
  <c r="G81" i="23"/>
  <c r="C86" i="23"/>
  <c r="E88" i="23"/>
  <c r="G90" i="23"/>
  <c r="C4" i="23"/>
  <c r="C58" i="23"/>
  <c r="C3" i="23"/>
  <c r="E5" i="23"/>
  <c r="G7" i="23"/>
  <c r="H9" i="23"/>
  <c r="C12" i="23"/>
  <c r="E14" i="23"/>
  <c r="D3" i="23"/>
  <c r="F5" i="23"/>
  <c r="H7" i="23"/>
  <c r="B10" i="23"/>
  <c r="D12" i="23"/>
  <c r="F14" i="23"/>
  <c r="G16" i="23"/>
  <c r="B19" i="23"/>
  <c r="D21" i="23"/>
  <c r="F23" i="23"/>
  <c r="H25" i="23"/>
  <c r="B28" i="23"/>
  <c r="D30" i="23"/>
  <c r="F32" i="23"/>
  <c r="H34" i="23"/>
  <c r="B37" i="23"/>
  <c r="D39" i="23"/>
  <c r="F41" i="23"/>
  <c r="B46" i="23"/>
  <c r="D48" i="23"/>
  <c r="F50" i="23"/>
  <c r="H52" i="23"/>
  <c r="C55" i="23"/>
  <c r="D57" i="23"/>
  <c r="E59" i="23"/>
  <c r="H63" i="23"/>
  <c r="C66" i="23"/>
  <c r="E68" i="23"/>
  <c r="F70" i="23"/>
  <c r="H72" i="23"/>
  <c r="B75" i="23"/>
  <c r="D77" i="23"/>
  <c r="F79" i="23"/>
  <c r="H81" i="23"/>
  <c r="B84" i="23"/>
  <c r="D86" i="23"/>
  <c r="F88" i="23"/>
  <c r="H90" i="23"/>
  <c r="B93" i="23"/>
  <c r="E97" i="23"/>
  <c r="G99" i="23"/>
  <c r="C104" i="23"/>
  <c r="E106" i="23"/>
  <c r="G108" i="23"/>
  <c r="C113" i="23"/>
  <c r="E115" i="23"/>
  <c r="G117" i="23"/>
  <c r="B120" i="23"/>
  <c r="C10" i="23"/>
  <c r="E12" i="23"/>
  <c r="G14" i="23"/>
  <c r="C28" i="23"/>
  <c r="E30" i="23"/>
  <c r="G32" i="23"/>
  <c r="B35" i="23"/>
  <c r="C46" i="23"/>
  <c r="E48" i="23"/>
  <c r="G50" i="23"/>
  <c r="B53" i="23"/>
  <c r="D55" i="23"/>
  <c r="E57" i="23"/>
  <c r="B64" i="23"/>
  <c r="D66" i="23"/>
  <c r="F68" i="23"/>
  <c r="G70" i="23"/>
  <c r="B73" i="23"/>
  <c r="C75" i="23"/>
  <c r="E77" i="23"/>
  <c r="G79" i="23"/>
  <c r="B82" i="23"/>
  <c r="C84" i="23"/>
  <c r="E86" i="23"/>
  <c r="G88" i="23"/>
  <c r="B91" i="23"/>
  <c r="G5" i="23"/>
  <c r="F3" i="23"/>
  <c r="H5" i="23"/>
  <c r="B8" i="23"/>
  <c r="D10" i="23"/>
  <c r="F12" i="23"/>
  <c r="H14" i="23"/>
  <c r="H23" i="23"/>
  <c r="H32" i="23"/>
  <c r="C35" i="23"/>
  <c r="D46" i="23"/>
  <c r="F48" i="23"/>
  <c r="H50" i="23"/>
  <c r="C53" i="23"/>
  <c r="E55" i="23"/>
  <c r="F57" i="23"/>
  <c r="C64" i="23"/>
  <c r="E66" i="23"/>
  <c r="G68" i="23"/>
  <c r="H70" i="23"/>
  <c r="C73" i="23"/>
  <c r="D75" i="23"/>
  <c r="F77" i="23"/>
  <c r="H79" i="23"/>
  <c r="C82" i="23"/>
  <c r="D84" i="23"/>
  <c r="F86" i="23"/>
  <c r="H88" i="23"/>
  <c r="C91" i="23"/>
  <c r="G3" i="23"/>
  <c r="B6" i="23"/>
  <c r="C8" i="23"/>
  <c r="E10" i="23"/>
  <c r="G12" i="23"/>
  <c r="C17" i="23"/>
  <c r="E19" i="23"/>
  <c r="G21" i="23"/>
  <c r="B24" i="23"/>
  <c r="C26" i="23"/>
  <c r="E28" i="23"/>
  <c r="G30" i="23"/>
  <c r="B33" i="23"/>
  <c r="D35" i="23"/>
  <c r="E46" i="23"/>
  <c r="G48" i="23"/>
  <c r="B51" i="23"/>
  <c r="D53" i="23"/>
  <c r="F55" i="23"/>
  <c r="G57" i="23"/>
  <c r="B62" i="23"/>
  <c r="D64" i="23"/>
  <c r="F66" i="23"/>
  <c r="H68" i="23"/>
  <c r="B71" i="23"/>
  <c r="D73" i="23"/>
  <c r="E75" i="23"/>
  <c r="G77" i="23"/>
  <c r="B80" i="23"/>
  <c r="D82" i="23"/>
  <c r="E84" i="23"/>
  <c r="G86" i="23"/>
  <c r="B89" i="23"/>
  <c r="D91" i="23"/>
  <c r="H3" i="23"/>
  <c r="D8" i="23"/>
  <c r="F10" i="23"/>
  <c r="H21" i="23"/>
  <c r="H30" i="23"/>
  <c r="C33" i="23"/>
  <c r="F46" i="23"/>
  <c r="H48" i="23"/>
  <c r="C51" i="23"/>
  <c r="E53" i="23"/>
  <c r="C71" i="23"/>
  <c r="F75" i="23"/>
  <c r="H77" i="23"/>
  <c r="C80" i="23"/>
  <c r="F84" i="23"/>
  <c r="H86" i="23"/>
  <c r="C89" i="23"/>
  <c r="V5" i="8"/>
  <c r="T7" i="8"/>
  <c r="O6" i="8"/>
  <c r="O29" i="8"/>
  <c r="O8" i="8"/>
  <c r="U4" i="8"/>
  <c r="O34" i="8"/>
  <c r="O3" i="8"/>
  <c r="V4" i="8"/>
  <c r="T8" i="8"/>
  <c r="W3" i="7"/>
  <c r="O16" i="7"/>
  <c r="O4" i="7"/>
  <c r="S8" i="7"/>
  <c r="S6" i="7"/>
  <c r="DP37" i="3" l="1"/>
  <c r="DO37" i="3"/>
  <c r="DN37" i="3"/>
  <c r="DM37" i="3"/>
  <c r="DL37" i="3"/>
  <c r="DK37" i="3"/>
  <c r="DJ37" i="3"/>
  <c r="DI37" i="3"/>
  <c r="DH37" i="3"/>
  <c r="DG37" i="3"/>
  <c r="DF37" i="3"/>
  <c r="DE37" i="3"/>
  <c r="DD37" i="3"/>
  <c r="DC37" i="3"/>
  <c r="DB37" i="3"/>
  <c r="DA37" i="3"/>
  <c r="CZ37" i="3"/>
  <c r="CY37" i="3"/>
  <c r="CX37" i="3"/>
  <c r="CW37" i="3"/>
  <c r="CV37" i="3"/>
  <c r="CU37" i="3"/>
  <c r="CT37" i="3"/>
  <c r="CS37" i="3"/>
  <c r="CR37" i="3"/>
  <c r="CQ37" i="3"/>
  <c r="CP37" i="3"/>
  <c r="CO37" i="3"/>
  <c r="CN37" i="3"/>
  <c r="CM37" i="3"/>
  <c r="CL37" i="3"/>
  <c r="CK37" i="3"/>
  <c r="CJ37" i="3"/>
  <c r="CI37" i="3"/>
  <c r="CH37" i="3"/>
  <c r="CG37" i="3"/>
  <c r="CF37" i="3"/>
  <c r="CE37" i="3"/>
  <c r="CD37" i="3"/>
  <c r="CC37" i="3"/>
  <c r="CB37" i="3"/>
  <c r="CA37" i="3"/>
  <c r="BZ37" i="3"/>
  <c r="BY37" i="3"/>
  <c r="BX37" i="3"/>
  <c r="BW37" i="3"/>
  <c r="BV37" i="3"/>
  <c r="BU37" i="3"/>
  <c r="BT37" i="3"/>
  <c r="BS37" i="3"/>
  <c r="BR37" i="3"/>
  <c r="BQ37" i="3"/>
  <c r="BP37" i="3"/>
  <c r="BO37" i="3"/>
  <c r="BN37" i="3"/>
  <c r="BM37" i="3"/>
  <c r="BL37" i="3"/>
  <c r="BK37" i="3"/>
  <c r="BJ37" i="3"/>
  <c r="BI37" i="3"/>
  <c r="BH37" i="3"/>
  <c r="BG37" i="3"/>
  <c r="BF37" i="3"/>
  <c r="BE37" i="3"/>
  <c r="BD37" i="3"/>
  <c r="BC37" i="3"/>
  <c r="BB37" i="3"/>
  <c r="BA37" i="3"/>
  <c r="AZ37" i="3"/>
  <c r="AY37" i="3"/>
  <c r="AX37" i="3"/>
  <c r="AW37" i="3"/>
  <c r="AV37" i="3"/>
  <c r="AU37" i="3"/>
  <c r="AT37" i="3"/>
  <c r="AS37" i="3"/>
  <c r="AR37" i="3"/>
  <c r="AQ37" i="3"/>
  <c r="AP37" i="3"/>
  <c r="AO37" i="3"/>
  <c r="AN37" i="3"/>
  <c r="AM37" i="3"/>
  <c r="AL37" i="3"/>
  <c r="AK37" i="3"/>
  <c r="AJ37" i="3"/>
  <c r="AI37" i="3"/>
  <c r="AH37" i="3"/>
  <c r="AG37" i="3"/>
  <c r="AF37" i="3"/>
  <c r="AE37" i="3"/>
  <c r="AD37" i="3"/>
  <c r="AC37" i="3"/>
  <c r="AB37" i="3"/>
  <c r="AA37" i="3"/>
  <c r="Z37" i="3"/>
  <c r="Y37" i="3"/>
  <c r="X37" i="3"/>
  <c r="W37" i="3"/>
  <c r="V37" i="3"/>
  <c r="U37" i="3"/>
  <c r="T37" i="3"/>
  <c r="S37" i="3"/>
  <c r="R37" i="3"/>
  <c r="Q37" i="3"/>
  <c r="P37" i="3"/>
  <c r="O37" i="3"/>
  <c r="N37" i="3"/>
  <c r="M37" i="3"/>
  <c r="L37" i="3"/>
  <c r="K37" i="3"/>
  <c r="J37" i="3"/>
  <c r="I37" i="3"/>
  <c r="H37" i="3"/>
  <c r="G37" i="3"/>
  <c r="F37" i="3"/>
  <c r="E37" i="3"/>
  <c r="D37" i="3"/>
  <c r="DP36" i="3"/>
  <c r="DO36" i="3"/>
  <c r="DN36" i="3"/>
  <c r="DM36" i="3"/>
  <c r="DL36" i="3"/>
  <c r="DK36" i="3"/>
  <c r="DJ36" i="3"/>
  <c r="DI36" i="3"/>
  <c r="DH36" i="3"/>
  <c r="DG36" i="3"/>
  <c r="DF36" i="3"/>
  <c r="DE36" i="3"/>
  <c r="DD36" i="3"/>
  <c r="DC36" i="3"/>
  <c r="DB36" i="3"/>
  <c r="DA36" i="3"/>
  <c r="CZ36" i="3"/>
  <c r="CY36" i="3"/>
  <c r="CX36" i="3"/>
  <c r="CW36" i="3"/>
  <c r="CV36" i="3"/>
  <c r="CU36" i="3"/>
  <c r="CT36" i="3"/>
  <c r="CS36" i="3"/>
  <c r="CR36" i="3"/>
  <c r="CQ36" i="3"/>
  <c r="CP36" i="3"/>
  <c r="CO36" i="3"/>
  <c r="CN36" i="3"/>
  <c r="CM36" i="3"/>
  <c r="CL36" i="3"/>
  <c r="CK36" i="3"/>
  <c r="CJ36" i="3"/>
  <c r="CI36" i="3"/>
  <c r="CH36" i="3"/>
  <c r="CG36" i="3"/>
  <c r="CF36" i="3"/>
  <c r="CE36" i="3"/>
  <c r="CD36" i="3"/>
  <c r="CC36" i="3"/>
  <c r="CB36" i="3"/>
  <c r="CA36" i="3"/>
  <c r="BZ36" i="3"/>
  <c r="BY36" i="3"/>
  <c r="BX36" i="3"/>
  <c r="BW36" i="3"/>
  <c r="BV36" i="3"/>
  <c r="BU36" i="3"/>
  <c r="BT36" i="3"/>
  <c r="BS36" i="3"/>
  <c r="BR36" i="3"/>
  <c r="BQ36" i="3"/>
  <c r="BP36" i="3"/>
  <c r="BO36" i="3"/>
  <c r="BN36" i="3"/>
  <c r="BM36" i="3"/>
  <c r="BL36" i="3"/>
  <c r="BK36" i="3"/>
  <c r="BJ36" i="3"/>
  <c r="BI36" i="3"/>
  <c r="BH36" i="3"/>
  <c r="BG36" i="3"/>
  <c r="BF36" i="3"/>
  <c r="BE36" i="3"/>
  <c r="BD36" i="3"/>
  <c r="BC36" i="3"/>
  <c r="BB36" i="3"/>
  <c r="BA36" i="3"/>
  <c r="AZ36" i="3"/>
  <c r="AY36" i="3"/>
  <c r="AX36" i="3"/>
  <c r="AW36" i="3"/>
  <c r="AV36" i="3"/>
  <c r="AU36" i="3"/>
  <c r="AT36" i="3"/>
  <c r="AS36" i="3"/>
  <c r="AR36" i="3"/>
  <c r="AQ36" i="3"/>
  <c r="AP36" i="3"/>
  <c r="AO36" i="3"/>
  <c r="AN36" i="3"/>
  <c r="AM36" i="3"/>
  <c r="AL36" i="3"/>
  <c r="AK36" i="3"/>
  <c r="AJ36" i="3"/>
  <c r="AI36" i="3"/>
  <c r="AH36" i="3"/>
  <c r="AG36" i="3"/>
  <c r="AF36" i="3"/>
  <c r="AE36" i="3"/>
  <c r="AD36" i="3"/>
  <c r="AC36" i="3"/>
  <c r="AB36" i="3"/>
  <c r="AA36" i="3"/>
  <c r="Z36" i="3"/>
  <c r="Y36" i="3"/>
  <c r="X36" i="3"/>
  <c r="W36" i="3"/>
  <c r="V36" i="3"/>
  <c r="U36" i="3"/>
  <c r="T36" i="3"/>
  <c r="S36" i="3"/>
  <c r="R36" i="3"/>
  <c r="Q36" i="3"/>
  <c r="P36" i="3"/>
  <c r="O36" i="3"/>
  <c r="N36" i="3"/>
  <c r="M36" i="3"/>
  <c r="L36" i="3"/>
  <c r="K36" i="3"/>
  <c r="J36" i="3"/>
  <c r="I36" i="3"/>
  <c r="H36" i="3"/>
  <c r="G36" i="3"/>
  <c r="F36" i="3"/>
  <c r="E36" i="3"/>
  <c r="D36" i="3"/>
  <c r="DP35" i="3"/>
  <c r="DO35" i="3"/>
  <c r="DN35" i="3"/>
  <c r="DM35" i="3"/>
  <c r="DL35" i="3"/>
  <c r="DK35" i="3"/>
  <c r="DJ35" i="3"/>
  <c r="DI35" i="3"/>
  <c r="DH35" i="3"/>
  <c r="DG35" i="3"/>
  <c r="DF35" i="3"/>
  <c r="DE35" i="3"/>
  <c r="DD35" i="3"/>
  <c r="DC35" i="3"/>
  <c r="DB35" i="3"/>
  <c r="DA35" i="3"/>
  <c r="CZ35" i="3"/>
  <c r="CY35" i="3"/>
  <c r="CX35" i="3"/>
  <c r="CW35" i="3"/>
  <c r="CV35" i="3"/>
  <c r="CU35" i="3"/>
  <c r="CT35" i="3"/>
  <c r="CS35" i="3"/>
  <c r="CR35" i="3"/>
  <c r="CQ35" i="3"/>
  <c r="CP35" i="3"/>
  <c r="CO35" i="3"/>
  <c r="CN35" i="3"/>
  <c r="CM35" i="3"/>
  <c r="CL35" i="3"/>
  <c r="CK35" i="3"/>
  <c r="CJ35" i="3"/>
  <c r="CI35" i="3"/>
  <c r="CH35" i="3"/>
  <c r="CG35" i="3"/>
  <c r="CF35" i="3"/>
  <c r="CE35" i="3"/>
  <c r="CD35" i="3"/>
  <c r="CC35" i="3"/>
  <c r="CB35" i="3"/>
  <c r="CA35" i="3"/>
  <c r="BZ35" i="3"/>
  <c r="BY35" i="3"/>
  <c r="BX35" i="3"/>
  <c r="BW35" i="3"/>
  <c r="BV35" i="3"/>
  <c r="BU35" i="3"/>
  <c r="BT35" i="3"/>
  <c r="BS35" i="3"/>
  <c r="BR35" i="3"/>
  <c r="BQ35" i="3"/>
  <c r="BP35" i="3"/>
  <c r="BO35" i="3"/>
  <c r="BN35" i="3"/>
  <c r="BM35" i="3"/>
  <c r="BL35" i="3"/>
  <c r="BK35" i="3"/>
  <c r="BJ35" i="3"/>
  <c r="BI35" i="3"/>
  <c r="BH35" i="3"/>
  <c r="BG35" i="3"/>
  <c r="BF35" i="3"/>
  <c r="BE35" i="3"/>
  <c r="BD35" i="3"/>
  <c r="BC35" i="3"/>
  <c r="BB35" i="3"/>
  <c r="BA35" i="3"/>
  <c r="AZ35" i="3"/>
  <c r="AY35" i="3"/>
  <c r="AX35" i="3"/>
  <c r="AW35" i="3"/>
  <c r="AV35" i="3"/>
  <c r="AU35" i="3"/>
  <c r="AT35" i="3"/>
  <c r="AS35" i="3"/>
  <c r="AR35" i="3"/>
  <c r="AQ35" i="3"/>
  <c r="AP35" i="3"/>
  <c r="AO35" i="3"/>
  <c r="AN35" i="3"/>
  <c r="AM35" i="3"/>
  <c r="AL35" i="3"/>
  <c r="AK35" i="3"/>
  <c r="AJ35" i="3"/>
  <c r="AI35" i="3"/>
  <c r="AH35" i="3"/>
  <c r="AG35" i="3"/>
  <c r="AF35" i="3"/>
  <c r="AE35" i="3"/>
  <c r="AD35" i="3"/>
  <c r="AC35" i="3"/>
  <c r="AB35" i="3"/>
  <c r="AA35" i="3"/>
  <c r="Z35" i="3"/>
  <c r="Y35" i="3"/>
  <c r="X35" i="3"/>
  <c r="W35" i="3"/>
  <c r="V35" i="3"/>
  <c r="U35" i="3"/>
  <c r="T35" i="3"/>
  <c r="S35" i="3"/>
  <c r="R35" i="3"/>
  <c r="Q35" i="3"/>
  <c r="P35" i="3"/>
  <c r="O35" i="3"/>
  <c r="N35" i="3"/>
  <c r="M35" i="3"/>
  <c r="L35" i="3"/>
  <c r="K35" i="3"/>
  <c r="J35" i="3"/>
  <c r="I35" i="3"/>
  <c r="H35" i="3"/>
  <c r="G35" i="3"/>
  <c r="F35" i="3"/>
  <c r="E35" i="3"/>
  <c r="D35" i="3"/>
  <c r="DP34" i="3"/>
  <c r="DO34" i="3"/>
  <c r="DN34" i="3"/>
  <c r="DM34" i="3"/>
  <c r="DL34" i="3"/>
  <c r="DK34" i="3"/>
  <c r="DJ34" i="3"/>
  <c r="DI34" i="3"/>
  <c r="DH34" i="3"/>
  <c r="DG34" i="3"/>
  <c r="DF34" i="3"/>
  <c r="DE34" i="3"/>
  <c r="DD34" i="3"/>
  <c r="DC34" i="3"/>
  <c r="DB34" i="3"/>
  <c r="DA34" i="3"/>
  <c r="CZ34" i="3"/>
  <c r="CY34" i="3"/>
  <c r="CX34" i="3"/>
  <c r="CW34" i="3"/>
  <c r="CV34" i="3"/>
  <c r="CU34" i="3"/>
  <c r="CT34" i="3"/>
  <c r="CS34" i="3"/>
  <c r="CR34" i="3"/>
  <c r="CQ34" i="3"/>
  <c r="CP34" i="3"/>
  <c r="CO34" i="3"/>
  <c r="CN34" i="3"/>
  <c r="CM34" i="3"/>
  <c r="CL34" i="3"/>
  <c r="CK34" i="3"/>
  <c r="CJ34" i="3"/>
  <c r="CI34" i="3"/>
  <c r="CH34" i="3"/>
  <c r="CG34" i="3"/>
  <c r="CF34" i="3"/>
  <c r="CE34" i="3"/>
  <c r="CD34" i="3"/>
  <c r="CC34" i="3"/>
  <c r="CB34" i="3"/>
  <c r="CA34" i="3"/>
  <c r="BZ34" i="3"/>
  <c r="BY34" i="3"/>
  <c r="BX34" i="3"/>
  <c r="BW34" i="3"/>
  <c r="BV34" i="3"/>
  <c r="BU34" i="3"/>
  <c r="BT34" i="3"/>
  <c r="BS34" i="3"/>
  <c r="BR34" i="3"/>
  <c r="BQ34" i="3"/>
  <c r="BP34" i="3"/>
  <c r="BO34" i="3"/>
  <c r="BN34" i="3"/>
  <c r="BM34" i="3"/>
  <c r="BL34" i="3"/>
  <c r="BK34" i="3"/>
  <c r="BJ34" i="3"/>
  <c r="BI34" i="3"/>
  <c r="BH34" i="3"/>
  <c r="BG34" i="3"/>
  <c r="BF34" i="3"/>
  <c r="BE34" i="3"/>
  <c r="BD34" i="3"/>
  <c r="BC34" i="3"/>
  <c r="BB34" i="3"/>
  <c r="BA34" i="3"/>
  <c r="AZ34" i="3"/>
  <c r="AY34" i="3"/>
  <c r="AX34" i="3"/>
  <c r="AW34" i="3"/>
  <c r="AV34" i="3"/>
  <c r="AU34" i="3"/>
  <c r="AT34" i="3"/>
  <c r="AS34" i="3"/>
  <c r="AR34" i="3"/>
  <c r="AQ34" i="3"/>
  <c r="AP34" i="3"/>
  <c r="AO34" i="3"/>
  <c r="AN34" i="3"/>
  <c r="AM34" i="3"/>
  <c r="AL34" i="3"/>
  <c r="AK34" i="3"/>
  <c r="AJ34" i="3"/>
  <c r="AI34" i="3"/>
  <c r="AH34" i="3"/>
  <c r="AG34" i="3"/>
  <c r="AF34" i="3"/>
  <c r="AE34" i="3"/>
  <c r="AD34" i="3"/>
  <c r="AC34" i="3"/>
  <c r="AB34" i="3"/>
  <c r="AA34" i="3"/>
  <c r="Z34" i="3"/>
  <c r="Y34" i="3"/>
  <c r="X34" i="3"/>
  <c r="W34" i="3"/>
  <c r="V34" i="3"/>
  <c r="U34" i="3"/>
  <c r="T34" i="3"/>
  <c r="S34" i="3"/>
  <c r="R34" i="3"/>
  <c r="Q34" i="3"/>
  <c r="P34" i="3"/>
  <c r="O34" i="3"/>
  <c r="N34" i="3"/>
  <c r="M34" i="3"/>
  <c r="L34" i="3"/>
  <c r="K34" i="3"/>
  <c r="J34" i="3"/>
  <c r="I34" i="3"/>
  <c r="H34" i="3"/>
  <c r="G34" i="3"/>
  <c r="F34" i="3"/>
  <c r="E34" i="3"/>
  <c r="D34" i="3"/>
  <c r="DP33" i="3"/>
  <c r="DO33" i="3"/>
  <c r="DN33" i="3"/>
  <c r="DM33" i="3"/>
  <c r="DL33" i="3"/>
  <c r="DK33" i="3"/>
  <c r="DJ33" i="3"/>
  <c r="DI33" i="3"/>
  <c r="DH33" i="3"/>
  <c r="DG33" i="3"/>
  <c r="DF33" i="3"/>
  <c r="DE33" i="3"/>
  <c r="DD33" i="3"/>
  <c r="DC33" i="3"/>
  <c r="DB33" i="3"/>
  <c r="DA33" i="3"/>
  <c r="CZ33" i="3"/>
  <c r="CY33" i="3"/>
  <c r="CX33" i="3"/>
  <c r="CW33" i="3"/>
  <c r="CV33" i="3"/>
  <c r="CU33" i="3"/>
  <c r="CT33" i="3"/>
  <c r="CS33" i="3"/>
  <c r="CR33" i="3"/>
  <c r="CQ33" i="3"/>
  <c r="CP33" i="3"/>
  <c r="CO33" i="3"/>
  <c r="CN33" i="3"/>
  <c r="CM33" i="3"/>
  <c r="CL33" i="3"/>
  <c r="CK33" i="3"/>
  <c r="CJ33" i="3"/>
  <c r="CI33" i="3"/>
  <c r="CH33" i="3"/>
  <c r="CG33" i="3"/>
  <c r="CF33" i="3"/>
  <c r="CE33" i="3"/>
  <c r="CD33" i="3"/>
  <c r="CC33" i="3"/>
  <c r="CB33" i="3"/>
  <c r="CA33" i="3"/>
  <c r="BZ33" i="3"/>
  <c r="BY33" i="3"/>
  <c r="BX33" i="3"/>
  <c r="BW33" i="3"/>
  <c r="BV33" i="3"/>
  <c r="BU33" i="3"/>
  <c r="BT33" i="3"/>
  <c r="BS33" i="3"/>
  <c r="BR33" i="3"/>
  <c r="BQ33" i="3"/>
  <c r="BP33" i="3"/>
  <c r="BO33" i="3"/>
  <c r="BN33" i="3"/>
  <c r="BM33" i="3"/>
  <c r="BL33" i="3"/>
  <c r="BK33" i="3"/>
  <c r="BJ33" i="3"/>
  <c r="BI33" i="3"/>
  <c r="BH33" i="3"/>
  <c r="BG33" i="3"/>
  <c r="BF33" i="3"/>
  <c r="BE33" i="3"/>
  <c r="BD33" i="3"/>
  <c r="BC33" i="3"/>
  <c r="BB33" i="3"/>
  <c r="BA33" i="3"/>
  <c r="AZ33" i="3"/>
  <c r="AY33" i="3"/>
  <c r="AX33" i="3"/>
  <c r="AW33" i="3"/>
  <c r="AV33" i="3"/>
  <c r="AU33" i="3"/>
  <c r="AT33" i="3"/>
  <c r="AS33" i="3"/>
  <c r="AR33" i="3"/>
  <c r="AQ33" i="3"/>
  <c r="AP33" i="3"/>
  <c r="AO33" i="3"/>
  <c r="AN33" i="3"/>
  <c r="AM33" i="3"/>
  <c r="AL33" i="3"/>
  <c r="AK33" i="3"/>
  <c r="AJ33" i="3"/>
  <c r="AI33" i="3"/>
  <c r="AH33" i="3"/>
  <c r="AG33" i="3"/>
  <c r="AF33" i="3"/>
  <c r="AE33" i="3"/>
  <c r="AD33" i="3"/>
  <c r="AC33" i="3"/>
  <c r="AB33" i="3"/>
  <c r="AA33" i="3"/>
  <c r="Z33" i="3"/>
  <c r="Y33" i="3"/>
  <c r="X33" i="3"/>
  <c r="W33" i="3"/>
  <c r="V33" i="3"/>
  <c r="U33" i="3"/>
  <c r="T33" i="3"/>
  <c r="S33" i="3"/>
  <c r="R33" i="3"/>
  <c r="Q33" i="3"/>
  <c r="P33" i="3"/>
  <c r="O33" i="3"/>
  <c r="N33" i="3"/>
  <c r="M33" i="3"/>
  <c r="L33" i="3"/>
  <c r="K33" i="3"/>
  <c r="J33" i="3"/>
  <c r="I33" i="3"/>
  <c r="H33" i="3"/>
  <c r="G33" i="3"/>
  <c r="F33" i="3"/>
  <c r="E33" i="3"/>
  <c r="D33" i="3"/>
  <c r="DP32" i="3"/>
  <c r="DO32" i="3"/>
  <c r="DN32" i="3"/>
  <c r="DM32" i="3"/>
  <c r="DL32" i="3"/>
  <c r="DK32" i="3"/>
  <c r="DJ32" i="3"/>
  <c r="DI32" i="3"/>
  <c r="DH32" i="3"/>
  <c r="DG32" i="3"/>
  <c r="DF32" i="3"/>
  <c r="DE32" i="3"/>
  <c r="DD32" i="3"/>
  <c r="DC32" i="3"/>
  <c r="DB32" i="3"/>
  <c r="DA32" i="3"/>
  <c r="CZ32" i="3"/>
  <c r="CY32" i="3"/>
  <c r="CX32" i="3"/>
  <c r="CW32" i="3"/>
  <c r="CV32" i="3"/>
  <c r="CU32" i="3"/>
  <c r="CT32" i="3"/>
  <c r="CS32" i="3"/>
  <c r="CR32" i="3"/>
  <c r="CQ32" i="3"/>
  <c r="CP32" i="3"/>
  <c r="CO32" i="3"/>
  <c r="CN32" i="3"/>
  <c r="CM32" i="3"/>
  <c r="CL32" i="3"/>
  <c r="CK32" i="3"/>
  <c r="CJ32" i="3"/>
  <c r="CI32" i="3"/>
  <c r="CH32" i="3"/>
  <c r="CG32" i="3"/>
  <c r="CF32" i="3"/>
  <c r="CE32" i="3"/>
  <c r="CD32" i="3"/>
  <c r="CC32" i="3"/>
  <c r="CB32" i="3"/>
  <c r="CA32" i="3"/>
  <c r="BZ32" i="3"/>
  <c r="BY32" i="3"/>
  <c r="BX32" i="3"/>
  <c r="BW32" i="3"/>
  <c r="BV32" i="3"/>
  <c r="BU32" i="3"/>
  <c r="BT32" i="3"/>
  <c r="BS32" i="3"/>
  <c r="BR32" i="3"/>
  <c r="BQ32" i="3"/>
  <c r="BP32" i="3"/>
  <c r="BO32" i="3"/>
  <c r="BN32" i="3"/>
  <c r="BM32" i="3"/>
  <c r="BL32" i="3"/>
  <c r="BK32" i="3"/>
  <c r="BJ32" i="3"/>
  <c r="BI32" i="3"/>
  <c r="BH32" i="3"/>
  <c r="BG32" i="3"/>
  <c r="BF32" i="3"/>
  <c r="BE32" i="3"/>
  <c r="BD32" i="3"/>
  <c r="BC32" i="3"/>
  <c r="BB32" i="3"/>
  <c r="BA32" i="3"/>
  <c r="AZ32" i="3"/>
  <c r="AY32" i="3"/>
  <c r="AX32" i="3"/>
  <c r="AW32" i="3"/>
  <c r="AV32" i="3"/>
  <c r="AU32" i="3"/>
  <c r="AT32" i="3"/>
  <c r="AS32" i="3"/>
  <c r="AR32" i="3"/>
  <c r="AQ32" i="3"/>
  <c r="AP32" i="3"/>
  <c r="AO32" i="3"/>
  <c r="AN32" i="3"/>
  <c r="AM32" i="3"/>
  <c r="AL32" i="3"/>
  <c r="AK32" i="3"/>
  <c r="AJ32" i="3"/>
  <c r="AI32" i="3"/>
  <c r="AH32" i="3"/>
  <c r="AG32" i="3"/>
  <c r="AF32" i="3"/>
  <c r="AE32" i="3"/>
  <c r="AD32" i="3"/>
  <c r="AC32" i="3"/>
  <c r="AB32" i="3"/>
  <c r="AA32" i="3"/>
  <c r="Z32" i="3"/>
  <c r="Y32" i="3"/>
  <c r="X32" i="3"/>
  <c r="W32" i="3"/>
  <c r="V32" i="3"/>
  <c r="U32" i="3"/>
  <c r="T32" i="3"/>
  <c r="S32" i="3"/>
  <c r="R32" i="3"/>
  <c r="Q32" i="3"/>
  <c r="P32" i="3"/>
  <c r="O32" i="3"/>
  <c r="N32" i="3"/>
  <c r="M32" i="3"/>
  <c r="L32" i="3"/>
  <c r="K32" i="3"/>
  <c r="J32" i="3"/>
  <c r="I32" i="3"/>
  <c r="H32" i="3"/>
  <c r="G32" i="3"/>
  <c r="F32" i="3"/>
  <c r="E32" i="3"/>
  <c r="D32" i="3"/>
  <c r="DP31" i="3"/>
  <c r="DO31" i="3"/>
  <c r="DN31" i="3"/>
  <c r="DM31" i="3"/>
  <c r="DL31" i="3"/>
  <c r="DK31" i="3"/>
  <c r="DJ31" i="3"/>
  <c r="DI31" i="3"/>
  <c r="DH31" i="3"/>
  <c r="DG31" i="3"/>
  <c r="DF31" i="3"/>
  <c r="DE31" i="3"/>
  <c r="DD31" i="3"/>
  <c r="DC31" i="3"/>
  <c r="DB31" i="3"/>
  <c r="DA31" i="3"/>
  <c r="CZ31" i="3"/>
  <c r="CY31" i="3"/>
  <c r="CX31" i="3"/>
  <c r="CW31" i="3"/>
  <c r="CV31" i="3"/>
  <c r="CU31" i="3"/>
  <c r="CT31" i="3"/>
  <c r="CS31" i="3"/>
  <c r="CR31" i="3"/>
  <c r="CQ31" i="3"/>
  <c r="CP31" i="3"/>
  <c r="CO31" i="3"/>
  <c r="CN31" i="3"/>
  <c r="CM31" i="3"/>
  <c r="CL31" i="3"/>
  <c r="CK31" i="3"/>
  <c r="CJ31" i="3"/>
  <c r="CI31" i="3"/>
  <c r="CH31" i="3"/>
  <c r="CG31" i="3"/>
  <c r="CF31" i="3"/>
  <c r="CE31" i="3"/>
  <c r="CD31" i="3"/>
  <c r="CC31" i="3"/>
  <c r="CB31" i="3"/>
  <c r="CA31" i="3"/>
  <c r="BZ31" i="3"/>
  <c r="BY31" i="3"/>
  <c r="BX31" i="3"/>
  <c r="BW31" i="3"/>
  <c r="BV31" i="3"/>
  <c r="BU31" i="3"/>
  <c r="BT31" i="3"/>
  <c r="BS31" i="3"/>
  <c r="BR31" i="3"/>
  <c r="BQ31" i="3"/>
  <c r="BP31" i="3"/>
  <c r="BO31" i="3"/>
  <c r="BN31" i="3"/>
  <c r="BM31" i="3"/>
  <c r="BL31" i="3"/>
  <c r="BK31" i="3"/>
  <c r="BJ31" i="3"/>
  <c r="BI31" i="3"/>
  <c r="BH31" i="3"/>
  <c r="BG31" i="3"/>
  <c r="BF31" i="3"/>
  <c r="BE31" i="3"/>
  <c r="BD31" i="3"/>
  <c r="BC31" i="3"/>
  <c r="BB31" i="3"/>
  <c r="BA31" i="3"/>
  <c r="AZ31" i="3"/>
  <c r="AY31" i="3"/>
  <c r="AX31" i="3"/>
  <c r="AW31" i="3"/>
  <c r="AV31" i="3"/>
  <c r="AU31" i="3"/>
  <c r="AT31" i="3"/>
  <c r="AS31" i="3"/>
  <c r="AR31" i="3"/>
  <c r="AQ31" i="3"/>
  <c r="AP31" i="3"/>
  <c r="AO31" i="3"/>
  <c r="AN31" i="3"/>
  <c r="AM31" i="3"/>
  <c r="AL31" i="3"/>
  <c r="AK31"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E31" i="3"/>
  <c r="D31" i="3"/>
  <c r="DP30" i="3"/>
  <c r="DO30" i="3"/>
  <c r="DN30" i="3"/>
  <c r="DM30" i="3"/>
  <c r="DL30" i="3"/>
  <c r="DK30" i="3"/>
  <c r="DJ30" i="3"/>
  <c r="DI30" i="3"/>
  <c r="DH30" i="3"/>
  <c r="DG30" i="3"/>
  <c r="DF30" i="3"/>
  <c r="DE30" i="3"/>
  <c r="DD30" i="3"/>
  <c r="DC30" i="3"/>
  <c r="DB30" i="3"/>
  <c r="DA30" i="3"/>
  <c r="CZ30" i="3"/>
  <c r="CY30" i="3"/>
  <c r="CX30" i="3"/>
  <c r="CW30" i="3"/>
  <c r="CV30" i="3"/>
  <c r="CU30" i="3"/>
  <c r="CT30" i="3"/>
  <c r="CS30" i="3"/>
  <c r="CR30" i="3"/>
  <c r="CQ30" i="3"/>
  <c r="CP30" i="3"/>
  <c r="CO30" i="3"/>
  <c r="CN30" i="3"/>
  <c r="CM30" i="3"/>
  <c r="CL30" i="3"/>
  <c r="CK30" i="3"/>
  <c r="CJ30" i="3"/>
  <c r="CI30" i="3"/>
  <c r="CH30" i="3"/>
  <c r="CG30" i="3"/>
  <c r="CF30" i="3"/>
  <c r="CE30" i="3"/>
  <c r="CD30" i="3"/>
  <c r="CC30" i="3"/>
  <c r="CB30" i="3"/>
  <c r="CA30" i="3"/>
  <c r="BZ30" i="3"/>
  <c r="BY30" i="3"/>
  <c r="BX30" i="3"/>
  <c r="BW30" i="3"/>
  <c r="BV30" i="3"/>
  <c r="BU30" i="3"/>
  <c r="BT30" i="3"/>
  <c r="BS30" i="3"/>
  <c r="BR30" i="3"/>
  <c r="BQ30" i="3"/>
  <c r="BP30" i="3"/>
  <c r="BO30" i="3"/>
  <c r="BN30" i="3"/>
  <c r="BM30" i="3"/>
  <c r="BL30" i="3"/>
  <c r="BK30" i="3"/>
  <c r="BJ30" i="3"/>
  <c r="BI30" i="3"/>
  <c r="BH30" i="3"/>
  <c r="BG30" i="3"/>
  <c r="BF30" i="3"/>
  <c r="BE30" i="3"/>
  <c r="BD30" i="3"/>
  <c r="BC30" i="3"/>
  <c r="BB30" i="3"/>
  <c r="BA30" i="3"/>
  <c r="AZ30" i="3"/>
  <c r="AY30" i="3"/>
  <c r="AX30" i="3"/>
  <c r="AW30" i="3"/>
  <c r="AV30" i="3"/>
  <c r="AU30" i="3"/>
  <c r="AT30" i="3"/>
  <c r="AS30" i="3"/>
  <c r="AR30" i="3"/>
  <c r="AQ30" i="3"/>
  <c r="AP30" i="3"/>
  <c r="AO30" i="3"/>
  <c r="AN30" i="3"/>
  <c r="AM30" i="3"/>
  <c r="AL30" i="3"/>
  <c r="AK30" i="3"/>
  <c r="AJ30" i="3"/>
  <c r="AI30" i="3"/>
  <c r="AH30" i="3"/>
  <c r="AG30" i="3"/>
  <c r="AF30" i="3"/>
  <c r="AE30" i="3"/>
  <c r="AD30" i="3"/>
  <c r="AC30" i="3"/>
  <c r="AB30" i="3"/>
  <c r="AA30" i="3"/>
  <c r="Z30" i="3"/>
  <c r="Y30" i="3"/>
  <c r="X30" i="3"/>
  <c r="W30" i="3"/>
  <c r="V30" i="3"/>
  <c r="U30" i="3"/>
  <c r="T30" i="3"/>
  <c r="S30" i="3"/>
  <c r="R30" i="3"/>
  <c r="Q30" i="3"/>
  <c r="P30" i="3"/>
  <c r="O30" i="3"/>
  <c r="N30" i="3"/>
  <c r="M30" i="3"/>
  <c r="L30" i="3"/>
  <c r="K30" i="3"/>
  <c r="J30" i="3"/>
  <c r="I30" i="3"/>
  <c r="H30" i="3"/>
  <c r="G30" i="3"/>
  <c r="F30" i="3"/>
  <c r="E30" i="3"/>
  <c r="D30" i="3"/>
  <c r="DP29" i="3"/>
  <c r="DO29" i="3"/>
  <c r="DN29" i="3"/>
  <c r="DM29" i="3"/>
  <c r="DL29" i="3"/>
  <c r="DK29" i="3"/>
  <c r="DJ29" i="3"/>
  <c r="DI29" i="3"/>
  <c r="DH29" i="3"/>
  <c r="DG29" i="3"/>
  <c r="DF29" i="3"/>
  <c r="DE29" i="3"/>
  <c r="DD29" i="3"/>
  <c r="DC29" i="3"/>
  <c r="DB29" i="3"/>
  <c r="DA29" i="3"/>
  <c r="CZ29" i="3"/>
  <c r="CY29" i="3"/>
  <c r="CX29" i="3"/>
  <c r="CW29" i="3"/>
  <c r="CV29" i="3"/>
  <c r="CU29" i="3"/>
  <c r="CT29" i="3"/>
  <c r="CS29" i="3"/>
  <c r="CR29" i="3"/>
  <c r="CQ29" i="3"/>
  <c r="CP29" i="3"/>
  <c r="CO29" i="3"/>
  <c r="CN29" i="3"/>
  <c r="CM29" i="3"/>
  <c r="CL29" i="3"/>
  <c r="CK29" i="3"/>
  <c r="CJ29" i="3"/>
  <c r="CI29" i="3"/>
  <c r="CH29" i="3"/>
  <c r="CG29" i="3"/>
  <c r="CF29" i="3"/>
  <c r="CE29" i="3"/>
  <c r="CD29" i="3"/>
  <c r="CC29" i="3"/>
  <c r="CB29" i="3"/>
  <c r="CA29" i="3"/>
  <c r="BZ29" i="3"/>
  <c r="BY29" i="3"/>
  <c r="BX29" i="3"/>
  <c r="BW29" i="3"/>
  <c r="BV29" i="3"/>
  <c r="BU29" i="3"/>
  <c r="BT29" i="3"/>
  <c r="BS29" i="3"/>
  <c r="BR29" i="3"/>
  <c r="BQ29" i="3"/>
  <c r="BP29" i="3"/>
  <c r="BO29" i="3"/>
  <c r="BN29" i="3"/>
  <c r="BM29" i="3"/>
  <c r="BL29" i="3"/>
  <c r="BK29" i="3"/>
  <c r="BJ29" i="3"/>
  <c r="BI29" i="3"/>
  <c r="BH29" i="3"/>
  <c r="BG29" i="3"/>
  <c r="BF29" i="3"/>
  <c r="BE29" i="3"/>
  <c r="BD29" i="3"/>
  <c r="BC29" i="3"/>
  <c r="BB29" i="3"/>
  <c r="BA29" i="3"/>
  <c r="AZ29" i="3"/>
  <c r="AY29" i="3"/>
  <c r="AX29" i="3"/>
  <c r="AW29" i="3"/>
  <c r="AV29" i="3"/>
  <c r="AU29" i="3"/>
  <c r="AT29" i="3"/>
  <c r="AS29" i="3"/>
  <c r="AR29" i="3"/>
  <c r="AQ29" i="3"/>
  <c r="AP29" i="3"/>
  <c r="AO29" i="3"/>
  <c r="AN29" i="3"/>
  <c r="AM29" i="3"/>
  <c r="AL29" i="3"/>
  <c r="AK29" i="3"/>
  <c r="AJ29" i="3"/>
  <c r="AI29" i="3"/>
  <c r="AH29" i="3"/>
  <c r="AG29" i="3"/>
  <c r="AF29" i="3"/>
  <c r="AE29" i="3"/>
  <c r="AD29" i="3"/>
  <c r="AC29" i="3"/>
  <c r="AB29" i="3"/>
  <c r="AA29" i="3"/>
  <c r="Z29" i="3"/>
  <c r="Y29" i="3"/>
  <c r="X29" i="3"/>
  <c r="W29" i="3"/>
  <c r="V29" i="3"/>
  <c r="U29" i="3"/>
  <c r="T29" i="3"/>
  <c r="S29" i="3"/>
  <c r="R29" i="3"/>
  <c r="Q29" i="3"/>
  <c r="P29" i="3"/>
  <c r="O29" i="3"/>
  <c r="N29" i="3"/>
  <c r="M29" i="3"/>
  <c r="L29" i="3"/>
  <c r="K29" i="3"/>
  <c r="J29" i="3"/>
  <c r="I29" i="3"/>
  <c r="H29" i="3"/>
  <c r="G29" i="3"/>
  <c r="F29" i="3"/>
  <c r="E29" i="3"/>
  <c r="D29" i="3"/>
  <c r="DP28" i="3"/>
  <c r="DO28" i="3"/>
  <c r="DN28" i="3"/>
  <c r="DM28" i="3"/>
  <c r="DL28" i="3"/>
  <c r="DK28" i="3"/>
  <c r="DJ28" i="3"/>
  <c r="DI28" i="3"/>
  <c r="DH28" i="3"/>
  <c r="DG28" i="3"/>
  <c r="DF28" i="3"/>
  <c r="DE28" i="3"/>
  <c r="DD28" i="3"/>
  <c r="DC28" i="3"/>
  <c r="DB28" i="3"/>
  <c r="DA28" i="3"/>
  <c r="CZ28" i="3"/>
  <c r="CY28" i="3"/>
  <c r="CX28" i="3"/>
  <c r="CW28" i="3"/>
  <c r="CV28" i="3"/>
  <c r="CU28" i="3"/>
  <c r="CT28" i="3"/>
  <c r="CS28" i="3"/>
  <c r="CR28" i="3"/>
  <c r="CQ28" i="3"/>
  <c r="CP28" i="3"/>
  <c r="CO28" i="3"/>
  <c r="CN28" i="3"/>
  <c r="CM28" i="3"/>
  <c r="CL28" i="3"/>
  <c r="CK28" i="3"/>
  <c r="CJ28" i="3"/>
  <c r="CI28" i="3"/>
  <c r="CH28" i="3"/>
  <c r="CG28" i="3"/>
  <c r="CF28" i="3"/>
  <c r="CE28" i="3"/>
  <c r="CD28" i="3"/>
  <c r="CC28" i="3"/>
  <c r="CB28" i="3"/>
  <c r="CA28" i="3"/>
  <c r="BZ28" i="3"/>
  <c r="BY28" i="3"/>
  <c r="BX28" i="3"/>
  <c r="BW28" i="3"/>
  <c r="BV28" i="3"/>
  <c r="BU28" i="3"/>
  <c r="BT28" i="3"/>
  <c r="BS28" i="3"/>
  <c r="BR28" i="3"/>
  <c r="BQ28" i="3"/>
  <c r="BP28" i="3"/>
  <c r="BO28" i="3"/>
  <c r="BN28" i="3"/>
  <c r="BM28" i="3"/>
  <c r="BL28" i="3"/>
  <c r="BK28" i="3"/>
  <c r="BJ28" i="3"/>
  <c r="BI28" i="3"/>
  <c r="BH28" i="3"/>
  <c r="BG28" i="3"/>
  <c r="BF28" i="3"/>
  <c r="BE28" i="3"/>
  <c r="BD28" i="3"/>
  <c r="BC28" i="3"/>
  <c r="BB28" i="3"/>
  <c r="BA28" i="3"/>
  <c r="AZ28" i="3"/>
  <c r="AY28" i="3"/>
  <c r="AX28" i="3"/>
  <c r="AW28" i="3"/>
  <c r="AV28" i="3"/>
  <c r="AU28" i="3"/>
  <c r="AT28" i="3"/>
  <c r="AS28" i="3"/>
  <c r="AR28" i="3"/>
  <c r="AQ28" i="3"/>
  <c r="AP28" i="3"/>
  <c r="AO28" i="3"/>
  <c r="AN28" i="3"/>
  <c r="AM28" i="3"/>
  <c r="AL28" i="3"/>
  <c r="AK28" i="3"/>
  <c r="AJ28" i="3"/>
  <c r="AI28" i="3"/>
  <c r="AH28" i="3"/>
  <c r="AG28" i="3"/>
  <c r="AF28" i="3"/>
  <c r="AE28" i="3"/>
  <c r="AD28" i="3"/>
  <c r="AC28" i="3"/>
  <c r="AB28" i="3"/>
  <c r="AA28" i="3"/>
  <c r="Z28" i="3"/>
  <c r="Y28" i="3"/>
  <c r="X28" i="3"/>
  <c r="W28" i="3"/>
  <c r="V28" i="3"/>
  <c r="U28" i="3"/>
  <c r="T28" i="3"/>
  <c r="S28" i="3"/>
  <c r="R28" i="3"/>
  <c r="Q28" i="3"/>
  <c r="P28" i="3"/>
  <c r="O28" i="3"/>
  <c r="N28" i="3"/>
  <c r="M28" i="3"/>
  <c r="L28" i="3"/>
  <c r="K28" i="3"/>
  <c r="J28" i="3"/>
  <c r="I28" i="3"/>
  <c r="H28" i="3"/>
  <c r="G28" i="3"/>
  <c r="F28" i="3"/>
  <c r="E28" i="3"/>
  <c r="D28" i="3"/>
  <c r="DP27" i="3"/>
  <c r="DO27" i="3"/>
  <c r="DN27" i="3"/>
  <c r="DM27" i="3"/>
  <c r="DL27" i="3"/>
  <c r="DK27" i="3"/>
  <c r="DJ27" i="3"/>
  <c r="DI27" i="3"/>
  <c r="DH27" i="3"/>
  <c r="DG27" i="3"/>
  <c r="DF27" i="3"/>
  <c r="DE27" i="3"/>
  <c r="DD27" i="3"/>
  <c r="DC27" i="3"/>
  <c r="DB27" i="3"/>
  <c r="DA27" i="3"/>
  <c r="CZ27" i="3"/>
  <c r="CY27" i="3"/>
  <c r="CX27" i="3"/>
  <c r="CW27" i="3"/>
  <c r="CV27" i="3"/>
  <c r="CU27" i="3"/>
  <c r="CT27" i="3"/>
  <c r="CS27" i="3"/>
  <c r="CR27" i="3"/>
  <c r="CQ27" i="3"/>
  <c r="CP27" i="3"/>
  <c r="CO27" i="3"/>
  <c r="CN27" i="3"/>
  <c r="CM27" i="3"/>
  <c r="CL27" i="3"/>
  <c r="CK27" i="3"/>
  <c r="CJ27" i="3"/>
  <c r="CI27" i="3"/>
  <c r="CH27" i="3"/>
  <c r="CG27" i="3"/>
  <c r="CF27" i="3"/>
  <c r="CE27" i="3"/>
  <c r="CD27" i="3"/>
  <c r="CC27" i="3"/>
  <c r="CB27" i="3"/>
  <c r="CA27" i="3"/>
  <c r="BZ27" i="3"/>
  <c r="BY27" i="3"/>
  <c r="BX27" i="3"/>
  <c r="BW27" i="3"/>
  <c r="BV27" i="3"/>
  <c r="BU27" i="3"/>
  <c r="BT27" i="3"/>
  <c r="BS27" i="3"/>
  <c r="BR27" i="3"/>
  <c r="BQ27" i="3"/>
  <c r="BP27" i="3"/>
  <c r="BO27" i="3"/>
  <c r="BN27" i="3"/>
  <c r="BM27" i="3"/>
  <c r="BL27" i="3"/>
  <c r="BK27" i="3"/>
  <c r="BJ27" i="3"/>
  <c r="BI27" i="3"/>
  <c r="BH27" i="3"/>
  <c r="BG27" i="3"/>
  <c r="BF27" i="3"/>
  <c r="BE27" i="3"/>
  <c r="BD27" i="3"/>
  <c r="BC27" i="3"/>
  <c r="BB27" i="3"/>
  <c r="BA27" i="3"/>
  <c r="AZ27" i="3"/>
  <c r="AY27" i="3"/>
  <c r="AX27" i="3"/>
  <c r="AW27" i="3"/>
  <c r="AV27" i="3"/>
  <c r="AU27" i="3"/>
  <c r="AT27" i="3"/>
  <c r="AS27" i="3"/>
  <c r="AR27" i="3"/>
  <c r="AQ27" i="3"/>
  <c r="AP27" i="3"/>
  <c r="AO27" i="3"/>
  <c r="AN27" i="3"/>
  <c r="AM27" i="3"/>
  <c r="AL27" i="3"/>
  <c r="AK27" i="3"/>
  <c r="AJ27" i="3"/>
  <c r="AI27" i="3"/>
  <c r="AH27" i="3"/>
  <c r="AG27" i="3"/>
  <c r="AF27" i="3"/>
  <c r="AE27" i="3"/>
  <c r="AD27" i="3"/>
  <c r="AC27" i="3"/>
  <c r="AB27" i="3"/>
  <c r="AA27" i="3"/>
  <c r="Z27" i="3"/>
  <c r="Y27" i="3"/>
  <c r="X27" i="3"/>
  <c r="W27" i="3"/>
  <c r="V27" i="3"/>
  <c r="U27" i="3"/>
  <c r="T27" i="3"/>
  <c r="S27" i="3"/>
  <c r="R27" i="3"/>
  <c r="Q27" i="3"/>
  <c r="P27" i="3"/>
  <c r="O27" i="3"/>
  <c r="N27" i="3"/>
  <c r="M27" i="3"/>
  <c r="L27" i="3"/>
  <c r="K27" i="3"/>
  <c r="J27" i="3"/>
  <c r="I27" i="3"/>
  <c r="H27" i="3"/>
  <c r="G27" i="3"/>
  <c r="F27" i="3"/>
  <c r="E27" i="3"/>
  <c r="D27" i="3"/>
  <c r="DP26" i="3"/>
  <c r="DO26" i="3"/>
  <c r="DN26" i="3"/>
  <c r="DM26" i="3"/>
  <c r="DL26" i="3"/>
  <c r="DK26" i="3"/>
  <c r="DJ26" i="3"/>
  <c r="DI26" i="3"/>
  <c r="DH26" i="3"/>
  <c r="DG26" i="3"/>
  <c r="DF26" i="3"/>
  <c r="DE26" i="3"/>
  <c r="DD26" i="3"/>
  <c r="DC26" i="3"/>
  <c r="DB26" i="3"/>
  <c r="DA26" i="3"/>
  <c r="CZ26" i="3"/>
  <c r="CY26" i="3"/>
  <c r="CX26" i="3"/>
  <c r="CW26" i="3"/>
  <c r="CV26" i="3"/>
  <c r="CU26" i="3"/>
  <c r="CT26" i="3"/>
  <c r="CS26" i="3"/>
  <c r="CR26" i="3"/>
  <c r="CQ26" i="3"/>
  <c r="CP26" i="3"/>
  <c r="CO26" i="3"/>
  <c r="CN26" i="3"/>
  <c r="CM26" i="3"/>
  <c r="CL26" i="3"/>
  <c r="CK26" i="3"/>
  <c r="CJ26" i="3"/>
  <c r="CI26" i="3"/>
  <c r="CH26" i="3"/>
  <c r="CG26" i="3"/>
  <c r="CF26" i="3"/>
  <c r="CE26" i="3"/>
  <c r="CD26" i="3"/>
  <c r="CC26" i="3"/>
  <c r="CB26" i="3"/>
  <c r="CA26" i="3"/>
  <c r="BZ26" i="3"/>
  <c r="BY26" i="3"/>
  <c r="BX26" i="3"/>
  <c r="BW26" i="3"/>
  <c r="BV26" i="3"/>
  <c r="BU26" i="3"/>
  <c r="BT26" i="3"/>
  <c r="BS26" i="3"/>
  <c r="BR26" i="3"/>
  <c r="BQ26" i="3"/>
  <c r="BP26" i="3"/>
  <c r="BO26" i="3"/>
  <c r="BN26" i="3"/>
  <c r="BM26" i="3"/>
  <c r="BL26" i="3"/>
  <c r="BK26" i="3"/>
  <c r="BJ26" i="3"/>
  <c r="BI26" i="3"/>
  <c r="BH26" i="3"/>
  <c r="BG26" i="3"/>
  <c r="BF26" i="3"/>
  <c r="BE26" i="3"/>
  <c r="BD26" i="3"/>
  <c r="BC26" i="3"/>
  <c r="BB26" i="3"/>
  <c r="BA26" i="3"/>
  <c r="AZ26" i="3"/>
  <c r="AY26" i="3"/>
  <c r="AX26" i="3"/>
  <c r="AW26" i="3"/>
  <c r="AV26" i="3"/>
  <c r="AU26" i="3"/>
  <c r="AT26" i="3"/>
  <c r="AS26" i="3"/>
  <c r="AR26" i="3"/>
  <c r="AQ26" i="3"/>
  <c r="AP26" i="3"/>
  <c r="AO26" i="3"/>
  <c r="AN26" i="3"/>
  <c r="AM26" i="3"/>
  <c r="AL26" i="3"/>
  <c r="AK26" i="3"/>
  <c r="AJ26" i="3"/>
  <c r="AI26" i="3"/>
  <c r="AH26" i="3"/>
  <c r="AG26" i="3"/>
  <c r="AF26" i="3"/>
  <c r="AE26" i="3"/>
  <c r="AD26" i="3"/>
  <c r="AC26" i="3"/>
  <c r="AB26" i="3"/>
  <c r="AA26" i="3"/>
  <c r="Z26" i="3"/>
  <c r="Y26" i="3"/>
  <c r="X26" i="3"/>
  <c r="W26" i="3"/>
  <c r="V26" i="3"/>
  <c r="U26" i="3"/>
  <c r="T26" i="3"/>
  <c r="S26" i="3"/>
  <c r="R26" i="3"/>
  <c r="Q26" i="3"/>
  <c r="P26" i="3"/>
  <c r="O26" i="3"/>
  <c r="N26" i="3"/>
  <c r="M26" i="3"/>
  <c r="L26" i="3"/>
  <c r="K26" i="3"/>
  <c r="J26" i="3"/>
  <c r="I26" i="3"/>
  <c r="H26" i="3"/>
  <c r="G26" i="3"/>
  <c r="F26" i="3"/>
  <c r="E26" i="3"/>
  <c r="D26" i="3"/>
  <c r="DP25" i="3"/>
  <c r="DO25" i="3"/>
  <c r="DN25" i="3"/>
  <c r="DM25" i="3"/>
  <c r="DL25" i="3"/>
  <c r="DK25" i="3"/>
  <c r="DJ25" i="3"/>
  <c r="DI25" i="3"/>
  <c r="DH25" i="3"/>
  <c r="DG25" i="3"/>
  <c r="DF25" i="3"/>
  <c r="DE25" i="3"/>
  <c r="DD25" i="3"/>
  <c r="DC25" i="3"/>
  <c r="DB25" i="3"/>
  <c r="DA25" i="3"/>
  <c r="CZ25" i="3"/>
  <c r="CY25" i="3"/>
  <c r="CX25" i="3"/>
  <c r="CW25" i="3"/>
  <c r="CV25" i="3"/>
  <c r="CU25" i="3"/>
  <c r="CT25" i="3"/>
  <c r="CS25" i="3"/>
  <c r="CR25" i="3"/>
  <c r="CQ25" i="3"/>
  <c r="CP25" i="3"/>
  <c r="CO25" i="3"/>
  <c r="CN25" i="3"/>
  <c r="CM25" i="3"/>
  <c r="CL25" i="3"/>
  <c r="CK25" i="3"/>
  <c r="CJ25" i="3"/>
  <c r="CI25" i="3"/>
  <c r="CH25" i="3"/>
  <c r="CG25" i="3"/>
  <c r="CF25" i="3"/>
  <c r="CE25" i="3"/>
  <c r="CD25" i="3"/>
  <c r="CC25" i="3"/>
  <c r="CB25" i="3"/>
  <c r="CA25" i="3"/>
  <c r="BZ25" i="3"/>
  <c r="BY25" i="3"/>
  <c r="BX25" i="3"/>
  <c r="BW25" i="3"/>
  <c r="BV25" i="3"/>
  <c r="BU25" i="3"/>
  <c r="BT25" i="3"/>
  <c r="BS25" i="3"/>
  <c r="BR25" i="3"/>
  <c r="BQ25" i="3"/>
  <c r="BP25" i="3"/>
  <c r="BO25" i="3"/>
  <c r="BN25" i="3"/>
  <c r="BM25" i="3"/>
  <c r="BL25" i="3"/>
  <c r="BK25" i="3"/>
  <c r="BJ25" i="3"/>
  <c r="BI25" i="3"/>
  <c r="BH25" i="3"/>
  <c r="BG25" i="3"/>
  <c r="BF25" i="3"/>
  <c r="BE25" i="3"/>
  <c r="BD25" i="3"/>
  <c r="BC25" i="3"/>
  <c r="BB25" i="3"/>
  <c r="BA25" i="3"/>
  <c r="AZ25" i="3"/>
  <c r="AY25" i="3"/>
  <c r="AX25" i="3"/>
  <c r="AW25" i="3"/>
  <c r="AV25" i="3"/>
  <c r="AU25" i="3"/>
  <c r="AT25" i="3"/>
  <c r="AS25" i="3"/>
  <c r="AR25" i="3"/>
  <c r="AQ25" i="3"/>
  <c r="AP25" i="3"/>
  <c r="AO25" i="3"/>
  <c r="AN25" i="3"/>
  <c r="AM25" i="3"/>
  <c r="AL25" i="3"/>
  <c r="AK25" i="3"/>
  <c r="AJ25" i="3"/>
  <c r="AI25" i="3"/>
  <c r="AH25" i="3"/>
  <c r="AG25" i="3"/>
  <c r="AF25" i="3"/>
  <c r="AE25" i="3"/>
  <c r="AD25" i="3"/>
  <c r="AC25" i="3"/>
  <c r="AB25" i="3"/>
  <c r="AA25" i="3"/>
  <c r="Z25" i="3"/>
  <c r="Y25" i="3"/>
  <c r="X25" i="3"/>
  <c r="W25" i="3"/>
  <c r="V25" i="3"/>
  <c r="U25" i="3"/>
  <c r="T25" i="3"/>
  <c r="S25" i="3"/>
  <c r="R25" i="3"/>
  <c r="Q25" i="3"/>
  <c r="P25" i="3"/>
  <c r="O25" i="3"/>
  <c r="N25" i="3"/>
  <c r="M25" i="3"/>
  <c r="L25" i="3"/>
  <c r="K25" i="3"/>
  <c r="J25" i="3"/>
  <c r="I25" i="3"/>
  <c r="H25" i="3"/>
  <c r="G25" i="3"/>
  <c r="F25" i="3"/>
  <c r="E25" i="3"/>
  <c r="D25" i="3"/>
  <c r="DP24" i="3"/>
  <c r="DO24" i="3"/>
  <c r="DN24" i="3"/>
  <c r="DM24" i="3"/>
  <c r="DL24" i="3"/>
  <c r="DK24" i="3"/>
  <c r="DJ24" i="3"/>
  <c r="DI24" i="3"/>
  <c r="DH24" i="3"/>
  <c r="DG24" i="3"/>
  <c r="DF24" i="3"/>
  <c r="DE24" i="3"/>
  <c r="DD24" i="3"/>
  <c r="DC24" i="3"/>
  <c r="DB24" i="3"/>
  <c r="DA24" i="3"/>
  <c r="CZ24" i="3"/>
  <c r="CY24" i="3"/>
  <c r="CX24" i="3"/>
  <c r="CW24" i="3"/>
  <c r="CV24" i="3"/>
  <c r="CU24" i="3"/>
  <c r="CT24" i="3"/>
  <c r="CS24" i="3"/>
  <c r="CR24" i="3"/>
  <c r="CQ24" i="3"/>
  <c r="CP24" i="3"/>
  <c r="CO24" i="3"/>
  <c r="CN24" i="3"/>
  <c r="CM24" i="3"/>
  <c r="CL24" i="3"/>
  <c r="CK24" i="3"/>
  <c r="CJ24" i="3"/>
  <c r="CI24" i="3"/>
  <c r="CH24" i="3"/>
  <c r="CG24" i="3"/>
  <c r="CF24" i="3"/>
  <c r="CE24" i="3"/>
  <c r="CD24" i="3"/>
  <c r="CC24" i="3"/>
  <c r="CB24" i="3"/>
  <c r="CA24" i="3"/>
  <c r="BZ24" i="3"/>
  <c r="BY24" i="3"/>
  <c r="BX24" i="3"/>
  <c r="BW24" i="3"/>
  <c r="BV24" i="3"/>
  <c r="BU24" i="3"/>
  <c r="BT24" i="3"/>
  <c r="BS24" i="3"/>
  <c r="BR24" i="3"/>
  <c r="BQ24" i="3"/>
  <c r="BP24" i="3"/>
  <c r="BO24" i="3"/>
  <c r="BN24" i="3"/>
  <c r="BM24" i="3"/>
  <c r="BL24" i="3"/>
  <c r="BK24" i="3"/>
  <c r="BJ24" i="3"/>
  <c r="BI24" i="3"/>
  <c r="BH24" i="3"/>
  <c r="BG24" i="3"/>
  <c r="BF24" i="3"/>
  <c r="BE24" i="3"/>
  <c r="BD24" i="3"/>
  <c r="BC24" i="3"/>
  <c r="BB24" i="3"/>
  <c r="BA24" i="3"/>
  <c r="AZ24" i="3"/>
  <c r="AY24" i="3"/>
  <c r="AX24" i="3"/>
  <c r="AW24" i="3"/>
  <c r="AV24" i="3"/>
  <c r="AU24" i="3"/>
  <c r="AT24" i="3"/>
  <c r="AS24" i="3"/>
  <c r="AR24" i="3"/>
  <c r="AQ24" i="3"/>
  <c r="AP24" i="3"/>
  <c r="AO24" i="3"/>
  <c r="AN24" i="3"/>
  <c r="AM24" i="3"/>
  <c r="AL24" i="3"/>
  <c r="AK24" i="3"/>
  <c r="AJ24" i="3"/>
  <c r="AI24" i="3"/>
  <c r="AH24" i="3"/>
  <c r="AG24" i="3"/>
  <c r="AF24" i="3"/>
  <c r="AE24" i="3"/>
  <c r="AD24" i="3"/>
  <c r="AC24" i="3"/>
  <c r="AB24" i="3"/>
  <c r="AA24" i="3"/>
  <c r="Z24" i="3"/>
  <c r="Y24" i="3"/>
  <c r="X24" i="3"/>
  <c r="W24" i="3"/>
  <c r="V24" i="3"/>
  <c r="U24" i="3"/>
  <c r="T24" i="3"/>
  <c r="S24" i="3"/>
  <c r="R24" i="3"/>
  <c r="Q24" i="3"/>
  <c r="P24" i="3"/>
  <c r="O24" i="3"/>
  <c r="N24" i="3"/>
  <c r="M24" i="3"/>
  <c r="L24" i="3"/>
  <c r="K24" i="3"/>
  <c r="J24" i="3"/>
  <c r="I24" i="3"/>
  <c r="H24" i="3"/>
  <c r="G24" i="3"/>
  <c r="F24" i="3"/>
  <c r="E24" i="3"/>
  <c r="D24" i="3"/>
  <c r="DP23" i="3"/>
  <c r="DO23" i="3"/>
  <c r="DN23" i="3"/>
  <c r="DM23" i="3"/>
  <c r="DL23" i="3"/>
  <c r="DK23" i="3"/>
  <c r="DJ23" i="3"/>
  <c r="DI23" i="3"/>
  <c r="DH23" i="3"/>
  <c r="DG23" i="3"/>
  <c r="DF23" i="3"/>
  <c r="DE23" i="3"/>
  <c r="DD23" i="3"/>
  <c r="DC23" i="3"/>
  <c r="DB23" i="3"/>
  <c r="DA23" i="3"/>
  <c r="CZ23" i="3"/>
  <c r="CY23" i="3"/>
  <c r="CX23" i="3"/>
  <c r="CW23" i="3"/>
  <c r="CV23" i="3"/>
  <c r="CU23" i="3"/>
  <c r="CT23" i="3"/>
  <c r="CS23" i="3"/>
  <c r="CR23" i="3"/>
  <c r="CQ23" i="3"/>
  <c r="CP23" i="3"/>
  <c r="CO23" i="3"/>
  <c r="CN23" i="3"/>
  <c r="CM23" i="3"/>
  <c r="CL23" i="3"/>
  <c r="CK23" i="3"/>
  <c r="CJ23" i="3"/>
  <c r="CI23" i="3"/>
  <c r="CH23" i="3"/>
  <c r="CG23" i="3"/>
  <c r="CF23" i="3"/>
  <c r="CE23" i="3"/>
  <c r="CD23" i="3"/>
  <c r="CC23" i="3"/>
  <c r="CB23" i="3"/>
  <c r="CA23" i="3"/>
  <c r="BZ23" i="3"/>
  <c r="BY23" i="3"/>
  <c r="BX23" i="3"/>
  <c r="BW23" i="3"/>
  <c r="BV23" i="3"/>
  <c r="BU23" i="3"/>
  <c r="BT23" i="3"/>
  <c r="BS23" i="3"/>
  <c r="BR23" i="3"/>
  <c r="BQ23" i="3"/>
  <c r="BP23" i="3"/>
  <c r="BO23" i="3"/>
  <c r="BN23" i="3"/>
  <c r="BM23" i="3"/>
  <c r="BL23" i="3"/>
  <c r="BK23" i="3"/>
  <c r="BJ23" i="3"/>
  <c r="BI23" i="3"/>
  <c r="BH23" i="3"/>
  <c r="BG23" i="3"/>
  <c r="BF23" i="3"/>
  <c r="BE23" i="3"/>
  <c r="BD23" i="3"/>
  <c r="BC23" i="3"/>
  <c r="BB23" i="3"/>
  <c r="BA23" i="3"/>
  <c r="AZ23" i="3"/>
  <c r="AY23" i="3"/>
  <c r="AX23" i="3"/>
  <c r="AW23" i="3"/>
  <c r="AV23" i="3"/>
  <c r="AU23" i="3"/>
  <c r="AT23" i="3"/>
  <c r="AS23" i="3"/>
  <c r="AR23" i="3"/>
  <c r="AQ23" i="3"/>
  <c r="AP23" i="3"/>
  <c r="AO23" i="3"/>
  <c r="AN23" i="3"/>
  <c r="AM23" i="3"/>
  <c r="AL23" i="3"/>
  <c r="AK23" i="3"/>
  <c r="AJ23" i="3"/>
  <c r="AI23" i="3"/>
  <c r="AH23" i="3"/>
  <c r="AG23" i="3"/>
  <c r="AF23" i="3"/>
  <c r="AE23" i="3"/>
  <c r="AD23" i="3"/>
  <c r="AC23" i="3"/>
  <c r="AB23" i="3"/>
  <c r="AA23" i="3"/>
  <c r="Z23" i="3"/>
  <c r="Y23" i="3"/>
  <c r="X23" i="3"/>
  <c r="W23" i="3"/>
  <c r="V23" i="3"/>
  <c r="U23" i="3"/>
  <c r="T23" i="3"/>
  <c r="S23" i="3"/>
  <c r="R23" i="3"/>
  <c r="Q23" i="3"/>
  <c r="P23" i="3"/>
  <c r="O23" i="3"/>
  <c r="N23" i="3"/>
  <c r="M23" i="3"/>
  <c r="L23" i="3"/>
  <c r="K23" i="3"/>
  <c r="J23" i="3"/>
  <c r="I23" i="3"/>
  <c r="H23" i="3"/>
  <c r="G23" i="3"/>
  <c r="F23" i="3"/>
  <c r="E23" i="3"/>
  <c r="D23" i="3"/>
  <c r="DP22" i="3"/>
  <c r="DO22" i="3"/>
  <c r="DN22" i="3"/>
  <c r="DM22" i="3"/>
  <c r="DL22" i="3"/>
  <c r="DK22" i="3"/>
  <c r="DJ22" i="3"/>
  <c r="DI22" i="3"/>
  <c r="DH22" i="3"/>
  <c r="DG22" i="3"/>
  <c r="DF22" i="3"/>
  <c r="DE22" i="3"/>
  <c r="DD22" i="3"/>
  <c r="DC22" i="3"/>
  <c r="DB22" i="3"/>
  <c r="DA22" i="3"/>
  <c r="CZ22" i="3"/>
  <c r="CY22" i="3"/>
  <c r="CX22" i="3"/>
  <c r="CW22" i="3"/>
  <c r="CV22" i="3"/>
  <c r="CU22" i="3"/>
  <c r="CT22" i="3"/>
  <c r="CS22" i="3"/>
  <c r="CR22" i="3"/>
  <c r="CQ22" i="3"/>
  <c r="CP22" i="3"/>
  <c r="CO22" i="3"/>
  <c r="CN22" i="3"/>
  <c r="CM22" i="3"/>
  <c r="CL22" i="3"/>
  <c r="CK22" i="3"/>
  <c r="CJ22" i="3"/>
  <c r="CI22" i="3"/>
  <c r="CH22" i="3"/>
  <c r="CG22" i="3"/>
  <c r="CF22" i="3"/>
  <c r="CE22" i="3"/>
  <c r="CD22" i="3"/>
  <c r="CC22" i="3"/>
  <c r="CB22" i="3"/>
  <c r="CA22" i="3"/>
  <c r="BZ22" i="3"/>
  <c r="BY22" i="3"/>
  <c r="BX22" i="3"/>
  <c r="BW22" i="3"/>
  <c r="BV22" i="3"/>
  <c r="BU22" i="3"/>
  <c r="BT22" i="3"/>
  <c r="BS22" i="3"/>
  <c r="BR22" i="3"/>
  <c r="BQ22" i="3"/>
  <c r="BP22" i="3"/>
  <c r="BO22" i="3"/>
  <c r="BN22" i="3"/>
  <c r="BM22" i="3"/>
  <c r="BL22" i="3"/>
  <c r="BK22" i="3"/>
  <c r="BJ22" i="3"/>
  <c r="BI22" i="3"/>
  <c r="BH22" i="3"/>
  <c r="BG22" i="3"/>
  <c r="BF22" i="3"/>
  <c r="BE22" i="3"/>
  <c r="BD22" i="3"/>
  <c r="BC22" i="3"/>
  <c r="BB22" i="3"/>
  <c r="BA22" i="3"/>
  <c r="AZ22" i="3"/>
  <c r="AY22" i="3"/>
  <c r="AX22" i="3"/>
  <c r="AW22" i="3"/>
  <c r="AV22" i="3"/>
  <c r="AU22" i="3"/>
  <c r="AT22" i="3"/>
  <c r="AS22" i="3"/>
  <c r="AR22" i="3"/>
  <c r="AQ22" i="3"/>
  <c r="AP22" i="3"/>
  <c r="AO22" i="3"/>
  <c r="AN22" i="3"/>
  <c r="AM22" i="3"/>
  <c r="AL22" i="3"/>
  <c r="AK22" i="3"/>
  <c r="AJ22" i="3"/>
  <c r="AI22" i="3"/>
  <c r="AH22" i="3"/>
  <c r="AG22" i="3"/>
  <c r="AF22" i="3"/>
  <c r="AE22" i="3"/>
  <c r="AD22" i="3"/>
  <c r="AC22" i="3"/>
  <c r="AB22" i="3"/>
  <c r="AA22" i="3"/>
  <c r="Z22" i="3"/>
  <c r="Y22" i="3"/>
  <c r="X22" i="3"/>
  <c r="W22" i="3"/>
  <c r="V22" i="3"/>
  <c r="U22" i="3"/>
  <c r="T22" i="3"/>
  <c r="S22" i="3"/>
  <c r="R22" i="3"/>
  <c r="Q22" i="3"/>
  <c r="P22" i="3"/>
  <c r="O22" i="3"/>
  <c r="N22" i="3"/>
  <c r="M22" i="3"/>
  <c r="L22" i="3"/>
  <c r="K22" i="3"/>
  <c r="J22" i="3"/>
  <c r="I22" i="3"/>
  <c r="H22" i="3"/>
  <c r="G22" i="3"/>
  <c r="F22" i="3"/>
  <c r="E22" i="3"/>
  <c r="D22" i="3"/>
  <c r="DP21" i="3"/>
  <c r="DO21" i="3"/>
  <c r="DN21" i="3"/>
  <c r="DM21" i="3"/>
  <c r="DL21" i="3"/>
  <c r="DK21" i="3"/>
  <c r="DJ21" i="3"/>
  <c r="DI21" i="3"/>
  <c r="DH21" i="3"/>
  <c r="DG21" i="3"/>
  <c r="DF21" i="3"/>
  <c r="DE21" i="3"/>
  <c r="DD21" i="3"/>
  <c r="DC21" i="3"/>
  <c r="DB21" i="3"/>
  <c r="DA21" i="3"/>
  <c r="CZ21" i="3"/>
  <c r="CY21" i="3"/>
  <c r="CX21" i="3"/>
  <c r="CW21" i="3"/>
  <c r="CV21" i="3"/>
  <c r="CU21" i="3"/>
  <c r="CT21" i="3"/>
  <c r="CS21" i="3"/>
  <c r="CR21" i="3"/>
  <c r="CQ21" i="3"/>
  <c r="CP21" i="3"/>
  <c r="CO21" i="3"/>
  <c r="CN21" i="3"/>
  <c r="CM21" i="3"/>
  <c r="CL21" i="3"/>
  <c r="CK21" i="3"/>
  <c r="CJ21" i="3"/>
  <c r="CI21" i="3"/>
  <c r="CH21" i="3"/>
  <c r="CG21" i="3"/>
  <c r="CF21" i="3"/>
  <c r="CE21" i="3"/>
  <c r="CD21" i="3"/>
  <c r="CC21" i="3"/>
  <c r="CB21" i="3"/>
  <c r="CA21" i="3"/>
  <c r="BZ21" i="3"/>
  <c r="BY21" i="3"/>
  <c r="BX21" i="3"/>
  <c r="BW21" i="3"/>
  <c r="BV21" i="3"/>
  <c r="BU21" i="3"/>
  <c r="BT21" i="3"/>
  <c r="BS21" i="3"/>
  <c r="BR21" i="3"/>
  <c r="BQ21" i="3"/>
  <c r="BP21" i="3"/>
  <c r="BO21" i="3"/>
  <c r="BN21" i="3"/>
  <c r="BM21" i="3"/>
  <c r="BL21" i="3"/>
  <c r="BK21" i="3"/>
  <c r="BJ21" i="3"/>
  <c r="BI21" i="3"/>
  <c r="BH21" i="3"/>
  <c r="BG21" i="3"/>
  <c r="BF21" i="3"/>
  <c r="BE21" i="3"/>
  <c r="BD21" i="3"/>
  <c r="BC21" i="3"/>
  <c r="BB21" i="3"/>
  <c r="BA21" i="3"/>
  <c r="AZ21" i="3"/>
  <c r="AY21" i="3"/>
  <c r="AX21" i="3"/>
  <c r="AW21" i="3"/>
  <c r="AV21" i="3"/>
  <c r="AU21" i="3"/>
  <c r="AT21" i="3"/>
  <c r="AS21" i="3"/>
  <c r="AR21" i="3"/>
  <c r="AQ21" i="3"/>
  <c r="AP21" i="3"/>
  <c r="AO21" i="3"/>
  <c r="AN21" i="3"/>
  <c r="AM21" i="3"/>
  <c r="AL21" i="3"/>
  <c r="AK21" i="3"/>
  <c r="AJ21" i="3"/>
  <c r="AI21" i="3"/>
  <c r="AH21" i="3"/>
  <c r="AG21" i="3"/>
  <c r="AF21" i="3"/>
  <c r="AE21" i="3"/>
  <c r="AD21" i="3"/>
  <c r="AC21" i="3"/>
  <c r="AB21" i="3"/>
  <c r="AA21" i="3"/>
  <c r="Z21" i="3"/>
  <c r="Y21" i="3"/>
  <c r="X21" i="3"/>
  <c r="W21" i="3"/>
  <c r="V21" i="3"/>
  <c r="U21" i="3"/>
  <c r="T21" i="3"/>
  <c r="S21" i="3"/>
  <c r="R21" i="3"/>
  <c r="Q21" i="3"/>
  <c r="P21" i="3"/>
  <c r="O21" i="3"/>
  <c r="N21" i="3"/>
  <c r="M21" i="3"/>
  <c r="L21" i="3"/>
  <c r="K21" i="3"/>
  <c r="J21" i="3"/>
  <c r="I21" i="3"/>
  <c r="H21" i="3"/>
  <c r="G21" i="3"/>
  <c r="F21" i="3"/>
  <c r="E21" i="3"/>
  <c r="D21" i="3"/>
  <c r="DP20" i="3"/>
  <c r="DO20" i="3"/>
  <c r="DN20" i="3"/>
  <c r="DM20" i="3"/>
  <c r="DL20" i="3"/>
  <c r="DK20" i="3"/>
  <c r="DJ20" i="3"/>
  <c r="DI20" i="3"/>
  <c r="DH20" i="3"/>
  <c r="DG20" i="3"/>
  <c r="DF20" i="3"/>
  <c r="DE20" i="3"/>
  <c r="DD20" i="3"/>
  <c r="DC20" i="3"/>
  <c r="DB20" i="3"/>
  <c r="DA20" i="3"/>
  <c r="CZ20" i="3"/>
  <c r="CY20" i="3"/>
  <c r="CX20" i="3"/>
  <c r="CW20" i="3"/>
  <c r="CV20" i="3"/>
  <c r="CU20" i="3"/>
  <c r="CT20" i="3"/>
  <c r="CS20" i="3"/>
  <c r="CR20" i="3"/>
  <c r="CQ20" i="3"/>
  <c r="CP20" i="3"/>
  <c r="CO20" i="3"/>
  <c r="CN20" i="3"/>
  <c r="CM20" i="3"/>
  <c r="CL20" i="3"/>
  <c r="CK20" i="3"/>
  <c r="CJ20" i="3"/>
  <c r="CI20" i="3"/>
  <c r="CH20" i="3"/>
  <c r="CG20" i="3"/>
  <c r="CF20" i="3"/>
  <c r="CE20" i="3"/>
  <c r="CD20" i="3"/>
  <c r="CC20" i="3"/>
  <c r="CB20" i="3"/>
  <c r="CA20" i="3"/>
  <c r="BZ20" i="3"/>
  <c r="BY20" i="3"/>
  <c r="BX20" i="3"/>
  <c r="BW20" i="3"/>
  <c r="BV20" i="3"/>
  <c r="BU20" i="3"/>
  <c r="BT20" i="3"/>
  <c r="BS20" i="3"/>
  <c r="BR20" i="3"/>
  <c r="BQ20" i="3"/>
  <c r="BP20" i="3"/>
  <c r="BO20" i="3"/>
  <c r="BN20" i="3"/>
  <c r="BM20" i="3"/>
  <c r="BL20" i="3"/>
  <c r="BK20" i="3"/>
  <c r="BJ20" i="3"/>
  <c r="BI20" i="3"/>
  <c r="BH20" i="3"/>
  <c r="BG20" i="3"/>
  <c r="BF20" i="3"/>
  <c r="BE20" i="3"/>
  <c r="BD20" i="3"/>
  <c r="BC20" i="3"/>
  <c r="BB20" i="3"/>
  <c r="BA20" i="3"/>
  <c r="AZ20" i="3"/>
  <c r="AY20" i="3"/>
  <c r="AX20" i="3"/>
  <c r="AW20" i="3"/>
  <c r="AV20" i="3"/>
  <c r="AU20" i="3"/>
  <c r="AT20" i="3"/>
  <c r="AS20" i="3"/>
  <c r="AR20" i="3"/>
  <c r="AQ20" i="3"/>
  <c r="AP20" i="3"/>
  <c r="AO20" i="3"/>
  <c r="AN20" i="3"/>
  <c r="AM20" i="3"/>
  <c r="AL20" i="3"/>
  <c r="AK20" i="3"/>
  <c r="AJ20" i="3"/>
  <c r="AI20" i="3"/>
  <c r="AH20" i="3"/>
  <c r="AG20" i="3"/>
  <c r="AF20" i="3"/>
  <c r="AE20" i="3"/>
  <c r="AD20" i="3"/>
  <c r="AC20" i="3"/>
  <c r="AB20" i="3"/>
  <c r="AA20" i="3"/>
  <c r="Z20" i="3"/>
  <c r="Y20" i="3"/>
  <c r="X20" i="3"/>
  <c r="W20" i="3"/>
  <c r="V20" i="3"/>
  <c r="U20" i="3"/>
  <c r="T20" i="3"/>
  <c r="S20" i="3"/>
  <c r="R20" i="3"/>
  <c r="Q20" i="3"/>
  <c r="P20" i="3"/>
  <c r="O20" i="3"/>
  <c r="N20" i="3"/>
  <c r="M20" i="3"/>
  <c r="L20" i="3"/>
  <c r="K20" i="3"/>
  <c r="J20" i="3"/>
  <c r="I20" i="3"/>
  <c r="H20" i="3"/>
  <c r="G20" i="3"/>
  <c r="F20" i="3"/>
  <c r="E20" i="3"/>
  <c r="D20" i="3"/>
  <c r="DP19" i="3"/>
  <c r="DO19" i="3"/>
  <c r="DN19" i="3"/>
  <c r="DM19" i="3"/>
  <c r="DL19" i="3"/>
  <c r="DK19" i="3"/>
  <c r="DJ19" i="3"/>
  <c r="DI19" i="3"/>
  <c r="DH19" i="3"/>
  <c r="DG19" i="3"/>
  <c r="DF19" i="3"/>
  <c r="DE19" i="3"/>
  <c r="DD19" i="3"/>
  <c r="DC19" i="3"/>
  <c r="DB19" i="3"/>
  <c r="DA19" i="3"/>
  <c r="CZ19" i="3"/>
  <c r="CY19" i="3"/>
  <c r="CX19" i="3"/>
  <c r="CW19" i="3"/>
  <c r="CV19" i="3"/>
  <c r="CU19" i="3"/>
  <c r="CT19" i="3"/>
  <c r="CS19" i="3"/>
  <c r="CR19" i="3"/>
  <c r="CQ19" i="3"/>
  <c r="CP19" i="3"/>
  <c r="CO19" i="3"/>
  <c r="CN19" i="3"/>
  <c r="CM19" i="3"/>
  <c r="CL19" i="3"/>
  <c r="CK19" i="3"/>
  <c r="CJ19" i="3"/>
  <c r="CI19" i="3"/>
  <c r="CH19" i="3"/>
  <c r="CG19" i="3"/>
  <c r="CF19" i="3"/>
  <c r="CE19" i="3"/>
  <c r="CD19" i="3"/>
  <c r="CC19" i="3"/>
  <c r="CB19" i="3"/>
  <c r="CA19" i="3"/>
  <c r="BZ19" i="3"/>
  <c r="BY19" i="3"/>
  <c r="BX19" i="3"/>
  <c r="BW19" i="3"/>
  <c r="BV19" i="3"/>
  <c r="BU19" i="3"/>
  <c r="BT19" i="3"/>
  <c r="BS19" i="3"/>
  <c r="BR19" i="3"/>
  <c r="BQ19" i="3"/>
  <c r="BP19" i="3"/>
  <c r="BO19" i="3"/>
  <c r="BN19" i="3"/>
  <c r="BM19" i="3"/>
  <c r="BL19" i="3"/>
  <c r="BK19" i="3"/>
  <c r="BJ19" i="3"/>
  <c r="BI19" i="3"/>
  <c r="BH19" i="3"/>
  <c r="BG19" i="3"/>
  <c r="BF19" i="3"/>
  <c r="BE19" i="3"/>
  <c r="BD19" i="3"/>
  <c r="BC19" i="3"/>
  <c r="BB19" i="3"/>
  <c r="BA19" i="3"/>
  <c r="AZ19" i="3"/>
  <c r="AY19" i="3"/>
  <c r="AX19" i="3"/>
  <c r="AW19" i="3"/>
  <c r="AV19" i="3"/>
  <c r="AU19" i="3"/>
  <c r="AT19" i="3"/>
  <c r="AS19" i="3"/>
  <c r="AR19" i="3"/>
  <c r="AQ19" i="3"/>
  <c r="AP19" i="3"/>
  <c r="AO19" i="3"/>
  <c r="AN19" i="3"/>
  <c r="AM19" i="3"/>
  <c r="AL19" i="3"/>
  <c r="AK19" i="3"/>
  <c r="AJ19" i="3"/>
  <c r="AI19" i="3"/>
  <c r="AH19" i="3"/>
  <c r="AG19" i="3"/>
  <c r="AF19" i="3"/>
  <c r="AE19" i="3"/>
  <c r="AD19" i="3"/>
  <c r="AC19" i="3"/>
  <c r="AB19" i="3"/>
  <c r="AA19" i="3"/>
  <c r="Z19" i="3"/>
  <c r="Y19" i="3"/>
  <c r="X19" i="3"/>
  <c r="W19" i="3"/>
  <c r="V19" i="3"/>
  <c r="U19" i="3"/>
  <c r="T19" i="3"/>
  <c r="S19" i="3"/>
  <c r="R19" i="3"/>
  <c r="Q19" i="3"/>
  <c r="P19" i="3"/>
  <c r="O19" i="3"/>
  <c r="N19" i="3"/>
  <c r="M19" i="3"/>
  <c r="L19" i="3"/>
  <c r="K19" i="3"/>
  <c r="J19" i="3"/>
  <c r="I19" i="3"/>
  <c r="H19" i="3"/>
  <c r="G19" i="3"/>
  <c r="F19" i="3"/>
  <c r="E19" i="3"/>
  <c r="D19" i="3"/>
  <c r="DP18" i="3"/>
  <c r="DO18" i="3"/>
  <c r="DN18" i="3"/>
  <c r="DM18" i="3"/>
  <c r="DL18" i="3"/>
  <c r="DK18" i="3"/>
  <c r="DJ18" i="3"/>
  <c r="DI18" i="3"/>
  <c r="DH18" i="3"/>
  <c r="DG18" i="3"/>
  <c r="DF18" i="3"/>
  <c r="DE18" i="3"/>
  <c r="DD18" i="3"/>
  <c r="DC18" i="3"/>
  <c r="DB18" i="3"/>
  <c r="DA18" i="3"/>
  <c r="CZ18" i="3"/>
  <c r="CY18" i="3"/>
  <c r="CX18" i="3"/>
  <c r="CW18" i="3"/>
  <c r="CV18" i="3"/>
  <c r="CU18" i="3"/>
  <c r="CT18" i="3"/>
  <c r="CS18" i="3"/>
  <c r="CR18" i="3"/>
  <c r="CQ18" i="3"/>
  <c r="CP18" i="3"/>
  <c r="CO18" i="3"/>
  <c r="CN18" i="3"/>
  <c r="CM18" i="3"/>
  <c r="CL18" i="3"/>
  <c r="CK18" i="3"/>
  <c r="CJ18" i="3"/>
  <c r="CI18" i="3"/>
  <c r="CH18" i="3"/>
  <c r="CG18" i="3"/>
  <c r="CF18" i="3"/>
  <c r="CE18" i="3"/>
  <c r="CD18" i="3"/>
  <c r="CC18" i="3"/>
  <c r="CB18" i="3"/>
  <c r="CA18" i="3"/>
  <c r="BZ18" i="3"/>
  <c r="BY18" i="3"/>
  <c r="BX18" i="3"/>
  <c r="BW18" i="3"/>
  <c r="BV18" i="3"/>
  <c r="BU18" i="3"/>
  <c r="BT18" i="3"/>
  <c r="BS18" i="3"/>
  <c r="BR18" i="3"/>
  <c r="BQ18" i="3"/>
  <c r="BP18" i="3"/>
  <c r="BO18" i="3"/>
  <c r="BN18" i="3"/>
  <c r="BM18" i="3"/>
  <c r="BL18" i="3"/>
  <c r="BK18" i="3"/>
  <c r="BJ18" i="3"/>
  <c r="BI18" i="3"/>
  <c r="BH18" i="3"/>
  <c r="BG18" i="3"/>
  <c r="BF18" i="3"/>
  <c r="BE18" i="3"/>
  <c r="BD18" i="3"/>
  <c r="BC18" i="3"/>
  <c r="BB18" i="3"/>
  <c r="BA18" i="3"/>
  <c r="AZ18" i="3"/>
  <c r="AY18" i="3"/>
  <c r="AX18" i="3"/>
  <c r="AW18" i="3"/>
  <c r="AV18" i="3"/>
  <c r="AU18" i="3"/>
  <c r="AT18" i="3"/>
  <c r="AS18" i="3"/>
  <c r="AR18" i="3"/>
  <c r="AQ18" i="3"/>
  <c r="AP18" i="3"/>
  <c r="AO18" i="3"/>
  <c r="AN18" i="3"/>
  <c r="AM18" i="3"/>
  <c r="AL18" i="3"/>
  <c r="AK18" i="3"/>
  <c r="AJ18" i="3"/>
  <c r="AI18" i="3"/>
  <c r="AH18" i="3"/>
  <c r="AG18" i="3"/>
  <c r="AF18" i="3"/>
  <c r="AE18" i="3"/>
  <c r="AD18" i="3"/>
  <c r="AC18" i="3"/>
  <c r="AB18" i="3"/>
  <c r="AA18" i="3"/>
  <c r="Z18" i="3"/>
  <c r="Y18" i="3"/>
  <c r="X18" i="3"/>
  <c r="W18" i="3"/>
  <c r="V18" i="3"/>
  <c r="U18" i="3"/>
  <c r="T18" i="3"/>
  <c r="S18" i="3"/>
  <c r="R18" i="3"/>
  <c r="Q18" i="3"/>
  <c r="P18" i="3"/>
  <c r="O18" i="3"/>
  <c r="N18" i="3"/>
  <c r="M18" i="3"/>
  <c r="L18" i="3"/>
  <c r="K18" i="3"/>
  <c r="J18" i="3"/>
  <c r="I18" i="3"/>
  <c r="H18" i="3"/>
  <c r="G18" i="3"/>
  <c r="F18" i="3"/>
  <c r="E18" i="3"/>
  <c r="D18" i="3"/>
  <c r="DP17" i="3"/>
  <c r="DO17" i="3"/>
  <c r="DN17" i="3"/>
  <c r="DM17" i="3"/>
  <c r="DL17" i="3"/>
  <c r="DK17" i="3"/>
  <c r="DJ17" i="3"/>
  <c r="DI17" i="3"/>
  <c r="DH17" i="3"/>
  <c r="DG17" i="3"/>
  <c r="DF17" i="3"/>
  <c r="DE17" i="3"/>
  <c r="DD17" i="3"/>
  <c r="DC17" i="3"/>
  <c r="DB17" i="3"/>
  <c r="DA17" i="3"/>
  <c r="CZ17" i="3"/>
  <c r="CY17" i="3"/>
  <c r="CX17" i="3"/>
  <c r="CW17" i="3"/>
  <c r="CV17" i="3"/>
  <c r="CU17" i="3"/>
  <c r="CT17" i="3"/>
  <c r="CS17" i="3"/>
  <c r="CR17" i="3"/>
  <c r="CQ17" i="3"/>
  <c r="CP17" i="3"/>
  <c r="CO17" i="3"/>
  <c r="CN17" i="3"/>
  <c r="CM17" i="3"/>
  <c r="CL17" i="3"/>
  <c r="CK17" i="3"/>
  <c r="CJ17" i="3"/>
  <c r="CI17" i="3"/>
  <c r="CH17" i="3"/>
  <c r="CG17" i="3"/>
  <c r="CF17" i="3"/>
  <c r="CE17" i="3"/>
  <c r="CD17" i="3"/>
  <c r="CC17" i="3"/>
  <c r="CB17" i="3"/>
  <c r="CA17" i="3"/>
  <c r="BZ17" i="3"/>
  <c r="BY17" i="3"/>
  <c r="BX17" i="3"/>
  <c r="BW17" i="3"/>
  <c r="BV17" i="3"/>
  <c r="BU17" i="3"/>
  <c r="BT17" i="3"/>
  <c r="BS17" i="3"/>
  <c r="BR17" i="3"/>
  <c r="BQ17" i="3"/>
  <c r="BP17" i="3"/>
  <c r="BO17" i="3"/>
  <c r="BN17" i="3"/>
  <c r="BM17" i="3"/>
  <c r="BL17" i="3"/>
  <c r="BK17" i="3"/>
  <c r="BJ17" i="3"/>
  <c r="BI17" i="3"/>
  <c r="BH17" i="3"/>
  <c r="BG17" i="3"/>
  <c r="BF17" i="3"/>
  <c r="BE17" i="3"/>
  <c r="BD17" i="3"/>
  <c r="BC17" i="3"/>
  <c r="BB17" i="3"/>
  <c r="BA17" i="3"/>
  <c r="AZ17" i="3"/>
  <c r="AY17" i="3"/>
  <c r="AX17" i="3"/>
  <c r="AW17" i="3"/>
  <c r="AV17" i="3"/>
  <c r="AU17" i="3"/>
  <c r="AT17" i="3"/>
  <c r="AS17" i="3"/>
  <c r="AR17" i="3"/>
  <c r="AQ17" i="3"/>
  <c r="AP17" i="3"/>
  <c r="AO17" i="3"/>
  <c r="AN17" i="3"/>
  <c r="AM17" i="3"/>
  <c r="AL17" i="3"/>
  <c r="AK17" i="3"/>
  <c r="AJ17" i="3"/>
  <c r="AI17" i="3"/>
  <c r="AH17" i="3"/>
  <c r="AG17" i="3"/>
  <c r="AF17" i="3"/>
  <c r="AE17" i="3"/>
  <c r="AD17" i="3"/>
  <c r="AC17" i="3"/>
  <c r="AB17" i="3"/>
  <c r="AA17" i="3"/>
  <c r="Z17" i="3"/>
  <c r="Y17" i="3"/>
  <c r="X17" i="3"/>
  <c r="W17" i="3"/>
  <c r="V17" i="3"/>
  <c r="U17" i="3"/>
  <c r="T17" i="3"/>
  <c r="S17" i="3"/>
  <c r="R17" i="3"/>
  <c r="Q17" i="3"/>
  <c r="P17" i="3"/>
  <c r="O17" i="3"/>
  <c r="N17" i="3"/>
  <c r="M17" i="3"/>
  <c r="L17" i="3"/>
  <c r="K17" i="3"/>
  <c r="J17" i="3"/>
  <c r="I17" i="3"/>
  <c r="H17" i="3"/>
  <c r="G17" i="3"/>
  <c r="F17" i="3"/>
  <c r="E17" i="3"/>
  <c r="D17" i="3"/>
  <c r="DP16" i="3"/>
  <c r="DO16" i="3"/>
  <c r="DN16" i="3"/>
  <c r="DM16" i="3"/>
  <c r="DL16" i="3"/>
  <c r="DK16" i="3"/>
  <c r="DJ16" i="3"/>
  <c r="DI16" i="3"/>
  <c r="DH16" i="3"/>
  <c r="DG16" i="3"/>
  <c r="DF16" i="3"/>
  <c r="DE16" i="3"/>
  <c r="DD16" i="3"/>
  <c r="DC16" i="3"/>
  <c r="DB16" i="3"/>
  <c r="DA16" i="3"/>
  <c r="CZ16" i="3"/>
  <c r="CY16" i="3"/>
  <c r="CX16" i="3"/>
  <c r="CW16" i="3"/>
  <c r="CV16" i="3"/>
  <c r="CU16" i="3"/>
  <c r="CT16" i="3"/>
  <c r="CS16" i="3"/>
  <c r="CR16" i="3"/>
  <c r="CQ16" i="3"/>
  <c r="CP16" i="3"/>
  <c r="CO16" i="3"/>
  <c r="CN16" i="3"/>
  <c r="CM16" i="3"/>
  <c r="CL16" i="3"/>
  <c r="CK16" i="3"/>
  <c r="CJ16" i="3"/>
  <c r="CI16" i="3"/>
  <c r="CH16" i="3"/>
  <c r="CG16" i="3"/>
  <c r="CF16" i="3"/>
  <c r="CE16" i="3"/>
  <c r="CD16" i="3"/>
  <c r="CC16" i="3"/>
  <c r="CB16" i="3"/>
  <c r="CA16" i="3"/>
  <c r="BZ16" i="3"/>
  <c r="BY16" i="3"/>
  <c r="BX16" i="3"/>
  <c r="BW16" i="3"/>
  <c r="BV16" i="3"/>
  <c r="BU16" i="3"/>
  <c r="BT16" i="3"/>
  <c r="BS16" i="3"/>
  <c r="BR16" i="3"/>
  <c r="BQ16" i="3"/>
  <c r="BP16" i="3"/>
  <c r="BO16" i="3"/>
  <c r="BN16" i="3"/>
  <c r="BM16" i="3"/>
  <c r="BL16" i="3"/>
  <c r="BK16" i="3"/>
  <c r="BJ16" i="3"/>
  <c r="BI16" i="3"/>
  <c r="BH16" i="3"/>
  <c r="BG16" i="3"/>
  <c r="BF16" i="3"/>
  <c r="BE16" i="3"/>
  <c r="BD16" i="3"/>
  <c r="BC16" i="3"/>
  <c r="BB16" i="3"/>
  <c r="BA16" i="3"/>
  <c r="AZ16" i="3"/>
  <c r="AY16" i="3"/>
  <c r="AX16" i="3"/>
  <c r="AW16" i="3"/>
  <c r="AV16" i="3"/>
  <c r="AU16" i="3"/>
  <c r="AT16" i="3"/>
  <c r="AS16" i="3"/>
  <c r="AR16" i="3"/>
  <c r="AQ16" i="3"/>
  <c r="AP16" i="3"/>
  <c r="AO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DP15" i="3"/>
  <c r="DO15" i="3"/>
  <c r="DN15" i="3"/>
  <c r="DM15" i="3"/>
  <c r="DL15" i="3"/>
  <c r="DK15" i="3"/>
  <c r="DJ15" i="3"/>
  <c r="DI15" i="3"/>
  <c r="DH15" i="3"/>
  <c r="DG15" i="3"/>
  <c r="DF15" i="3"/>
  <c r="DE15" i="3"/>
  <c r="DD15" i="3"/>
  <c r="DC15" i="3"/>
  <c r="DB15" i="3"/>
  <c r="DA15" i="3"/>
  <c r="CZ15" i="3"/>
  <c r="CY15" i="3"/>
  <c r="CX15" i="3"/>
  <c r="CW15" i="3"/>
  <c r="CV15" i="3"/>
  <c r="CU15" i="3"/>
  <c r="CT15" i="3"/>
  <c r="CS15" i="3"/>
  <c r="CR15" i="3"/>
  <c r="CQ15" i="3"/>
  <c r="CP15" i="3"/>
  <c r="CO15" i="3"/>
  <c r="CN15" i="3"/>
  <c r="CM15" i="3"/>
  <c r="CL15" i="3"/>
  <c r="CK15" i="3"/>
  <c r="CJ15" i="3"/>
  <c r="CI15" i="3"/>
  <c r="CH15" i="3"/>
  <c r="CG15" i="3"/>
  <c r="CF15" i="3"/>
  <c r="CE15" i="3"/>
  <c r="CD15" i="3"/>
  <c r="CC15" i="3"/>
  <c r="CB15" i="3"/>
  <c r="CA15" i="3"/>
  <c r="BZ15" i="3"/>
  <c r="BY15" i="3"/>
  <c r="BX15" i="3"/>
  <c r="BW15" i="3"/>
  <c r="BV15" i="3"/>
  <c r="BU15" i="3"/>
  <c r="BT15" i="3"/>
  <c r="BS15" i="3"/>
  <c r="BR15" i="3"/>
  <c r="BQ15" i="3"/>
  <c r="BP15" i="3"/>
  <c r="BO15" i="3"/>
  <c r="BN15" i="3"/>
  <c r="BM15" i="3"/>
  <c r="BL15" i="3"/>
  <c r="BK15" i="3"/>
  <c r="BJ15" i="3"/>
  <c r="BI15" i="3"/>
  <c r="BH15" i="3"/>
  <c r="BG15" i="3"/>
  <c r="BF15" i="3"/>
  <c r="BE15" i="3"/>
  <c r="BD15" i="3"/>
  <c r="BC15" i="3"/>
  <c r="BB15" i="3"/>
  <c r="BA15" i="3"/>
  <c r="AZ15" i="3"/>
  <c r="AY15" i="3"/>
  <c r="AX15" i="3"/>
  <c r="AW15" i="3"/>
  <c r="AV15" i="3"/>
  <c r="AU15" i="3"/>
  <c r="AT15" i="3"/>
  <c r="AS15" i="3"/>
  <c r="AR15" i="3"/>
  <c r="AQ15" i="3"/>
  <c r="AP15" i="3"/>
  <c r="AO15" i="3"/>
  <c r="AN15" i="3"/>
  <c r="AM15" i="3"/>
  <c r="AL15" i="3"/>
  <c r="AK15" i="3"/>
  <c r="AJ15" i="3"/>
  <c r="AI15" i="3"/>
  <c r="AH15" i="3"/>
  <c r="AG15" i="3"/>
  <c r="AF15" i="3"/>
  <c r="AE15" i="3"/>
  <c r="AD15" i="3"/>
  <c r="AC15" i="3"/>
  <c r="AB15" i="3"/>
  <c r="AA15" i="3"/>
  <c r="Z15" i="3"/>
  <c r="Y15" i="3"/>
  <c r="X15" i="3"/>
  <c r="W15" i="3"/>
  <c r="V15" i="3"/>
  <c r="U15" i="3"/>
  <c r="T15" i="3"/>
  <c r="S15" i="3"/>
  <c r="R15" i="3"/>
  <c r="Q15" i="3"/>
  <c r="P15" i="3"/>
  <c r="O15" i="3"/>
  <c r="N15" i="3"/>
  <c r="M15" i="3"/>
  <c r="L15" i="3"/>
  <c r="K15" i="3"/>
  <c r="J15" i="3"/>
  <c r="I15" i="3"/>
  <c r="H15" i="3"/>
  <c r="G15" i="3"/>
  <c r="F15" i="3"/>
  <c r="E15" i="3"/>
  <c r="D15" i="3"/>
  <c r="DP14" i="3"/>
  <c r="DO14" i="3"/>
  <c r="DN14" i="3"/>
  <c r="DM14" i="3"/>
  <c r="DL14" i="3"/>
  <c r="DK14" i="3"/>
  <c r="DJ14" i="3"/>
  <c r="DI14" i="3"/>
  <c r="DH14" i="3"/>
  <c r="DG14" i="3"/>
  <c r="DF14" i="3"/>
  <c r="DE14" i="3"/>
  <c r="DD14" i="3"/>
  <c r="DC14" i="3"/>
  <c r="DB14" i="3"/>
  <c r="DA14" i="3"/>
  <c r="CZ14" i="3"/>
  <c r="CY14" i="3"/>
  <c r="CX14" i="3"/>
  <c r="CW14" i="3"/>
  <c r="CV14" i="3"/>
  <c r="CU14" i="3"/>
  <c r="CT14" i="3"/>
  <c r="CS14" i="3"/>
  <c r="CR14" i="3"/>
  <c r="CQ14" i="3"/>
  <c r="CP14" i="3"/>
  <c r="CO14" i="3"/>
  <c r="CN14" i="3"/>
  <c r="CM14" i="3"/>
  <c r="CL14" i="3"/>
  <c r="CK14" i="3"/>
  <c r="CJ14" i="3"/>
  <c r="CI14" i="3"/>
  <c r="CH14" i="3"/>
  <c r="CG14" i="3"/>
  <c r="CF14" i="3"/>
  <c r="CE14" i="3"/>
  <c r="CD14" i="3"/>
  <c r="CC14" i="3"/>
  <c r="CB14" i="3"/>
  <c r="CA14" i="3"/>
  <c r="BZ14" i="3"/>
  <c r="BY14" i="3"/>
  <c r="BX14" i="3"/>
  <c r="BW14" i="3"/>
  <c r="BV14" i="3"/>
  <c r="BU14" i="3"/>
  <c r="BT14" i="3"/>
  <c r="BS14" i="3"/>
  <c r="BR14" i="3"/>
  <c r="BQ14" i="3"/>
  <c r="BP14" i="3"/>
  <c r="BO14" i="3"/>
  <c r="BN14" i="3"/>
  <c r="BM14" i="3"/>
  <c r="BL14" i="3"/>
  <c r="BK14" i="3"/>
  <c r="BJ14" i="3"/>
  <c r="BI14" i="3"/>
  <c r="BH14" i="3"/>
  <c r="BG14" i="3"/>
  <c r="BF14" i="3"/>
  <c r="BE14" i="3"/>
  <c r="BD14" i="3"/>
  <c r="BC14" i="3"/>
  <c r="BB14" i="3"/>
  <c r="BA14" i="3"/>
  <c r="AZ14" i="3"/>
  <c r="AY14" i="3"/>
  <c r="AX14" i="3"/>
  <c r="AW14" i="3"/>
  <c r="AV14" i="3"/>
  <c r="AU14" i="3"/>
  <c r="AT14" i="3"/>
  <c r="AS14" i="3"/>
  <c r="AR14" i="3"/>
  <c r="AQ14" i="3"/>
  <c r="AP14" i="3"/>
  <c r="AO14" i="3"/>
  <c r="AN14" i="3"/>
  <c r="AM14" i="3"/>
  <c r="AL14" i="3"/>
  <c r="AK14" i="3"/>
  <c r="AJ14" i="3"/>
  <c r="AI14" i="3"/>
  <c r="AH14" i="3"/>
  <c r="AG14" i="3"/>
  <c r="AF14" i="3"/>
  <c r="AE14" i="3"/>
  <c r="AD14" i="3"/>
  <c r="AC14" i="3"/>
  <c r="AB14" i="3"/>
  <c r="AA14" i="3"/>
  <c r="Z14" i="3"/>
  <c r="Y14" i="3"/>
  <c r="X14" i="3"/>
  <c r="W14" i="3"/>
  <c r="V14" i="3"/>
  <c r="U14" i="3"/>
  <c r="T14" i="3"/>
  <c r="S14" i="3"/>
  <c r="R14" i="3"/>
  <c r="Q14" i="3"/>
  <c r="P14" i="3"/>
  <c r="O14" i="3"/>
  <c r="N14" i="3"/>
  <c r="M14" i="3"/>
  <c r="L14" i="3"/>
  <c r="K14" i="3"/>
  <c r="J14" i="3"/>
  <c r="I14" i="3"/>
  <c r="H14" i="3"/>
  <c r="G14" i="3"/>
  <c r="F14" i="3"/>
  <c r="E14" i="3"/>
  <c r="D14" i="3"/>
  <c r="DP13" i="3"/>
  <c r="DO13" i="3"/>
  <c r="DN13" i="3"/>
  <c r="DM13" i="3"/>
  <c r="DL13" i="3"/>
  <c r="DK13" i="3"/>
  <c r="DJ13" i="3"/>
  <c r="DI13" i="3"/>
  <c r="DH13" i="3"/>
  <c r="DG13" i="3"/>
  <c r="DF13" i="3"/>
  <c r="DE13" i="3"/>
  <c r="DD13" i="3"/>
  <c r="DC13" i="3"/>
  <c r="DB13" i="3"/>
  <c r="DA13" i="3"/>
  <c r="CZ13" i="3"/>
  <c r="CY13" i="3"/>
  <c r="CX13" i="3"/>
  <c r="CW13" i="3"/>
  <c r="CV13" i="3"/>
  <c r="CU13" i="3"/>
  <c r="CT13" i="3"/>
  <c r="CS13" i="3"/>
  <c r="CR13" i="3"/>
  <c r="CQ13" i="3"/>
  <c r="CP13" i="3"/>
  <c r="CO13" i="3"/>
  <c r="CN13" i="3"/>
  <c r="CM13" i="3"/>
  <c r="CL13" i="3"/>
  <c r="CK13" i="3"/>
  <c r="CJ13" i="3"/>
  <c r="CI13" i="3"/>
  <c r="CH13" i="3"/>
  <c r="CG13" i="3"/>
  <c r="CF13" i="3"/>
  <c r="CE13" i="3"/>
  <c r="CD13" i="3"/>
  <c r="CC13" i="3"/>
  <c r="CB13" i="3"/>
  <c r="CA13" i="3"/>
  <c r="BZ13" i="3"/>
  <c r="BY13" i="3"/>
  <c r="BX13" i="3"/>
  <c r="BW13" i="3"/>
  <c r="BV13" i="3"/>
  <c r="BU13" i="3"/>
  <c r="BT13" i="3"/>
  <c r="BS13" i="3"/>
  <c r="BR13" i="3"/>
  <c r="BQ13" i="3"/>
  <c r="BP13" i="3"/>
  <c r="BO13" i="3"/>
  <c r="BN13" i="3"/>
  <c r="BM13" i="3"/>
  <c r="BL13" i="3"/>
  <c r="BK13" i="3"/>
  <c r="BJ13" i="3"/>
  <c r="BI13" i="3"/>
  <c r="BH13" i="3"/>
  <c r="BG13" i="3"/>
  <c r="BF13" i="3"/>
  <c r="BE13" i="3"/>
  <c r="BD13" i="3"/>
  <c r="BC13" i="3"/>
  <c r="BB13" i="3"/>
  <c r="BA13" i="3"/>
  <c r="AZ13" i="3"/>
  <c r="AY13" i="3"/>
  <c r="AX13" i="3"/>
  <c r="AW13" i="3"/>
  <c r="AV13" i="3"/>
  <c r="AU13" i="3"/>
  <c r="AT13" i="3"/>
  <c r="AS13" i="3"/>
  <c r="AR13" i="3"/>
  <c r="AQ13" i="3"/>
  <c r="AP13" i="3"/>
  <c r="AO13" i="3"/>
  <c r="AN13" i="3"/>
  <c r="AM13" i="3"/>
  <c r="AL13" i="3"/>
  <c r="AK13" i="3"/>
  <c r="AJ13" i="3"/>
  <c r="AI13" i="3"/>
  <c r="AH13" i="3"/>
  <c r="AG13" i="3"/>
  <c r="AF13" i="3"/>
  <c r="AE13" i="3"/>
  <c r="AD13" i="3"/>
  <c r="AC13" i="3"/>
  <c r="AB13" i="3"/>
  <c r="AA13" i="3"/>
  <c r="Z13" i="3"/>
  <c r="Y13" i="3"/>
  <c r="X13" i="3"/>
  <c r="W13" i="3"/>
  <c r="V13" i="3"/>
  <c r="U13" i="3"/>
  <c r="T13" i="3"/>
  <c r="S13" i="3"/>
  <c r="R13" i="3"/>
  <c r="Q13" i="3"/>
  <c r="P13" i="3"/>
  <c r="O13" i="3"/>
  <c r="N13" i="3"/>
  <c r="M13" i="3"/>
  <c r="L13" i="3"/>
  <c r="K13" i="3"/>
  <c r="J13" i="3"/>
  <c r="I13" i="3"/>
  <c r="H13" i="3"/>
  <c r="G13" i="3"/>
  <c r="F13" i="3"/>
  <c r="E13" i="3"/>
  <c r="D13" i="3"/>
  <c r="DP12" i="3"/>
  <c r="DO12" i="3"/>
  <c r="DN12" i="3"/>
  <c r="DM12" i="3"/>
  <c r="DL12" i="3"/>
  <c r="DK12" i="3"/>
  <c r="DJ12" i="3"/>
  <c r="DI12" i="3"/>
  <c r="DH12" i="3"/>
  <c r="DG12" i="3"/>
  <c r="DF12" i="3"/>
  <c r="DE12" i="3"/>
  <c r="DD12" i="3"/>
  <c r="DC12" i="3"/>
  <c r="DB12" i="3"/>
  <c r="DA12" i="3"/>
  <c r="CZ12" i="3"/>
  <c r="CY12" i="3"/>
  <c r="CX12" i="3"/>
  <c r="CW12" i="3"/>
  <c r="CV12" i="3"/>
  <c r="CU12" i="3"/>
  <c r="CT12" i="3"/>
  <c r="CS12" i="3"/>
  <c r="CR12" i="3"/>
  <c r="CQ12" i="3"/>
  <c r="CP12" i="3"/>
  <c r="CO12" i="3"/>
  <c r="CN12" i="3"/>
  <c r="CM12" i="3"/>
  <c r="CL12" i="3"/>
  <c r="CK12" i="3"/>
  <c r="CJ12" i="3"/>
  <c r="CI12" i="3"/>
  <c r="CH12" i="3"/>
  <c r="CG12" i="3"/>
  <c r="CF12" i="3"/>
  <c r="CE12" i="3"/>
  <c r="CD12" i="3"/>
  <c r="CC12" i="3"/>
  <c r="CB12" i="3"/>
  <c r="CA12" i="3"/>
  <c r="BZ12" i="3"/>
  <c r="BY12" i="3"/>
  <c r="BX12" i="3"/>
  <c r="BW12" i="3"/>
  <c r="BV12" i="3"/>
  <c r="BU12" i="3"/>
  <c r="BT12" i="3"/>
  <c r="BS12" i="3"/>
  <c r="BR12" i="3"/>
  <c r="BQ12" i="3"/>
  <c r="BP12" i="3"/>
  <c r="BO12" i="3"/>
  <c r="BN12" i="3"/>
  <c r="BM12" i="3"/>
  <c r="BL12" i="3"/>
  <c r="BK12" i="3"/>
  <c r="BJ12" i="3"/>
  <c r="BI12" i="3"/>
  <c r="BH12" i="3"/>
  <c r="BG12" i="3"/>
  <c r="BF12" i="3"/>
  <c r="BE12" i="3"/>
  <c r="BD12" i="3"/>
  <c r="BC12" i="3"/>
  <c r="BB12" i="3"/>
  <c r="BA12" i="3"/>
  <c r="AZ12" i="3"/>
  <c r="AY12" i="3"/>
  <c r="AX12" i="3"/>
  <c r="AW12" i="3"/>
  <c r="AV12" i="3"/>
  <c r="AU12" i="3"/>
  <c r="AT12" i="3"/>
  <c r="AS12" i="3"/>
  <c r="AR12" i="3"/>
  <c r="AQ12" i="3"/>
  <c r="AP12" i="3"/>
  <c r="AO12" i="3"/>
  <c r="AN12" i="3"/>
  <c r="AM12" i="3"/>
  <c r="AL12" i="3"/>
  <c r="AK12" i="3"/>
  <c r="AJ12" i="3"/>
  <c r="AI12" i="3"/>
  <c r="AH12" i="3"/>
  <c r="AG12" i="3"/>
  <c r="AF12" i="3"/>
  <c r="AE12" i="3"/>
  <c r="AD12" i="3"/>
  <c r="AC12" i="3"/>
  <c r="AB12" i="3"/>
  <c r="AA12" i="3"/>
  <c r="Z12" i="3"/>
  <c r="Y12" i="3"/>
  <c r="X12" i="3"/>
  <c r="W12" i="3"/>
  <c r="V12" i="3"/>
  <c r="U12" i="3"/>
  <c r="T12" i="3"/>
  <c r="S12" i="3"/>
  <c r="R12" i="3"/>
  <c r="Q12" i="3"/>
  <c r="P12" i="3"/>
  <c r="O12" i="3"/>
  <c r="N12" i="3"/>
  <c r="M12" i="3"/>
  <c r="L12" i="3"/>
  <c r="K12" i="3"/>
  <c r="J12" i="3"/>
  <c r="I12" i="3"/>
  <c r="H12" i="3"/>
  <c r="G12" i="3"/>
  <c r="F12" i="3"/>
  <c r="E12" i="3"/>
  <c r="D12" i="3"/>
  <c r="DP11" i="3"/>
  <c r="DO11" i="3"/>
  <c r="DN11" i="3"/>
  <c r="DM11" i="3"/>
  <c r="DL11" i="3"/>
  <c r="DK11" i="3"/>
  <c r="DJ11" i="3"/>
  <c r="DI11" i="3"/>
  <c r="DH11" i="3"/>
  <c r="DG11" i="3"/>
  <c r="DF11" i="3"/>
  <c r="DE11" i="3"/>
  <c r="DD11" i="3"/>
  <c r="DC11" i="3"/>
  <c r="DB11" i="3"/>
  <c r="DA11" i="3"/>
  <c r="CZ11" i="3"/>
  <c r="CY11" i="3"/>
  <c r="CX11" i="3"/>
  <c r="CW11" i="3"/>
  <c r="CV11" i="3"/>
  <c r="CU11" i="3"/>
  <c r="CT11" i="3"/>
  <c r="CS11" i="3"/>
  <c r="CR11" i="3"/>
  <c r="CQ11" i="3"/>
  <c r="CP11" i="3"/>
  <c r="CO11" i="3"/>
  <c r="CN11" i="3"/>
  <c r="CM11" i="3"/>
  <c r="CL11" i="3"/>
  <c r="CK11" i="3"/>
  <c r="CJ11" i="3"/>
  <c r="CI11" i="3"/>
  <c r="CH11" i="3"/>
  <c r="CG11" i="3"/>
  <c r="CF11" i="3"/>
  <c r="CE11" i="3"/>
  <c r="CD11" i="3"/>
  <c r="CC11" i="3"/>
  <c r="CB11" i="3"/>
  <c r="CA11" i="3"/>
  <c r="BZ11" i="3"/>
  <c r="BY11" i="3"/>
  <c r="BX11" i="3"/>
  <c r="BW11" i="3"/>
  <c r="BV11" i="3"/>
  <c r="BU11" i="3"/>
  <c r="BT11" i="3"/>
  <c r="BS11" i="3"/>
  <c r="BR11" i="3"/>
  <c r="BQ11" i="3"/>
  <c r="BP11" i="3"/>
  <c r="BO11" i="3"/>
  <c r="BN11" i="3"/>
  <c r="BM11" i="3"/>
  <c r="BL11" i="3"/>
  <c r="BK11" i="3"/>
  <c r="BJ11" i="3"/>
  <c r="BI11" i="3"/>
  <c r="BH11" i="3"/>
  <c r="BG11" i="3"/>
  <c r="BF11" i="3"/>
  <c r="BE11" i="3"/>
  <c r="BD11" i="3"/>
  <c r="BC11" i="3"/>
  <c r="BB11" i="3"/>
  <c r="BA11" i="3"/>
  <c r="AZ11" i="3"/>
  <c r="AY11" i="3"/>
  <c r="AX11" i="3"/>
  <c r="AW11" i="3"/>
  <c r="AV11" i="3"/>
  <c r="AU11" i="3"/>
  <c r="AT11" i="3"/>
  <c r="AS11" i="3"/>
  <c r="AR11" i="3"/>
  <c r="AQ11" i="3"/>
  <c r="AP11" i="3"/>
  <c r="AO11" i="3"/>
  <c r="AN11" i="3"/>
  <c r="AM11" i="3"/>
  <c r="AL11" i="3"/>
  <c r="AK11" i="3"/>
  <c r="AJ11" i="3"/>
  <c r="AI11" i="3"/>
  <c r="AH11" i="3"/>
  <c r="AG11" i="3"/>
  <c r="AF11" i="3"/>
  <c r="AE11" i="3"/>
  <c r="AD11" i="3"/>
  <c r="AC11" i="3"/>
  <c r="AB11" i="3"/>
  <c r="AA11" i="3"/>
  <c r="Z11" i="3"/>
  <c r="Y11" i="3"/>
  <c r="X11" i="3"/>
  <c r="W11" i="3"/>
  <c r="V11" i="3"/>
  <c r="U11" i="3"/>
  <c r="T11" i="3"/>
  <c r="S11" i="3"/>
  <c r="R11" i="3"/>
  <c r="Q11" i="3"/>
  <c r="P11" i="3"/>
  <c r="O11" i="3"/>
  <c r="N11" i="3"/>
  <c r="M11" i="3"/>
  <c r="L11" i="3"/>
  <c r="K11" i="3"/>
  <c r="J11" i="3"/>
  <c r="I11" i="3"/>
  <c r="H11" i="3"/>
  <c r="G11" i="3"/>
  <c r="F11" i="3"/>
  <c r="E11" i="3"/>
  <c r="D11" i="3"/>
  <c r="DP10" i="3"/>
  <c r="DO10" i="3"/>
  <c r="DN10" i="3"/>
  <c r="DM10" i="3"/>
  <c r="DL10" i="3"/>
  <c r="DK10" i="3"/>
  <c r="DJ10" i="3"/>
  <c r="DI10" i="3"/>
  <c r="DH10" i="3"/>
  <c r="DG10" i="3"/>
  <c r="DF10" i="3"/>
  <c r="DE10" i="3"/>
  <c r="DD10" i="3"/>
  <c r="DC10" i="3"/>
  <c r="DB10" i="3"/>
  <c r="DA10" i="3"/>
  <c r="CZ10" i="3"/>
  <c r="CY10" i="3"/>
  <c r="CX10" i="3"/>
  <c r="CW10" i="3"/>
  <c r="CV10" i="3"/>
  <c r="CU10" i="3"/>
  <c r="CT10" i="3"/>
  <c r="CS10" i="3"/>
  <c r="CR10" i="3"/>
  <c r="CQ10" i="3"/>
  <c r="CP10" i="3"/>
  <c r="CO10" i="3"/>
  <c r="CN10" i="3"/>
  <c r="CM10" i="3"/>
  <c r="CL10" i="3"/>
  <c r="CK10" i="3"/>
  <c r="CJ10" i="3"/>
  <c r="CI10" i="3"/>
  <c r="CH10" i="3"/>
  <c r="CG10" i="3"/>
  <c r="CF10" i="3"/>
  <c r="CE10" i="3"/>
  <c r="CD10" i="3"/>
  <c r="CC10" i="3"/>
  <c r="CB10" i="3"/>
  <c r="CA10" i="3"/>
  <c r="BZ10" i="3"/>
  <c r="BY10" i="3"/>
  <c r="BX10" i="3"/>
  <c r="BW10" i="3"/>
  <c r="BV10" i="3"/>
  <c r="BU10" i="3"/>
  <c r="BT10" i="3"/>
  <c r="BS10" i="3"/>
  <c r="BR10" i="3"/>
  <c r="BQ10" i="3"/>
  <c r="BP10" i="3"/>
  <c r="BO10" i="3"/>
  <c r="BN10" i="3"/>
  <c r="BM10" i="3"/>
  <c r="BL10" i="3"/>
  <c r="BK10" i="3"/>
  <c r="BJ10" i="3"/>
  <c r="BI10" i="3"/>
  <c r="BH10" i="3"/>
  <c r="BG10" i="3"/>
  <c r="BF10" i="3"/>
  <c r="BE10" i="3"/>
  <c r="BD10" i="3"/>
  <c r="BC10" i="3"/>
  <c r="BB10" i="3"/>
  <c r="BA10" i="3"/>
  <c r="AZ10" i="3"/>
  <c r="AY10" i="3"/>
  <c r="AX10" i="3"/>
  <c r="AW10" i="3"/>
  <c r="AV10" i="3"/>
  <c r="AU10" i="3"/>
  <c r="AT10" i="3"/>
  <c r="AS10" i="3"/>
  <c r="AR10" i="3"/>
  <c r="AQ10" i="3"/>
  <c r="AP10" i="3"/>
  <c r="AO10" i="3"/>
  <c r="AN10" i="3"/>
  <c r="AM10" i="3"/>
  <c r="AL10" i="3"/>
  <c r="AK10" i="3"/>
  <c r="AJ10" i="3"/>
  <c r="AI10" i="3"/>
  <c r="AH10" i="3"/>
  <c r="AG10" i="3"/>
  <c r="AF10" i="3"/>
  <c r="AE10" i="3"/>
  <c r="AD10" i="3"/>
  <c r="AC10" i="3"/>
  <c r="AB10" i="3"/>
  <c r="AA10" i="3"/>
  <c r="Z10" i="3"/>
  <c r="Y10" i="3"/>
  <c r="X10" i="3"/>
  <c r="W10" i="3"/>
  <c r="V10" i="3"/>
  <c r="U10" i="3"/>
  <c r="T10" i="3"/>
  <c r="S10" i="3"/>
  <c r="R10" i="3"/>
  <c r="Q10" i="3"/>
  <c r="P10" i="3"/>
  <c r="O10" i="3"/>
  <c r="N10" i="3"/>
  <c r="M10" i="3"/>
  <c r="L10" i="3"/>
  <c r="K10" i="3"/>
  <c r="J10" i="3"/>
  <c r="I10" i="3"/>
  <c r="H10" i="3"/>
  <c r="G10" i="3"/>
  <c r="F10" i="3"/>
  <c r="E10" i="3"/>
  <c r="D10" i="3"/>
  <c r="DP9" i="3"/>
  <c r="DO9" i="3"/>
  <c r="DN9" i="3"/>
  <c r="DM9" i="3"/>
  <c r="DL9" i="3"/>
  <c r="DK9" i="3"/>
  <c r="DJ9" i="3"/>
  <c r="DI9" i="3"/>
  <c r="DH9" i="3"/>
  <c r="DG9" i="3"/>
  <c r="DF9" i="3"/>
  <c r="DE9" i="3"/>
  <c r="DD9" i="3"/>
  <c r="DC9" i="3"/>
  <c r="DB9" i="3"/>
  <c r="DA9" i="3"/>
  <c r="CZ9" i="3"/>
  <c r="CY9" i="3"/>
  <c r="CX9" i="3"/>
  <c r="CW9" i="3"/>
  <c r="CV9" i="3"/>
  <c r="CU9" i="3"/>
  <c r="CT9" i="3"/>
  <c r="CS9" i="3"/>
  <c r="CR9" i="3"/>
  <c r="CQ9" i="3"/>
  <c r="CP9" i="3"/>
  <c r="CO9" i="3"/>
  <c r="CN9" i="3"/>
  <c r="CM9" i="3"/>
  <c r="CL9" i="3"/>
  <c r="CK9" i="3"/>
  <c r="CJ9" i="3"/>
  <c r="CI9" i="3"/>
  <c r="CH9" i="3"/>
  <c r="CG9" i="3"/>
  <c r="CF9" i="3"/>
  <c r="CE9" i="3"/>
  <c r="CD9" i="3"/>
  <c r="CC9" i="3"/>
  <c r="CB9" i="3"/>
  <c r="CA9" i="3"/>
  <c r="BZ9" i="3"/>
  <c r="BY9" i="3"/>
  <c r="BX9" i="3"/>
  <c r="BW9" i="3"/>
  <c r="BV9" i="3"/>
  <c r="BU9" i="3"/>
  <c r="BT9" i="3"/>
  <c r="BS9" i="3"/>
  <c r="BR9" i="3"/>
  <c r="BQ9" i="3"/>
  <c r="BP9" i="3"/>
  <c r="BO9" i="3"/>
  <c r="BN9" i="3"/>
  <c r="BM9" i="3"/>
  <c r="BL9" i="3"/>
  <c r="BK9" i="3"/>
  <c r="BJ9" i="3"/>
  <c r="BI9" i="3"/>
  <c r="BH9" i="3"/>
  <c r="BG9" i="3"/>
  <c r="BF9" i="3"/>
  <c r="BE9" i="3"/>
  <c r="BD9" i="3"/>
  <c r="BC9" i="3"/>
  <c r="BB9" i="3"/>
  <c r="BA9" i="3"/>
  <c r="AZ9" i="3"/>
  <c r="AY9" i="3"/>
  <c r="AX9" i="3"/>
  <c r="AW9" i="3"/>
  <c r="AV9" i="3"/>
  <c r="AU9" i="3"/>
  <c r="AT9" i="3"/>
  <c r="AS9" i="3"/>
  <c r="AR9" i="3"/>
  <c r="AQ9" i="3"/>
  <c r="AP9" i="3"/>
  <c r="AO9" i="3"/>
  <c r="AN9" i="3"/>
  <c r="AM9" i="3"/>
  <c r="AL9" i="3"/>
  <c r="AK9" i="3"/>
  <c r="AJ9" i="3"/>
  <c r="AI9" i="3"/>
  <c r="AH9" i="3"/>
  <c r="AG9" i="3"/>
  <c r="AF9" i="3"/>
  <c r="AE9" i="3"/>
  <c r="AD9" i="3"/>
  <c r="AC9" i="3"/>
  <c r="AB9" i="3"/>
  <c r="AA9" i="3"/>
  <c r="Z9" i="3"/>
  <c r="Y9" i="3"/>
  <c r="X9" i="3"/>
  <c r="W9" i="3"/>
  <c r="V9" i="3"/>
  <c r="U9" i="3"/>
  <c r="T9" i="3"/>
  <c r="S9" i="3"/>
  <c r="R9" i="3"/>
  <c r="Q9" i="3"/>
  <c r="P9" i="3"/>
  <c r="O9" i="3"/>
  <c r="N9" i="3"/>
  <c r="M9" i="3"/>
  <c r="L9" i="3"/>
  <c r="K9" i="3"/>
  <c r="J9" i="3"/>
  <c r="I9" i="3"/>
  <c r="H9" i="3"/>
  <c r="G9" i="3"/>
  <c r="F9" i="3"/>
  <c r="E9" i="3"/>
  <c r="D9" i="3"/>
  <c r="P105" i="6" l="1"/>
  <c r="H102" i="6"/>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6" i="6"/>
  <c r="H15" i="6"/>
  <c r="H14" i="6"/>
  <c r="H13" i="6"/>
  <c r="H12" i="6"/>
  <c r="H11" i="6"/>
  <c r="H10" i="6"/>
  <c r="H9" i="6"/>
  <c r="H8" i="6"/>
  <c r="H7" i="6"/>
  <c r="H6" i="6"/>
  <c r="H5" i="6"/>
  <c r="H4" i="6"/>
  <c r="CG3" i="5" l="1"/>
  <c r="CH3" i="5"/>
  <c r="CG4" i="5"/>
  <c r="CH4" i="5"/>
  <c r="CG5" i="5"/>
  <c r="CH5" i="5"/>
  <c r="CG6" i="5"/>
  <c r="CH6" i="5"/>
  <c r="CG7" i="5"/>
  <c r="CH7" i="5"/>
  <c r="CG8" i="5"/>
  <c r="CH8" i="5"/>
  <c r="CG9" i="5"/>
  <c r="CH9" i="5"/>
  <c r="CG10" i="5"/>
  <c r="CH10" i="5"/>
  <c r="CG11" i="5"/>
  <c r="CH11" i="5"/>
  <c r="CG12" i="5"/>
  <c r="CH12" i="5"/>
  <c r="CG13" i="5"/>
  <c r="CH13" i="5"/>
  <c r="CG14" i="5"/>
  <c r="CH14" i="5"/>
  <c r="CG15" i="5"/>
  <c r="CH15" i="5"/>
  <c r="CG16" i="5"/>
  <c r="CH16" i="5"/>
  <c r="CG17" i="5"/>
  <c r="CH17" i="5"/>
  <c r="CG18" i="5"/>
  <c r="CH18" i="5"/>
  <c r="CG19" i="5"/>
  <c r="CH19" i="5"/>
  <c r="CG20" i="5"/>
  <c r="CH20" i="5"/>
  <c r="CG21" i="5"/>
  <c r="CH21" i="5"/>
  <c r="CG22" i="5"/>
  <c r="CH22" i="5"/>
  <c r="CG23" i="5"/>
  <c r="CH23" i="5"/>
  <c r="CG24" i="5"/>
  <c r="CH24" i="5"/>
  <c r="CG25" i="5"/>
  <c r="CH25" i="5"/>
  <c r="CG26" i="5"/>
  <c r="CH26" i="5"/>
  <c r="CG27" i="5"/>
  <c r="CH27" i="5"/>
  <c r="CG28" i="5"/>
  <c r="CH28" i="5"/>
  <c r="CG29" i="5"/>
  <c r="CH29" i="5"/>
  <c r="CG30" i="5"/>
  <c r="CH30" i="5"/>
  <c r="CG31" i="5"/>
  <c r="CH31" i="5"/>
  <c r="CG32" i="5"/>
  <c r="CH32" i="5"/>
  <c r="CG33" i="5"/>
  <c r="CH33" i="5"/>
  <c r="CG34" i="5"/>
  <c r="CH34" i="5"/>
  <c r="CG35" i="5"/>
  <c r="CH35" i="5"/>
  <c r="CG36" i="5"/>
  <c r="CH36" i="5"/>
  <c r="CG37" i="5"/>
  <c r="CH37" i="5"/>
  <c r="CG38" i="5"/>
  <c r="CH38" i="5"/>
  <c r="CG39" i="5"/>
  <c r="CH39" i="5"/>
  <c r="CG40" i="5"/>
  <c r="CH40" i="5"/>
  <c r="CG41" i="5"/>
  <c r="CH41" i="5"/>
  <c r="CG42" i="5"/>
  <c r="CH42" i="5"/>
  <c r="CG43" i="5"/>
  <c r="CH43" i="5"/>
  <c r="CG44" i="5"/>
  <c r="CH44" i="5"/>
  <c r="CG45" i="5"/>
  <c r="CH45" i="5"/>
  <c r="CG46" i="5"/>
  <c r="CH46" i="5"/>
  <c r="CG47" i="5"/>
  <c r="CH47" i="5"/>
  <c r="CG48" i="5"/>
  <c r="CH48" i="5"/>
  <c r="CG49" i="5"/>
  <c r="CH49" i="5"/>
  <c r="CG50" i="5"/>
  <c r="CH50" i="5"/>
  <c r="CG51" i="5"/>
  <c r="CH51" i="5"/>
  <c r="CG52" i="5"/>
  <c r="CH52" i="5"/>
  <c r="CG53" i="5"/>
  <c r="CH53" i="5"/>
  <c r="CG54" i="5"/>
  <c r="CH54" i="5"/>
  <c r="CG55" i="5"/>
  <c r="CH55" i="5"/>
  <c r="CG56" i="5"/>
  <c r="CH56" i="5"/>
  <c r="CG57" i="5"/>
  <c r="CH57" i="5"/>
  <c r="CG58" i="5"/>
  <c r="CH58" i="5"/>
  <c r="CG59" i="5"/>
  <c r="CH59" i="5"/>
  <c r="CG60" i="5"/>
  <c r="CH60" i="5"/>
  <c r="CG61" i="5"/>
  <c r="CH61" i="5"/>
  <c r="CG62" i="5"/>
  <c r="CH62" i="5"/>
  <c r="CG63" i="5"/>
  <c r="CH63" i="5"/>
  <c r="CG64" i="5"/>
  <c r="CH64" i="5"/>
  <c r="CG65" i="5"/>
  <c r="CH65" i="5"/>
  <c r="CG66" i="5"/>
  <c r="CH66" i="5"/>
  <c r="CG67" i="5"/>
  <c r="CH67" i="5"/>
  <c r="CG68" i="5"/>
  <c r="CH68" i="5"/>
  <c r="CG69" i="5"/>
  <c r="CH69" i="5"/>
  <c r="CG70" i="5"/>
  <c r="CH70" i="5"/>
  <c r="CG71" i="5"/>
  <c r="CH71" i="5"/>
  <c r="CG72" i="5"/>
  <c r="CH72" i="5"/>
  <c r="CG73" i="5"/>
  <c r="CH73" i="5"/>
  <c r="CG74" i="5"/>
  <c r="CH74" i="5"/>
  <c r="CG75" i="5"/>
  <c r="CH75" i="5"/>
  <c r="CG76" i="5"/>
  <c r="CH76" i="5"/>
  <c r="CG77" i="5"/>
  <c r="CH77" i="5"/>
  <c r="CG78" i="5"/>
  <c r="CH78" i="5"/>
  <c r="CG79" i="5"/>
  <c r="CH79" i="5"/>
  <c r="CG80" i="5"/>
  <c r="CH80" i="5"/>
  <c r="CG81" i="5"/>
  <c r="CH81" i="5"/>
  <c r="CG82" i="5"/>
  <c r="CH82" i="5"/>
  <c r="CG83" i="5"/>
  <c r="CH83" i="5"/>
  <c r="CG84" i="5"/>
  <c r="CH84" i="5"/>
  <c r="CG85" i="5"/>
  <c r="CH85" i="5"/>
  <c r="CG86" i="5"/>
  <c r="CH86" i="5"/>
  <c r="CG87" i="5"/>
  <c r="CH87" i="5"/>
  <c r="CG88" i="5"/>
  <c r="CH88" i="5"/>
  <c r="CG89" i="5"/>
  <c r="CH89" i="5"/>
  <c r="CG90" i="5"/>
  <c r="CH90" i="5"/>
  <c r="CG91" i="5"/>
  <c r="CH91" i="5"/>
  <c r="CG92" i="5"/>
  <c r="CH92" i="5"/>
  <c r="CG93" i="5"/>
  <c r="CH93" i="5"/>
  <c r="CG94" i="5"/>
  <c r="CH94" i="5"/>
  <c r="CG95" i="5"/>
  <c r="CH95" i="5"/>
  <c r="CG96" i="5"/>
  <c r="CH96" i="5"/>
  <c r="CG97" i="5"/>
  <c r="CH97" i="5"/>
  <c r="CG98" i="5"/>
  <c r="CH98" i="5"/>
  <c r="CG99" i="5"/>
  <c r="CH99" i="5"/>
  <c r="CG100" i="5"/>
  <c r="CH100" i="5"/>
  <c r="CG101" i="5"/>
  <c r="CH101" i="5"/>
  <c r="BR101" i="5"/>
  <c r="BQ101" i="5"/>
  <c r="BP101" i="5"/>
  <c r="BO101" i="5"/>
  <c r="BN101" i="5"/>
  <c r="BM101" i="5"/>
  <c r="BL101" i="5"/>
  <c r="BK101" i="5"/>
  <c r="BJ101" i="5"/>
  <c r="BI101" i="5"/>
  <c r="BH101" i="5"/>
  <c r="BG101" i="5"/>
  <c r="BF101" i="5"/>
  <c r="BE101" i="5"/>
  <c r="BD101" i="5"/>
  <c r="BC101" i="5"/>
  <c r="BB101" i="5"/>
  <c r="BA101" i="5"/>
  <c r="AZ101" i="5"/>
  <c r="AY101" i="5"/>
  <c r="AX101" i="5"/>
  <c r="AW101" i="5"/>
  <c r="AV101" i="5"/>
  <c r="AU101" i="5"/>
  <c r="AT101" i="5"/>
  <c r="AS101" i="5"/>
  <c r="AR101" i="5"/>
  <c r="AQ101" i="5"/>
  <c r="AP101" i="5"/>
  <c r="AO101" i="5"/>
  <c r="AN101" i="5"/>
  <c r="AM101" i="5"/>
  <c r="AL101" i="5"/>
  <c r="AK101" i="5"/>
  <c r="AJ101" i="5"/>
  <c r="AI101" i="5"/>
  <c r="AH101" i="5"/>
  <c r="AG101" i="5"/>
  <c r="AF101" i="5"/>
  <c r="AE101" i="5"/>
  <c r="AD101" i="5"/>
  <c r="AC101" i="5"/>
  <c r="AB101" i="5"/>
  <c r="AA101" i="5"/>
  <c r="Y101" i="5"/>
  <c r="P101" i="5"/>
  <c r="BR100" i="5"/>
  <c r="BQ100" i="5"/>
  <c r="BP100" i="5"/>
  <c r="BO100" i="5"/>
  <c r="BN100" i="5"/>
  <c r="BM100" i="5"/>
  <c r="BL100" i="5"/>
  <c r="BK100" i="5"/>
  <c r="BJ100" i="5"/>
  <c r="BI100" i="5"/>
  <c r="BH100" i="5"/>
  <c r="BG100" i="5"/>
  <c r="BF100" i="5"/>
  <c r="BE100" i="5"/>
  <c r="BD100" i="5"/>
  <c r="BC100" i="5"/>
  <c r="BB100" i="5"/>
  <c r="BA100" i="5"/>
  <c r="AZ100" i="5"/>
  <c r="AY100" i="5"/>
  <c r="AX100" i="5"/>
  <c r="AW100" i="5"/>
  <c r="AV100" i="5"/>
  <c r="AU100" i="5"/>
  <c r="AT100" i="5"/>
  <c r="AS100" i="5"/>
  <c r="AR100" i="5"/>
  <c r="AQ100" i="5"/>
  <c r="AP100" i="5"/>
  <c r="AO100" i="5"/>
  <c r="AN100" i="5"/>
  <c r="AM100" i="5"/>
  <c r="AL100" i="5"/>
  <c r="AK100" i="5"/>
  <c r="AJ100" i="5"/>
  <c r="AI100" i="5"/>
  <c r="AH100" i="5"/>
  <c r="AG100" i="5"/>
  <c r="AF100" i="5"/>
  <c r="AE100" i="5"/>
  <c r="AD100" i="5"/>
  <c r="AC100" i="5"/>
  <c r="AB100" i="5"/>
  <c r="AA100" i="5"/>
  <c r="Y100" i="5"/>
  <c r="Z100" i="5" s="1"/>
  <c r="P100" i="5"/>
  <c r="BR99" i="5"/>
  <c r="BQ99" i="5"/>
  <c r="BP99" i="5"/>
  <c r="BO99" i="5"/>
  <c r="BN99" i="5"/>
  <c r="BM99" i="5"/>
  <c r="BL99" i="5"/>
  <c r="BK99" i="5"/>
  <c r="BJ99" i="5"/>
  <c r="BI99" i="5"/>
  <c r="BH99" i="5"/>
  <c r="BG99" i="5"/>
  <c r="BF99" i="5"/>
  <c r="BE99" i="5"/>
  <c r="BD99" i="5"/>
  <c r="BC99" i="5"/>
  <c r="BB99" i="5"/>
  <c r="BA99" i="5"/>
  <c r="AZ99" i="5"/>
  <c r="AY99" i="5"/>
  <c r="AX99" i="5"/>
  <c r="AW99" i="5"/>
  <c r="AV99" i="5"/>
  <c r="AU99" i="5"/>
  <c r="AT99" i="5"/>
  <c r="AS99" i="5"/>
  <c r="AR99" i="5"/>
  <c r="AQ99" i="5"/>
  <c r="AP99" i="5"/>
  <c r="AO99" i="5"/>
  <c r="AN99" i="5"/>
  <c r="AM99" i="5"/>
  <c r="AL99" i="5"/>
  <c r="AK99" i="5"/>
  <c r="AJ99" i="5"/>
  <c r="AI99" i="5"/>
  <c r="AH99" i="5"/>
  <c r="AG99" i="5"/>
  <c r="AF99" i="5"/>
  <c r="AE99" i="5"/>
  <c r="AD99" i="5"/>
  <c r="AC99" i="5"/>
  <c r="AB99" i="5"/>
  <c r="AA99" i="5"/>
  <c r="Y99" i="5"/>
  <c r="Z99" i="5" s="1"/>
  <c r="P99" i="5"/>
  <c r="BR98" i="5"/>
  <c r="BQ98" i="5"/>
  <c r="BP98" i="5"/>
  <c r="BO98" i="5"/>
  <c r="BW98" i="5" s="1"/>
  <c r="CB98" i="5" s="1"/>
  <c r="BN98" i="5"/>
  <c r="BM98" i="5"/>
  <c r="BL98" i="5"/>
  <c r="BK98" i="5"/>
  <c r="BJ98" i="5"/>
  <c r="BI98" i="5"/>
  <c r="BH98" i="5"/>
  <c r="BG98" i="5"/>
  <c r="BF98" i="5"/>
  <c r="BE98" i="5"/>
  <c r="BD98" i="5"/>
  <c r="BC98" i="5"/>
  <c r="BB98" i="5"/>
  <c r="BA98" i="5"/>
  <c r="AZ98" i="5"/>
  <c r="AY98" i="5"/>
  <c r="AX98" i="5"/>
  <c r="AW98" i="5"/>
  <c r="AV98" i="5"/>
  <c r="AU98" i="5"/>
  <c r="AT98" i="5"/>
  <c r="AS98" i="5"/>
  <c r="AR98" i="5"/>
  <c r="AQ98" i="5"/>
  <c r="AP98" i="5"/>
  <c r="AO98" i="5"/>
  <c r="AN98" i="5"/>
  <c r="AM98" i="5"/>
  <c r="AL98" i="5"/>
  <c r="AK98" i="5"/>
  <c r="AJ98" i="5"/>
  <c r="AI98" i="5"/>
  <c r="AH98" i="5"/>
  <c r="AG98" i="5"/>
  <c r="AF98" i="5"/>
  <c r="AE98" i="5"/>
  <c r="AD98" i="5"/>
  <c r="AC98" i="5"/>
  <c r="AB98" i="5"/>
  <c r="AA98" i="5"/>
  <c r="Y98" i="5"/>
  <c r="P98" i="5"/>
  <c r="BR97" i="5"/>
  <c r="BQ97" i="5"/>
  <c r="BP97" i="5"/>
  <c r="BO97" i="5"/>
  <c r="BN97" i="5"/>
  <c r="BM97" i="5"/>
  <c r="BL97" i="5"/>
  <c r="BK97" i="5"/>
  <c r="BJ97" i="5"/>
  <c r="BI97" i="5"/>
  <c r="BH97" i="5"/>
  <c r="BG97" i="5"/>
  <c r="BF97" i="5"/>
  <c r="BE97" i="5"/>
  <c r="BD97" i="5"/>
  <c r="BC97" i="5"/>
  <c r="BB97" i="5"/>
  <c r="BA97" i="5"/>
  <c r="AZ97" i="5"/>
  <c r="AY97" i="5"/>
  <c r="AX97" i="5"/>
  <c r="AW97" i="5"/>
  <c r="AV97" i="5"/>
  <c r="AU97" i="5"/>
  <c r="AT97" i="5"/>
  <c r="AS97" i="5"/>
  <c r="AR97" i="5"/>
  <c r="AQ97" i="5"/>
  <c r="AP97" i="5"/>
  <c r="AO97" i="5"/>
  <c r="AN97" i="5"/>
  <c r="AM97" i="5"/>
  <c r="AL97" i="5"/>
  <c r="AK97" i="5"/>
  <c r="AJ97" i="5"/>
  <c r="AI97" i="5"/>
  <c r="AH97" i="5"/>
  <c r="AG97" i="5"/>
  <c r="AF97" i="5"/>
  <c r="AE97" i="5"/>
  <c r="AD97" i="5"/>
  <c r="AC97" i="5"/>
  <c r="AB97" i="5"/>
  <c r="AA97" i="5"/>
  <c r="Y97" i="5"/>
  <c r="Z97" i="5" s="1"/>
  <c r="P97" i="5"/>
  <c r="BR96" i="5"/>
  <c r="BQ96" i="5"/>
  <c r="BP96" i="5"/>
  <c r="BO96" i="5"/>
  <c r="BN96" i="5"/>
  <c r="BM96" i="5"/>
  <c r="BL96" i="5"/>
  <c r="BK96" i="5"/>
  <c r="BJ96" i="5"/>
  <c r="BI96" i="5"/>
  <c r="BH96" i="5"/>
  <c r="BG96" i="5"/>
  <c r="BF96" i="5"/>
  <c r="BE96" i="5"/>
  <c r="BD96" i="5"/>
  <c r="BC96" i="5"/>
  <c r="BB96" i="5"/>
  <c r="BA96" i="5"/>
  <c r="AZ96" i="5"/>
  <c r="AY96" i="5"/>
  <c r="AX96" i="5"/>
  <c r="AW96" i="5"/>
  <c r="AV96" i="5"/>
  <c r="AU96" i="5"/>
  <c r="AT96" i="5"/>
  <c r="AS96" i="5"/>
  <c r="AR96" i="5"/>
  <c r="AQ96" i="5"/>
  <c r="AP96" i="5"/>
  <c r="AO96" i="5"/>
  <c r="AN96" i="5"/>
  <c r="AM96" i="5"/>
  <c r="AL96" i="5"/>
  <c r="AK96" i="5"/>
  <c r="AJ96" i="5"/>
  <c r="AI96" i="5"/>
  <c r="AH96" i="5"/>
  <c r="AG96" i="5"/>
  <c r="AF96" i="5"/>
  <c r="AE96" i="5"/>
  <c r="AD96" i="5"/>
  <c r="AC96" i="5"/>
  <c r="AB96" i="5"/>
  <c r="AA96" i="5"/>
  <c r="Y96" i="5"/>
  <c r="P96" i="5"/>
  <c r="Z96" i="5" s="1"/>
  <c r="BR95" i="5"/>
  <c r="BQ95" i="5"/>
  <c r="BP95" i="5"/>
  <c r="BO95" i="5"/>
  <c r="BN95" i="5"/>
  <c r="BM95" i="5"/>
  <c r="BL95" i="5"/>
  <c r="BK95" i="5"/>
  <c r="BJ95" i="5"/>
  <c r="BI95" i="5"/>
  <c r="BH95" i="5"/>
  <c r="BG95" i="5"/>
  <c r="BF95" i="5"/>
  <c r="BE95" i="5"/>
  <c r="BD95" i="5"/>
  <c r="BC95" i="5"/>
  <c r="BB95" i="5"/>
  <c r="BA95" i="5"/>
  <c r="AZ95" i="5"/>
  <c r="AY95" i="5"/>
  <c r="AX95" i="5"/>
  <c r="AW95" i="5"/>
  <c r="AV95" i="5"/>
  <c r="AU95" i="5"/>
  <c r="AT95" i="5"/>
  <c r="AS95" i="5"/>
  <c r="AR95" i="5"/>
  <c r="AQ95" i="5"/>
  <c r="AP95" i="5"/>
  <c r="AO95" i="5"/>
  <c r="AN95" i="5"/>
  <c r="AM95" i="5"/>
  <c r="AL95" i="5"/>
  <c r="AK95" i="5"/>
  <c r="AJ95" i="5"/>
  <c r="AI95" i="5"/>
  <c r="AH95" i="5"/>
  <c r="AG95" i="5"/>
  <c r="AF95" i="5"/>
  <c r="AE95" i="5"/>
  <c r="AD95" i="5"/>
  <c r="AC95" i="5"/>
  <c r="AB95" i="5"/>
  <c r="AA95" i="5"/>
  <c r="Y95" i="5"/>
  <c r="P95" i="5"/>
  <c r="BR94" i="5"/>
  <c r="BQ94" i="5"/>
  <c r="BP94" i="5"/>
  <c r="BO94" i="5"/>
  <c r="BN94" i="5"/>
  <c r="BM94" i="5"/>
  <c r="BL94" i="5"/>
  <c r="BK94" i="5"/>
  <c r="BJ94" i="5"/>
  <c r="BI94" i="5"/>
  <c r="BH94" i="5"/>
  <c r="BG94" i="5"/>
  <c r="BF94" i="5"/>
  <c r="BE94" i="5"/>
  <c r="BD94" i="5"/>
  <c r="BC94" i="5"/>
  <c r="BB94" i="5"/>
  <c r="BA94" i="5"/>
  <c r="AZ94" i="5"/>
  <c r="AY94" i="5"/>
  <c r="AX94" i="5"/>
  <c r="AW94" i="5"/>
  <c r="AV94" i="5"/>
  <c r="AU94" i="5"/>
  <c r="AT94" i="5"/>
  <c r="AS94" i="5"/>
  <c r="AR94" i="5"/>
  <c r="AQ94" i="5"/>
  <c r="AP94" i="5"/>
  <c r="AO94" i="5"/>
  <c r="AN94" i="5"/>
  <c r="AM94" i="5"/>
  <c r="AL94" i="5"/>
  <c r="AK94" i="5"/>
  <c r="AJ94" i="5"/>
  <c r="AI94" i="5"/>
  <c r="AH94" i="5"/>
  <c r="AG94" i="5"/>
  <c r="AF94" i="5"/>
  <c r="AE94" i="5"/>
  <c r="AD94" i="5"/>
  <c r="AC94" i="5"/>
  <c r="AB94" i="5"/>
  <c r="AA94" i="5"/>
  <c r="Y94" i="5"/>
  <c r="Z94" i="5" s="1"/>
  <c r="P94" i="5"/>
  <c r="BR93" i="5"/>
  <c r="BQ93" i="5"/>
  <c r="BP93" i="5"/>
  <c r="BO93" i="5"/>
  <c r="BN93" i="5"/>
  <c r="BM93" i="5"/>
  <c r="BL93" i="5"/>
  <c r="BK93" i="5"/>
  <c r="BJ93" i="5"/>
  <c r="BI93" i="5"/>
  <c r="BH93" i="5"/>
  <c r="BG93" i="5"/>
  <c r="BF93" i="5"/>
  <c r="BE93" i="5"/>
  <c r="BD93" i="5"/>
  <c r="BC93" i="5"/>
  <c r="BB93" i="5"/>
  <c r="BA93" i="5"/>
  <c r="AZ93" i="5"/>
  <c r="AY93" i="5"/>
  <c r="AX93" i="5"/>
  <c r="AW93" i="5"/>
  <c r="AV93" i="5"/>
  <c r="AU93" i="5"/>
  <c r="AT93" i="5"/>
  <c r="AS93" i="5"/>
  <c r="AR93" i="5"/>
  <c r="AQ93" i="5"/>
  <c r="AP93" i="5"/>
  <c r="AO93" i="5"/>
  <c r="AN93" i="5"/>
  <c r="AM93" i="5"/>
  <c r="AL93" i="5"/>
  <c r="AK93" i="5"/>
  <c r="AJ93" i="5"/>
  <c r="AI93" i="5"/>
  <c r="AH93" i="5"/>
  <c r="AG93" i="5"/>
  <c r="AF93" i="5"/>
  <c r="AE93" i="5"/>
  <c r="AD93" i="5"/>
  <c r="AC93" i="5"/>
  <c r="AB93" i="5"/>
  <c r="AA93" i="5"/>
  <c r="Y93" i="5"/>
  <c r="P93" i="5"/>
  <c r="BR92" i="5"/>
  <c r="BQ92" i="5"/>
  <c r="BP92" i="5"/>
  <c r="BO92" i="5"/>
  <c r="BN92" i="5"/>
  <c r="BM92" i="5"/>
  <c r="BL92" i="5"/>
  <c r="BK92" i="5"/>
  <c r="BJ92" i="5"/>
  <c r="BI92" i="5"/>
  <c r="BH92" i="5"/>
  <c r="BG92" i="5"/>
  <c r="BF92" i="5"/>
  <c r="BE92" i="5"/>
  <c r="BD92" i="5"/>
  <c r="BC92" i="5"/>
  <c r="BB92" i="5"/>
  <c r="BA92" i="5"/>
  <c r="AZ92" i="5"/>
  <c r="AY92" i="5"/>
  <c r="AX92" i="5"/>
  <c r="AW92" i="5"/>
  <c r="AV92" i="5"/>
  <c r="AU92" i="5"/>
  <c r="AT92" i="5"/>
  <c r="AS92" i="5"/>
  <c r="AR92" i="5"/>
  <c r="AQ92" i="5"/>
  <c r="AP92" i="5"/>
  <c r="AO92" i="5"/>
  <c r="AN92" i="5"/>
  <c r="AM92" i="5"/>
  <c r="AL92" i="5"/>
  <c r="AK92" i="5"/>
  <c r="AJ92" i="5"/>
  <c r="AI92" i="5"/>
  <c r="AH92" i="5"/>
  <c r="AG92" i="5"/>
  <c r="AF92" i="5"/>
  <c r="AE92" i="5"/>
  <c r="AD92" i="5"/>
  <c r="AC92" i="5"/>
  <c r="AB92" i="5"/>
  <c r="AA92" i="5"/>
  <c r="Y92" i="5"/>
  <c r="P92" i="5"/>
  <c r="BR91" i="5"/>
  <c r="BQ91" i="5"/>
  <c r="BP91" i="5"/>
  <c r="BO91" i="5"/>
  <c r="BN91" i="5"/>
  <c r="BM91" i="5"/>
  <c r="BL91" i="5"/>
  <c r="BK91" i="5"/>
  <c r="BJ91" i="5"/>
  <c r="BI91" i="5"/>
  <c r="BH91" i="5"/>
  <c r="BG91" i="5"/>
  <c r="BF91" i="5"/>
  <c r="BE91" i="5"/>
  <c r="BD91" i="5"/>
  <c r="BC91" i="5"/>
  <c r="BB91" i="5"/>
  <c r="BA91" i="5"/>
  <c r="AZ91" i="5"/>
  <c r="AY91" i="5"/>
  <c r="AX91" i="5"/>
  <c r="AW91" i="5"/>
  <c r="AV91" i="5"/>
  <c r="AU91" i="5"/>
  <c r="AT91" i="5"/>
  <c r="AS91" i="5"/>
  <c r="AR91" i="5"/>
  <c r="AQ91" i="5"/>
  <c r="AP91" i="5"/>
  <c r="AO91" i="5"/>
  <c r="AN91" i="5"/>
  <c r="AM91" i="5"/>
  <c r="AL91" i="5"/>
  <c r="AK91" i="5"/>
  <c r="AJ91" i="5"/>
  <c r="AI91" i="5"/>
  <c r="AH91" i="5"/>
  <c r="AG91" i="5"/>
  <c r="AF91" i="5"/>
  <c r="AE91" i="5"/>
  <c r="AD91" i="5"/>
  <c r="AC91" i="5"/>
  <c r="AB91" i="5"/>
  <c r="AA91" i="5"/>
  <c r="Y91" i="5"/>
  <c r="Z91" i="5" s="1"/>
  <c r="P91" i="5"/>
  <c r="BR90" i="5"/>
  <c r="BQ90" i="5"/>
  <c r="BP90" i="5"/>
  <c r="BO90" i="5"/>
  <c r="BN90" i="5"/>
  <c r="BM90" i="5"/>
  <c r="BL90" i="5"/>
  <c r="BK90" i="5"/>
  <c r="BJ90" i="5"/>
  <c r="BI90" i="5"/>
  <c r="BH90" i="5"/>
  <c r="BG90" i="5"/>
  <c r="BF90" i="5"/>
  <c r="BE90" i="5"/>
  <c r="BD90" i="5"/>
  <c r="BC90" i="5"/>
  <c r="BB90" i="5"/>
  <c r="BA90" i="5"/>
  <c r="AZ90" i="5"/>
  <c r="AY90" i="5"/>
  <c r="AX90" i="5"/>
  <c r="AW90" i="5"/>
  <c r="AV90" i="5"/>
  <c r="AU90" i="5"/>
  <c r="AT90" i="5"/>
  <c r="AS90" i="5"/>
  <c r="AR90" i="5"/>
  <c r="AQ90" i="5"/>
  <c r="AP90" i="5"/>
  <c r="AO90" i="5"/>
  <c r="AN90" i="5"/>
  <c r="AM90" i="5"/>
  <c r="AL90" i="5"/>
  <c r="AK90" i="5"/>
  <c r="AJ90" i="5"/>
  <c r="AI90" i="5"/>
  <c r="AH90" i="5"/>
  <c r="AG90" i="5"/>
  <c r="AF90" i="5"/>
  <c r="AE90" i="5"/>
  <c r="AD90" i="5"/>
  <c r="AC90" i="5"/>
  <c r="AB90" i="5"/>
  <c r="AA90" i="5"/>
  <c r="Y90" i="5"/>
  <c r="P90" i="5"/>
  <c r="Z90" i="5" s="1"/>
  <c r="BR89" i="5"/>
  <c r="BQ89" i="5"/>
  <c r="BP89" i="5"/>
  <c r="BO89" i="5"/>
  <c r="BN89" i="5"/>
  <c r="BM89" i="5"/>
  <c r="BL89" i="5"/>
  <c r="BK89" i="5"/>
  <c r="BJ89" i="5"/>
  <c r="BI89" i="5"/>
  <c r="BH89" i="5"/>
  <c r="BG89" i="5"/>
  <c r="BF89" i="5"/>
  <c r="BE89" i="5"/>
  <c r="BD89" i="5"/>
  <c r="BC89" i="5"/>
  <c r="BB89" i="5"/>
  <c r="BA89" i="5"/>
  <c r="AZ89" i="5"/>
  <c r="AY89" i="5"/>
  <c r="AX89" i="5"/>
  <c r="AW89" i="5"/>
  <c r="AV89" i="5"/>
  <c r="AU89" i="5"/>
  <c r="AT89" i="5"/>
  <c r="AS89" i="5"/>
  <c r="AR89" i="5"/>
  <c r="AQ89" i="5"/>
  <c r="AP89" i="5"/>
  <c r="AO89" i="5"/>
  <c r="AN89" i="5"/>
  <c r="AM89" i="5"/>
  <c r="AL89" i="5"/>
  <c r="AK89" i="5"/>
  <c r="AJ89" i="5"/>
  <c r="AI89" i="5"/>
  <c r="AH89" i="5"/>
  <c r="AG89" i="5"/>
  <c r="AF89" i="5"/>
  <c r="AE89" i="5"/>
  <c r="AD89" i="5"/>
  <c r="AC89" i="5"/>
  <c r="AB89" i="5"/>
  <c r="AA89" i="5"/>
  <c r="Y89" i="5"/>
  <c r="P89" i="5"/>
  <c r="BR88" i="5"/>
  <c r="BQ88" i="5"/>
  <c r="BP88" i="5"/>
  <c r="BO88" i="5"/>
  <c r="BN88" i="5"/>
  <c r="BM88" i="5"/>
  <c r="BL88" i="5"/>
  <c r="BK88" i="5"/>
  <c r="BJ88" i="5"/>
  <c r="BI88" i="5"/>
  <c r="BH88" i="5"/>
  <c r="BG88" i="5"/>
  <c r="BF88" i="5"/>
  <c r="BE88" i="5"/>
  <c r="BD88" i="5"/>
  <c r="BC88" i="5"/>
  <c r="BB88" i="5"/>
  <c r="BA88" i="5"/>
  <c r="AZ88" i="5"/>
  <c r="AY88" i="5"/>
  <c r="AX88" i="5"/>
  <c r="AW88" i="5"/>
  <c r="AV88" i="5"/>
  <c r="AU88" i="5"/>
  <c r="AT88" i="5"/>
  <c r="AS88" i="5"/>
  <c r="AR88" i="5"/>
  <c r="AQ88" i="5"/>
  <c r="AP88" i="5"/>
  <c r="AO88" i="5"/>
  <c r="AN88" i="5"/>
  <c r="AM88" i="5"/>
  <c r="AL88" i="5"/>
  <c r="AK88" i="5"/>
  <c r="AJ88" i="5"/>
  <c r="AI88" i="5"/>
  <c r="AH88" i="5"/>
  <c r="AG88" i="5"/>
  <c r="AF88" i="5"/>
  <c r="AE88" i="5"/>
  <c r="AD88" i="5"/>
  <c r="AC88" i="5"/>
  <c r="AB88" i="5"/>
  <c r="AA88" i="5"/>
  <c r="Y88" i="5"/>
  <c r="Z88" i="5" s="1"/>
  <c r="P88" i="5"/>
  <c r="BR87" i="5"/>
  <c r="BQ87" i="5"/>
  <c r="BP87" i="5"/>
  <c r="BO87" i="5"/>
  <c r="BN87" i="5"/>
  <c r="BM87" i="5"/>
  <c r="BL87" i="5"/>
  <c r="BK87" i="5"/>
  <c r="BJ87" i="5"/>
  <c r="BI87" i="5"/>
  <c r="BH87" i="5"/>
  <c r="BG87" i="5"/>
  <c r="BF87" i="5"/>
  <c r="BE87" i="5"/>
  <c r="BD87" i="5"/>
  <c r="BC87" i="5"/>
  <c r="BB87" i="5"/>
  <c r="BA87" i="5"/>
  <c r="AZ87" i="5"/>
  <c r="AY87" i="5"/>
  <c r="AX87" i="5"/>
  <c r="AW87" i="5"/>
  <c r="AV87" i="5"/>
  <c r="AU87" i="5"/>
  <c r="AT87" i="5"/>
  <c r="AS87" i="5"/>
  <c r="AR87" i="5"/>
  <c r="AQ87" i="5"/>
  <c r="AP87" i="5"/>
  <c r="AO87" i="5"/>
  <c r="AN87" i="5"/>
  <c r="AM87" i="5"/>
  <c r="AL87" i="5"/>
  <c r="AK87" i="5"/>
  <c r="AJ87" i="5"/>
  <c r="AI87" i="5"/>
  <c r="AH87" i="5"/>
  <c r="AG87" i="5"/>
  <c r="AF87" i="5"/>
  <c r="AE87" i="5"/>
  <c r="AD87" i="5"/>
  <c r="AC87" i="5"/>
  <c r="AB87" i="5"/>
  <c r="AA87" i="5"/>
  <c r="Y87" i="5"/>
  <c r="P87" i="5"/>
  <c r="BR86" i="5"/>
  <c r="BQ86" i="5"/>
  <c r="BP86" i="5"/>
  <c r="BO86" i="5"/>
  <c r="BN86" i="5"/>
  <c r="BM86" i="5"/>
  <c r="BL86" i="5"/>
  <c r="BK86" i="5"/>
  <c r="BJ86" i="5"/>
  <c r="BI86" i="5"/>
  <c r="BH86" i="5"/>
  <c r="BG86" i="5"/>
  <c r="BF86" i="5"/>
  <c r="BE86" i="5"/>
  <c r="BD86" i="5"/>
  <c r="BC86" i="5"/>
  <c r="BB86" i="5"/>
  <c r="BA86" i="5"/>
  <c r="AZ86" i="5"/>
  <c r="AY86" i="5"/>
  <c r="AX86" i="5"/>
  <c r="AW86" i="5"/>
  <c r="AV86" i="5"/>
  <c r="AU86" i="5"/>
  <c r="AT86" i="5"/>
  <c r="AS86" i="5"/>
  <c r="AR86" i="5"/>
  <c r="AQ86" i="5"/>
  <c r="AP86" i="5"/>
  <c r="AO86" i="5"/>
  <c r="AN86" i="5"/>
  <c r="AM86" i="5"/>
  <c r="AL86" i="5"/>
  <c r="AK86" i="5"/>
  <c r="AJ86" i="5"/>
  <c r="AI86" i="5"/>
  <c r="AH86" i="5"/>
  <c r="AG86" i="5"/>
  <c r="AF86" i="5"/>
  <c r="AE86" i="5"/>
  <c r="AD86" i="5"/>
  <c r="AC86" i="5"/>
  <c r="AB86" i="5"/>
  <c r="AA86" i="5"/>
  <c r="Y86" i="5"/>
  <c r="P86" i="5"/>
  <c r="BR85" i="5"/>
  <c r="BQ85" i="5"/>
  <c r="BP85" i="5"/>
  <c r="BO85" i="5"/>
  <c r="BN85" i="5"/>
  <c r="BM85" i="5"/>
  <c r="BL85" i="5"/>
  <c r="BK85" i="5"/>
  <c r="BJ85" i="5"/>
  <c r="BI85" i="5"/>
  <c r="BH85" i="5"/>
  <c r="BG85" i="5"/>
  <c r="BF85" i="5"/>
  <c r="BE85" i="5"/>
  <c r="BD85" i="5"/>
  <c r="BC85" i="5"/>
  <c r="BB85" i="5"/>
  <c r="BA85" i="5"/>
  <c r="AZ85" i="5"/>
  <c r="AY85" i="5"/>
  <c r="AX85" i="5"/>
  <c r="AW85" i="5"/>
  <c r="AV85" i="5"/>
  <c r="AU85" i="5"/>
  <c r="AT85" i="5"/>
  <c r="AS85" i="5"/>
  <c r="AR85" i="5"/>
  <c r="AQ85" i="5"/>
  <c r="AP85" i="5"/>
  <c r="AO85" i="5"/>
  <c r="AN85" i="5"/>
  <c r="AM85" i="5"/>
  <c r="AL85" i="5"/>
  <c r="AK85" i="5"/>
  <c r="AJ85" i="5"/>
  <c r="AI85" i="5"/>
  <c r="AH85" i="5"/>
  <c r="AG85" i="5"/>
  <c r="AF85" i="5"/>
  <c r="AE85" i="5"/>
  <c r="AD85" i="5"/>
  <c r="AC85" i="5"/>
  <c r="AB85" i="5"/>
  <c r="AA85" i="5"/>
  <c r="Y85" i="5"/>
  <c r="P85" i="5"/>
  <c r="BR84" i="5"/>
  <c r="BQ84" i="5"/>
  <c r="BP84" i="5"/>
  <c r="BO84" i="5"/>
  <c r="BN84" i="5"/>
  <c r="BM84" i="5"/>
  <c r="BL84" i="5"/>
  <c r="BK84" i="5"/>
  <c r="BJ84" i="5"/>
  <c r="BI84" i="5"/>
  <c r="BH84" i="5"/>
  <c r="BG84" i="5"/>
  <c r="BF84" i="5"/>
  <c r="BE84" i="5"/>
  <c r="BD84" i="5"/>
  <c r="BC84" i="5"/>
  <c r="BB84" i="5"/>
  <c r="BA84" i="5"/>
  <c r="AZ84" i="5"/>
  <c r="AY84" i="5"/>
  <c r="AX84" i="5"/>
  <c r="AW84" i="5"/>
  <c r="AV84" i="5"/>
  <c r="AU84" i="5"/>
  <c r="AT84" i="5"/>
  <c r="AS84" i="5"/>
  <c r="AR84" i="5"/>
  <c r="AQ84" i="5"/>
  <c r="AP84" i="5"/>
  <c r="AO84" i="5"/>
  <c r="AN84" i="5"/>
  <c r="AM84" i="5"/>
  <c r="AL84" i="5"/>
  <c r="AK84" i="5"/>
  <c r="AJ84" i="5"/>
  <c r="AI84" i="5"/>
  <c r="AH84" i="5"/>
  <c r="AG84" i="5"/>
  <c r="AF84" i="5"/>
  <c r="AE84" i="5"/>
  <c r="AD84" i="5"/>
  <c r="AC84" i="5"/>
  <c r="AB84" i="5"/>
  <c r="AA84" i="5"/>
  <c r="Y84" i="5"/>
  <c r="Z84" i="5" s="1"/>
  <c r="P84" i="5"/>
  <c r="BR83" i="5"/>
  <c r="BQ83" i="5"/>
  <c r="BP83" i="5"/>
  <c r="BO83" i="5"/>
  <c r="BN83" i="5"/>
  <c r="BM83" i="5"/>
  <c r="BL83" i="5"/>
  <c r="BK83" i="5"/>
  <c r="BJ83" i="5"/>
  <c r="BI83" i="5"/>
  <c r="BH83" i="5"/>
  <c r="BG83" i="5"/>
  <c r="BF83" i="5"/>
  <c r="BE83" i="5"/>
  <c r="BD83" i="5"/>
  <c r="BC83" i="5"/>
  <c r="BB83" i="5"/>
  <c r="BA83" i="5"/>
  <c r="AZ83" i="5"/>
  <c r="AY83" i="5"/>
  <c r="AX83" i="5"/>
  <c r="AW83" i="5"/>
  <c r="AV83" i="5"/>
  <c r="AU83" i="5"/>
  <c r="AT83" i="5"/>
  <c r="AS83" i="5"/>
  <c r="AR83" i="5"/>
  <c r="AQ83" i="5"/>
  <c r="AP83" i="5"/>
  <c r="AO83" i="5"/>
  <c r="AN83" i="5"/>
  <c r="AM83" i="5"/>
  <c r="AL83" i="5"/>
  <c r="AK83" i="5"/>
  <c r="AJ83" i="5"/>
  <c r="AI83" i="5"/>
  <c r="AH83" i="5"/>
  <c r="AG83" i="5"/>
  <c r="AF83" i="5"/>
  <c r="AE83" i="5"/>
  <c r="AD83" i="5"/>
  <c r="AC83" i="5"/>
  <c r="AB83" i="5"/>
  <c r="AA83" i="5"/>
  <c r="Y83" i="5"/>
  <c r="P83" i="5"/>
  <c r="BR82" i="5"/>
  <c r="BQ82" i="5"/>
  <c r="BP82" i="5"/>
  <c r="BO82" i="5"/>
  <c r="BN82" i="5"/>
  <c r="BM82" i="5"/>
  <c r="BL82" i="5"/>
  <c r="BK82" i="5"/>
  <c r="BJ82" i="5"/>
  <c r="BI82" i="5"/>
  <c r="BH82" i="5"/>
  <c r="BG82" i="5"/>
  <c r="BF82" i="5"/>
  <c r="BE82" i="5"/>
  <c r="BD82" i="5"/>
  <c r="BC82" i="5"/>
  <c r="BB82" i="5"/>
  <c r="BA82" i="5"/>
  <c r="AZ82" i="5"/>
  <c r="AY82" i="5"/>
  <c r="AX82" i="5"/>
  <c r="AW82" i="5"/>
  <c r="AV82" i="5"/>
  <c r="AU82" i="5"/>
  <c r="AT82" i="5"/>
  <c r="AS82" i="5"/>
  <c r="AR82" i="5"/>
  <c r="AQ82" i="5"/>
  <c r="AP82" i="5"/>
  <c r="AO82" i="5"/>
  <c r="AN82" i="5"/>
  <c r="AM82" i="5"/>
  <c r="AL82" i="5"/>
  <c r="AK82" i="5"/>
  <c r="AJ82" i="5"/>
  <c r="AI82" i="5"/>
  <c r="AH82" i="5"/>
  <c r="AG82" i="5"/>
  <c r="AF82" i="5"/>
  <c r="AE82" i="5"/>
  <c r="AD82" i="5"/>
  <c r="AC82" i="5"/>
  <c r="AB82" i="5"/>
  <c r="AA82" i="5"/>
  <c r="Y82" i="5"/>
  <c r="P82" i="5"/>
  <c r="BR81" i="5"/>
  <c r="BQ81" i="5"/>
  <c r="BP81" i="5"/>
  <c r="BO81" i="5"/>
  <c r="BN81" i="5"/>
  <c r="BM81" i="5"/>
  <c r="BL81" i="5"/>
  <c r="BK81" i="5"/>
  <c r="BJ81" i="5"/>
  <c r="BI81" i="5"/>
  <c r="BH81" i="5"/>
  <c r="BG81" i="5"/>
  <c r="BF81" i="5"/>
  <c r="BE81" i="5"/>
  <c r="BD81" i="5"/>
  <c r="BC81" i="5"/>
  <c r="BB81" i="5"/>
  <c r="BA81" i="5"/>
  <c r="AZ81" i="5"/>
  <c r="AY81" i="5"/>
  <c r="AX81" i="5"/>
  <c r="AW81" i="5"/>
  <c r="AV81" i="5"/>
  <c r="AU81" i="5"/>
  <c r="AT81" i="5"/>
  <c r="AS81" i="5"/>
  <c r="AR81" i="5"/>
  <c r="AQ81" i="5"/>
  <c r="AP81" i="5"/>
  <c r="AO81" i="5"/>
  <c r="AN81" i="5"/>
  <c r="AM81" i="5"/>
  <c r="AL81" i="5"/>
  <c r="AK81" i="5"/>
  <c r="AJ81" i="5"/>
  <c r="AI81" i="5"/>
  <c r="AH81" i="5"/>
  <c r="AG81" i="5"/>
  <c r="AF81" i="5"/>
  <c r="AE81" i="5"/>
  <c r="AD81" i="5"/>
  <c r="AC81" i="5"/>
  <c r="AB81" i="5"/>
  <c r="AA81" i="5"/>
  <c r="Y81" i="5"/>
  <c r="P81" i="5"/>
  <c r="BR80" i="5"/>
  <c r="BQ80" i="5"/>
  <c r="BP80" i="5"/>
  <c r="BO80" i="5"/>
  <c r="BN80" i="5"/>
  <c r="BM80" i="5"/>
  <c r="BL80" i="5"/>
  <c r="BK80" i="5"/>
  <c r="BJ80" i="5"/>
  <c r="BI80" i="5"/>
  <c r="BH80" i="5"/>
  <c r="BG80" i="5"/>
  <c r="BF80" i="5"/>
  <c r="BE80" i="5"/>
  <c r="BD80" i="5"/>
  <c r="BC80" i="5"/>
  <c r="BB80" i="5"/>
  <c r="BA80" i="5"/>
  <c r="AZ80" i="5"/>
  <c r="AY80" i="5"/>
  <c r="AX80" i="5"/>
  <c r="AW80" i="5"/>
  <c r="AV80" i="5"/>
  <c r="AU80" i="5"/>
  <c r="AT80" i="5"/>
  <c r="AS80" i="5"/>
  <c r="AR80" i="5"/>
  <c r="AQ80" i="5"/>
  <c r="AP80" i="5"/>
  <c r="AO80" i="5"/>
  <c r="AN80" i="5"/>
  <c r="AM80" i="5"/>
  <c r="AL80" i="5"/>
  <c r="AK80" i="5"/>
  <c r="AJ80" i="5"/>
  <c r="AI80" i="5"/>
  <c r="AH80" i="5"/>
  <c r="AG80" i="5"/>
  <c r="AF80" i="5"/>
  <c r="AE80" i="5"/>
  <c r="AD80" i="5"/>
  <c r="AC80" i="5"/>
  <c r="AB80" i="5"/>
  <c r="AA80" i="5"/>
  <c r="Y80" i="5"/>
  <c r="P80" i="5"/>
  <c r="BR79" i="5"/>
  <c r="BQ79" i="5"/>
  <c r="BP79" i="5"/>
  <c r="BO79" i="5"/>
  <c r="BN79" i="5"/>
  <c r="BM79" i="5"/>
  <c r="BL79" i="5"/>
  <c r="BK79" i="5"/>
  <c r="BJ79" i="5"/>
  <c r="BI79" i="5"/>
  <c r="BH79" i="5"/>
  <c r="BG79" i="5"/>
  <c r="BF79" i="5"/>
  <c r="BE79" i="5"/>
  <c r="BD79" i="5"/>
  <c r="BC79" i="5"/>
  <c r="BB79" i="5"/>
  <c r="BA79" i="5"/>
  <c r="AZ79" i="5"/>
  <c r="AY79" i="5"/>
  <c r="AX79" i="5"/>
  <c r="AW79" i="5"/>
  <c r="AV79" i="5"/>
  <c r="AU79" i="5"/>
  <c r="AT79" i="5"/>
  <c r="AS79" i="5"/>
  <c r="AR79" i="5"/>
  <c r="AQ79" i="5"/>
  <c r="AP79" i="5"/>
  <c r="AO79" i="5"/>
  <c r="AN79" i="5"/>
  <c r="AM79" i="5"/>
  <c r="AL79" i="5"/>
  <c r="AK79" i="5"/>
  <c r="AJ79" i="5"/>
  <c r="AI79" i="5"/>
  <c r="AH79" i="5"/>
  <c r="AG79" i="5"/>
  <c r="AF79" i="5"/>
  <c r="AE79" i="5"/>
  <c r="AD79" i="5"/>
  <c r="AC79" i="5"/>
  <c r="AB79" i="5"/>
  <c r="AA79" i="5"/>
  <c r="Y79" i="5"/>
  <c r="Z79" i="5" s="1"/>
  <c r="P79" i="5"/>
  <c r="BR78" i="5"/>
  <c r="BQ78" i="5"/>
  <c r="BP78" i="5"/>
  <c r="BO78" i="5"/>
  <c r="BN78" i="5"/>
  <c r="BM78" i="5"/>
  <c r="BL78" i="5"/>
  <c r="BK78" i="5"/>
  <c r="BJ78" i="5"/>
  <c r="BI78" i="5"/>
  <c r="BH78" i="5"/>
  <c r="BG78" i="5"/>
  <c r="BF78" i="5"/>
  <c r="BE78" i="5"/>
  <c r="BD78" i="5"/>
  <c r="BC78" i="5"/>
  <c r="BB78" i="5"/>
  <c r="BA78" i="5"/>
  <c r="AZ78" i="5"/>
  <c r="AY78" i="5"/>
  <c r="AX78" i="5"/>
  <c r="AW78" i="5"/>
  <c r="AV78" i="5"/>
  <c r="AU78" i="5"/>
  <c r="AT78" i="5"/>
  <c r="AS78" i="5"/>
  <c r="AR78" i="5"/>
  <c r="AQ78" i="5"/>
  <c r="AP78" i="5"/>
  <c r="AO78" i="5"/>
  <c r="AN78" i="5"/>
  <c r="AM78" i="5"/>
  <c r="AL78" i="5"/>
  <c r="AK78" i="5"/>
  <c r="AJ78" i="5"/>
  <c r="AI78" i="5"/>
  <c r="AH78" i="5"/>
  <c r="AG78" i="5"/>
  <c r="AF78" i="5"/>
  <c r="AE78" i="5"/>
  <c r="AD78" i="5"/>
  <c r="AC78" i="5"/>
  <c r="AB78" i="5"/>
  <c r="AA78" i="5"/>
  <c r="Y78" i="5"/>
  <c r="Z78" i="5" s="1"/>
  <c r="P78" i="5"/>
  <c r="BR77" i="5"/>
  <c r="BQ77" i="5"/>
  <c r="BP77" i="5"/>
  <c r="BO77" i="5"/>
  <c r="BN77" i="5"/>
  <c r="BM77" i="5"/>
  <c r="BL77" i="5"/>
  <c r="BK77" i="5"/>
  <c r="BJ77" i="5"/>
  <c r="BI77" i="5"/>
  <c r="BH77" i="5"/>
  <c r="BG77" i="5"/>
  <c r="BF77" i="5"/>
  <c r="BE77" i="5"/>
  <c r="BD77" i="5"/>
  <c r="BC77" i="5"/>
  <c r="BB77" i="5"/>
  <c r="BA77" i="5"/>
  <c r="AZ77" i="5"/>
  <c r="AY77" i="5"/>
  <c r="AX77" i="5"/>
  <c r="AW77" i="5"/>
  <c r="AV77" i="5"/>
  <c r="AU77" i="5"/>
  <c r="AT77" i="5"/>
  <c r="AS77" i="5"/>
  <c r="AR77" i="5"/>
  <c r="AQ77" i="5"/>
  <c r="AP77" i="5"/>
  <c r="AO77" i="5"/>
  <c r="AN77" i="5"/>
  <c r="AM77" i="5"/>
  <c r="AL77" i="5"/>
  <c r="AK77" i="5"/>
  <c r="AJ77" i="5"/>
  <c r="AI77" i="5"/>
  <c r="AH77" i="5"/>
  <c r="AG77" i="5"/>
  <c r="AF77" i="5"/>
  <c r="AE77" i="5"/>
  <c r="AD77" i="5"/>
  <c r="AC77" i="5"/>
  <c r="AB77" i="5"/>
  <c r="AA77" i="5"/>
  <c r="Y77" i="5"/>
  <c r="Z77" i="5" s="1"/>
  <c r="P77" i="5"/>
  <c r="BR76" i="5"/>
  <c r="BQ76" i="5"/>
  <c r="BP76" i="5"/>
  <c r="BO76" i="5"/>
  <c r="BN76" i="5"/>
  <c r="BM76" i="5"/>
  <c r="BL76" i="5"/>
  <c r="BK76" i="5"/>
  <c r="BJ76" i="5"/>
  <c r="BI76" i="5"/>
  <c r="BH76" i="5"/>
  <c r="BG76" i="5"/>
  <c r="BF76" i="5"/>
  <c r="BE76" i="5"/>
  <c r="BD76" i="5"/>
  <c r="BC76" i="5"/>
  <c r="BB76" i="5"/>
  <c r="BA76" i="5"/>
  <c r="AZ76" i="5"/>
  <c r="AY76" i="5"/>
  <c r="AX76" i="5"/>
  <c r="AW76" i="5"/>
  <c r="AV76" i="5"/>
  <c r="AU76" i="5"/>
  <c r="AT76" i="5"/>
  <c r="AS76" i="5"/>
  <c r="AR76" i="5"/>
  <c r="AQ76" i="5"/>
  <c r="AP76" i="5"/>
  <c r="AO76" i="5"/>
  <c r="AN76" i="5"/>
  <c r="AM76" i="5"/>
  <c r="AL76" i="5"/>
  <c r="AK76" i="5"/>
  <c r="AJ76" i="5"/>
  <c r="AI76" i="5"/>
  <c r="AH76" i="5"/>
  <c r="AG76" i="5"/>
  <c r="AF76" i="5"/>
  <c r="AE76" i="5"/>
  <c r="AD76" i="5"/>
  <c r="AC76" i="5"/>
  <c r="AB76" i="5"/>
  <c r="AA76" i="5"/>
  <c r="Y76" i="5"/>
  <c r="P76" i="5"/>
  <c r="BR75" i="5"/>
  <c r="BQ75" i="5"/>
  <c r="BP75" i="5"/>
  <c r="BO75" i="5"/>
  <c r="BN75" i="5"/>
  <c r="BM75" i="5"/>
  <c r="BL75" i="5"/>
  <c r="BK75" i="5"/>
  <c r="BW75" i="5" s="1"/>
  <c r="CB75" i="5" s="1"/>
  <c r="CM75" i="5" s="1"/>
  <c r="BJ75" i="5"/>
  <c r="BI75" i="5"/>
  <c r="BH75" i="5"/>
  <c r="BG75" i="5"/>
  <c r="BF75" i="5"/>
  <c r="BE75" i="5"/>
  <c r="BD75" i="5"/>
  <c r="BC75" i="5"/>
  <c r="BB75" i="5"/>
  <c r="BA75" i="5"/>
  <c r="AZ75" i="5"/>
  <c r="AY75" i="5"/>
  <c r="AX75" i="5"/>
  <c r="AW75" i="5"/>
  <c r="AV75" i="5"/>
  <c r="AU75" i="5"/>
  <c r="AT75" i="5"/>
  <c r="AS75" i="5"/>
  <c r="AR75" i="5"/>
  <c r="AQ75" i="5"/>
  <c r="AP75" i="5"/>
  <c r="AO75" i="5"/>
  <c r="AN75" i="5"/>
  <c r="AM75" i="5"/>
  <c r="AL75" i="5"/>
  <c r="AK75" i="5"/>
  <c r="AJ75" i="5"/>
  <c r="AI75" i="5"/>
  <c r="AH75" i="5"/>
  <c r="AG75" i="5"/>
  <c r="AF75" i="5"/>
  <c r="AE75" i="5"/>
  <c r="BS75" i="5" s="1"/>
  <c r="BX75" i="5" s="1"/>
  <c r="AD75" i="5"/>
  <c r="AC75" i="5"/>
  <c r="AB75" i="5"/>
  <c r="AA75" i="5"/>
  <c r="Y75" i="5"/>
  <c r="Z75" i="5" s="1"/>
  <c r="P75" i="5"/>
  <c r="BR74" i="5"/>
  <c r="BQ74" i="5"/>
  <c r="BP74" i="5"/>
  <c r="BO74" i="5"/>
  <c r="BN74" i="5"/>
  <c r="BM74" i="5"/>
  <c r="BL74" i="5"/>
  <c r="BK74" i="5"/>
  <c r="BJ74" i="5"/>
  <c r="BI74" i="5"/>
  <c r="BH74" i="5"/>
  <c r="BG74" i="5"/>
  <c r="BF74" i="5"/>
  <c r="BE74" i="5"/>
  <c r="BD74" i="5"/>
  <c r="BC74" i="5"/>
  <c r="BB74" i="5"/>
  <c r="BA74" i="5"/>
  <c r="AZ74" i="5"/>
  <c r="AY74" i="5"/>
  <c r="AX74" i="5"/>
  <c r="AW74" i="5"/>
  <c r="AV74" i="5"/>
  <c r="AU74" i="5"/>
  <c r="AT74" i="5"/>
  <c r="AS74" i="5"/>
  <c r="AR74" i="5"/>
  <c r="AQ74" i="5"/>
  <c r="AP74" i="5"/>
  <c r="AO74" i="5"/>
  <c r="AN74" i="5"/>
  <c r="AM74" i="5"/>
  <c r="AL74" i="5"/>
  <c r="AK74" i="5"/>
  <c r="AJ74" i="5"/>
  <c r="AI74" i="5"/>
  <c r="AH74" i="5"/>
  <c r="AG74" i="5"/>
  <c r="AF74" i="5"/>
  <c r="AE74" i="5"/>
  <c r="AD74" i="5"/>
  <c r="AC74" i="5"/>
  <c r="AB74" i="5"/>
  <c r="AA74" i="5"/>
  <c r="Y74" i="5"/>
  <c r="Z74" i="5" s="1"/>
  <c r="P74" i="5"/>
  <c r="BR73" i="5"/>
  <c r="BQ73" i="5"/>
  <c r="BP73" i="5"/>
  <c r="BO73" i="5"/>
  <c r="BN73" i="5"/>
  <c r="BM73" i="5"/>
  <c r="BL73" i="5"/>
  <c r="BK73" i="5"/>
  <c r="BJ73" i="5"/>
  <c r="BI73" i="5"/>
  <c r="BH73" i="5"/>
  <c r="BG73" i="5"/>
  <c r="BF73" i="5"/>
  <c r="BE73" i="5"/>
  <c r="BD73" i="5"/>
  <c r="BC73" i="5"/>
  <c r="BB73" i="5"/>
  <c r="BA73" i="5"/>
  <c r="AZ73" i="5"/>
  <c r="AY73" i="5"/>
  <c r="AX73" i="5"/>
  <c r="AW73" i="5"/>
  <c r="AV73" i="5"/>
  <c r="AU73" i="5"/>
  <c r="AT73" i="5"/>
  <c r="AS73" i="5"/>
  <c r="AR73" i="5"/>
  <c r="AQ73" i="5"/>
  <c r="AP73" i="5"/>
  <c r="AO73" i="5"/>
  <c r="AN73" i="5"/>
  <c r="AM73" i="5"/>
  <c r="AL73" i="5"/>
  <c r="AK73" i="5"/>
  <c r="AJ73" i="5"/>
  <c r="AI73" i="5"/>
  <c r="AH73" i="5"/>
  <c r="AG73" i="5"/>
  <c r="AF73" i="5"/>
  <c r="AE73" i="5"/>
  <c r="AD73" i="5"/>
  <c r="AC73" i="5"/>
  <c r="AB73" i="5"/>
  <c r="AA73" i="5"/>
  <c r="Y73" i="5"/>
  <c r="P73" i="5"/>
  <c r="Z73" i="5" s="1"/>
  <c r="BR72" i="5"/>
  <c r="BQ72" i="5"/>
  <c r="BP72" i="5"/>
  <c r="BO72" i="5"/>
  <c r="BN72" i="5"/>
  <c r="BM72" i="5"/>
  <c r="BL72" i="5"/>
  <c r="BK72" i="5"/>
  <c r="BJ72" i="5"/>
  <c r="BI72" i="5"/>
  <c r="BH72" i="5"/>
  <c r="BG72" i="5"/>
  <c r="BF72" i="5"/>
  <c r="BE72" i="5"/>
  <c r="BD72" i="5"/>
  <c r="BC72" i="5"/>
  <c r="BB72" i="5"/>
  <c r="BA72" i="5"/>
  <c r="AZ72" i="5"/>
  <c r="AY72" i="5"/>
  <c r="AX72" i="5"/>
  <c r="AW72" i="5"/>
  <c r="AV72" i="5"/>
  <c r="AU72" i="5"/>
  <c r="AT72" i="5"/>
  <c r="AS72" i="5"/>
  <c r="AR72" i="5"/>
  <c r="AQ72" i="5"/>
  <c r="AP72" i="5"/>
  <c r="AO72" i="5"/>
  <c r="AN72" i="5"/>
  <c r="AM72" i="5"/>
  <c r="AL72" i="5"/>
  <c r="AK72" i="5"/>
  <c r="AJ72" i="5"/>
  <c r="AI72" i="5"/>
  <c r="AH72" i="5"/>
  <c r="AG72" i="5"/>
  <c r="AF72" i="5"/>
  <c r="AE72" i="5"/>
  <c r="AD72" i="5"/>
  <c r="AC72" i="5"/>
  <c r="AB72" i="5"/>
  <c r="AA72" i="5"/>
  <c r="Y72" i="5"/>
  <c r="P72" i="5"/>
  <c r="BR71" i="5"/>
  <c r="BQ71" i="5"/>
  <c r="BP71" i="5"/>
  <c r="BO71" i="5"/>
  <c r="BN71" i="5"/>
  <c r="BM71" i="5"/>
  <c r="BL71" i="5"/>
  <c r="BK71" i="5"/>
  <c r="BJ71" i="5"/>
  <c r="BI71" i="5"/>
  <c r="BH71" i="5"/>
  <c r="BG71" i="5"/>
  <c r="BF71" i="5"/>
  <c r="BE71" i="5"/>
  <c r="BD71" i="5"/>
  <c r="BC71" i="5"/>
  <c r="BB71" i="5"/>
  <c r="BA71" i="5"/>
  <c r="AZ71" i="5"/>
  <c r="AY71" i="5"/>
  <c r="AX71" i="5"/>
  <c r="AW71" i="5"/>
  <c r="AV71" i="5"/>
  <c r="AU71" i="5"/>
  <c r="AT71" i="5"/>
  <c r="AS71" i="5"/>
  <c r="AR71" i="5"/>
  <c r="AQ71" i="5"/>
  <c r="AP71" i="5"/>
  <c r="AO71" i="5"/>
  <c r="AN71" i="5"/>
  <c r="AM71" i="5"/>
  <c r="AL71" i="5"/>
  <c r="AK71" i="5"/>
  <c r="AJ71" i="5"/>
  <c r="AI71" i="5"/>
  <c r="AH71" i="5"/>
  <c r="AG71" i="5"/>
  <c r="AF71" i="5"/>
  <c r="AE71" i="5"/>
  <c r="AD71" i="5"/>
  <c r="AC71" i="5"/>
  <c r="AB71" i="5"/>
  <c r="AA71" i="5"/>
  <c r="Y71" i="5"/>
  <c r="P71" i="5"/>
  <c r="Z71" i="5" s="1"/>
  <c r="BR70" i="5"/>
  <c r="BQ70" i="5"/>
  <c r="BP70" i="5"/>
  <c r="BO70" i="5"/>
  <c r="BN70" i="5"/>
  <c r="BM70" i="5"/>
  <c r="BL70" i="5"/>
  <c r="BK70" i="5"/>
  <c r="BJ70" i="5"/>
  <c r="BI70" i="5"/>
  <c r="BH70" i="5"/>
  <c r="BG70" i="5"/>
  <c r="BF70" i="5"/>
  <c r="BE70" i="5"/>
  <c r="BD70" i="5"/>
  <c r="BC70" i="5"/>
  <c r="BB70" i="5"/>
  <c r="BA70" i="5"/>
  <c r="AZ70" i="5"/>
  <c r="AY70" i="5"/>
  <c r="AX70" i="5"/>
  <c r="AW70" i="5"/>
  <c r="AV70" i="5"/>
  <c r="AU70" i="5"/>
  <c r="AT70" i="5"/>
  <c r="AS70" i="5"/>
  <c r="AR70" i="5"/>
  <c r="AQ70" i="5"/>
  <c r="AP70" i="5"/>
  <c r="AO70" i="5"/>
  <c r="AN70" i="5"/>
  <c r="AM70" i="5"/>
  <c r="AL70" i="5"/>
  <c r="AK70" i="5"/>
  <c r="AJ70" i="5"/>
  <c r="AI70" i="5"/>
  <c r="AH70" i="5"/>
  <c r="AG70" i="5"/>
  <c r="AF70" i="5"/>
  <c r="AE70" i="5"/>
  <c r="AD70" i="5"/>
  <c r="AC70" i="5"/>
  <c r="AB70" i="5"/>
  <c r="AA70" i="5"/>
  <c r="Y70" i="5"/>
  <c r="Z70" i="5" s="1"/>
  <c r="P70" i="5"/>
  <c r="BR69" i="5"/>
  <c r="BQ69" i="5"/>
  <c r="BP69" i="5"/>
  <c r="BO69" i="5"/>
  <c r="BN69" i="5"/>
  <c r="BM69" i="5"/>
  <c r="BL69" i="5"/>
  <c r="BK69" i="5"/>
  <c r="BJ69" i="5"/>
  <c r="BI69" i="5"/>
  <c r="BH69" i="5"/>
  <c r="BG69" i="5"/>
  <c r="BF69" i="5"/>
  <c r="BE69" i="5"/>
  <c r="BD69" i="5"/>
  <c r="BC69" i="5"/>
  <c r="BB69" i="5"/>
  <c r="BA69" i="5"/>
  <c r="AZ69" i="5"/>
  <c r="AY69" i="5"/>
  <c r="AX69" i="5"/>
  <c r="AW69" i="5"/>
  <c r="AV69" i="5"/>
  <c r="AU69" i="5"/>
  <c r="AT69" i="5"/>
  <c r="AS69" i="5"/>
  <c r="AR69" i="5"/>
  <c r="AQ69" i="5"/>
  <c r="AP69" i="5"/>
  <c r="AO69" i="5"/>
  <c r="AN69" i="5"/>
  <c r="AM69" i="5"/>
  <c r="AL69" i="5"/>
  <c r="AK69" i="5"/>
  <c r="AJ69" i="5"/>
  <c r="AI69" i="5"/>
  <c r="AH69" i="5"/>
  <c r="AG69" i="5"/>
  <c r="AF69" i="5"/>
  <c r="AE69" i="5"/>
  <c r="AD69" i="5"/>
  <c r="AC69" i="5"/>
  <c r="AB69" i="5"/>
  <c r="AA69" i="5"/>
  <c r="Y69" i="5"/>
  <c r="P69" i="5"/>
  <c r="BR68" i="5"/>
  <c r="BQ68" i="5"/>
  <c r="BP68" i="5"/>
  <c r="BO68" i="5"/>
  <c r="BN68" i="5"/>
  <c r="BM68" i="5"/>
  <c r="BL68" i="5"/>
  <c r="BK68" i="5"/>
  <c r="BJ68" i="5"/>
  <c r="BI68" i="5"/>
  <c r="BH68" i="5"/>
  <c r="BG68" i="5"/>
  <c r="BF68" i="5"/>
  <c r="BE68" i="5"/>
  <c r="BD68" i="5"/>
  <c r="BC68" i="5"/>
  <c r="BB68" i="5"/>
  <c r="BA68" i="5"/>
  <c r="AZ68" i="5"/>
  <c r="AY68" i="5"/>
  <c r="AX68" i="5"/>
  <c r="AW68" i="5"/>
  <c r="AV68" i="5"/>
  <c r="AU68" i="5"/>
  <c r="AT68" i="5"/>
  <c r="AS68" i="5"/>
  <c r="AR68" i="5"/>
  <c r="AQ68" i="5"/>
  <c r="AP68" i="5"/>
  <c r="AO68" i="5"/>
  <c r="AN68" i="5"/>
  <c r="AM68" i="5"/>
  <c r="AL68" i="5"/>
  <c r="AK68" i="5"/>
  <c r="AJ68" i="5"/>
  <c r="AI68" i="5"/>
  <c r="AH68" i="5"/>
  <c r="AG68" i="5"/>
  <c r="AF68" i="5"/>
  <c r="AE68" i="5"/>
  <c r="AD68" i="5"/>
  <c r="AC68" i="5"/>
  <c r="AB68" i="5"/>
  <c r="AA68" i="5"/>
  <c r="Y68" i="5"/>
  <c r="P68" i="5"/>
  <c r="BR67" i="5"/>
  <c r="BQ67" i="5"/>
  <c r="BP67" i="5"/>
  <c r="BO67" i="5"/>
  <c r="BN67" i="5"/>
  <c r="BM67" i="5"/>
  <c r="BL67" i="5"/>
  <c r="BK67" i="5"/>
  <c r="BJ67" i="5"/>
  <c r="BI67" i="5"/>
  <c r="BH67" i="5"/>
  <c r="BG67" i="5"/>
  <c r="BF67" i="5"/>
  <c r="BE67" i="5"/>
  <c r="BD67" i="5"/>
  <c r="BC67" i="5"/>
  <c r="BB67" i="5"/>
  <c r="BA67" i="5"/>
  <c r="AZ67" i="5"/>
  <c r="AY67" i="5"/>
  <c r="AX67" i="5"/>
  <c r="AW67" i="5"/>
  <c r="AV67" i="5"/>
  <c r="AU67" i="5"/>
  <c r="AT67" i="5"/>
  <c r="AS67" i="5"/>
  <c r="AR67" i="5"/>
  <c r="AQ67" i="5"/>
  <c r="AP67" i="5"/>
  <c r="AO67" i="5"/>
  <c r="AN67" i="5"/>
  <c r="AM67" i="5"/>
  <c r="AL67" i="5"/>
  <c r="AK67" i="5"/>
  <c r="AJ67" i="5"/>
  <c r="AI67" i="5"/>
  <c r="AH67" i="5"/>
  <c r="AG67" i="5"/>
  <c r="AF67" i="5"/>
  <c r="AE67" i="5"/>
  <c r="AD67" i="5"/>
  <c r="AC67" i="5"/>
  <c r="AB67" i="5"/>
  <c r="AA67" i="5"/>
  <c r="Y67" i="5"/>
  <c r="Z67" i="5" s="1"/>
  <c r="P67" i="5"/>
  <c r="BR66" i="5"/>
  <c r="BQ66" i="5"/>
  <c r="BP66" i="5"/>
  <c r="BO66" i="5"/>
  <c r="BN66" i="5"/>
  <c r="BM66" i="5"/>
  <c r="BL66" i="5"/>
  <c r="BK66" i="5"/>
  <c r="BJ66" i="5"/>
  <c r="BI66" i="5"/>
  <c r="BH66" i="5"/>
  <c r="BG66" i="5"/>
  <c r="BF66" i="5"/>
  <c r="BE66" i="5"/>
  <c r="BD66" i="5"/>
  <c r="BC66" i="5"/>
  <c r="BB66" i="5"/>
  <c r="BA66" i="5"/>
  <c r="AZ66" i="5"/>
  <c r="AY66" i="5"/>
  <c r="AX66" i="5"/>
  <c r="AW66" i="5"/>
  <c r="AV66" i="5"/>
  <c r="AU66" i="5"/>
  <c r="AT66" i="5"/>
  <c r="AS66" i="5"/>
  <c r="AR66" i="5"/>
  <c r="AQ66" i="5"/>
  <c r="AP66" i="5"/>
  <c r="AO66" i="5"/>
  <c r="AN66" i="5"/>
  <c r="AM66" i="5"/>
  <c r="AL66" i="5"/>
  <c r="AK66" i="5"/>
  <c r="AJ66" i="5"/>
  <c r="AI66" i="5"/>
  <c r="AH66" i="5"/>
  <c r="AG66" i="5"/>
  <c r="AF66" i="5"/>
  <c r="AE66" i="5"/>
  <c r="AD66" i="5"/>
  <c r="AC66" i="5"/>
  <c r="AB66" i="5"/>
  <c r="AA66" i="5"/>
  <c r="Y66" i="5"/>
  <c r="P66" i="5"/>
  <c r="Z66" i="5" s="1"/>
  <c r="BR65" i="5"/>
  <c r="BQ65" i="5"/>
  <c r="BP65" i="5"/>
  <c r="BO65" i="5"/>
  <c r="BN65" i="5"/>
  <c r="BM65" i="5"/>
  <c r="BL65" i="5"/>
  <c r="BK65" i="5"/>
  <c r="BJ65" i="5"/>
  <c r="BI65" i="5"/>
  <c r="BH65" i="5"/>
  <c r="BG65" i="5"/>
  <c r="BF65" i="5"/>
  <c r="BE65" i="5"/>
  <c r="BD65" i="5"/>
  <c r="BC65" i="5"/>
  <c r="BB65" i="5"/>
  <c r="BA65" i="5"/>
  <c r="AZ65" i="5"/>
  <c r="AY65" i="5"/>
  <c r="AX65" i="5"/>
  <c r="AW65" i="5"/>
  <c r="AV65" i="5"/>
  <c r="AU65" i="5"/>
  <c r="AT65" i="5"/>
  <c r="AS65" i="5"/>
  <c r="AR65" i="5"/>
  <c r="AQ65" i="5"/>
  <c r="AP65" i="5"/>
  <c r="AO65" i="5"/>
  <c r="AN65" i="5"/>
  <c r="AM65" i="5"/>
  <c r="AL65" i="5"/>
  <c r="AK65" i="5"/>
  <c r="AJ65" i="5"/>
  <c r="AI65" i="5"/>
  <c r="AH65" i="5"/>
  <c r="AG65" i="5"/>
  <c r="AF65" i="5"/>
  <c r="AE65" i="5"/>
  <c r="AD65" i="5"/>
  <c r="AC65" i="5"/>
  <c r="AB65" i="5"/>
  <c r="AA65" i="5"/>
  <c r="Y65" i="5"/>
  <c r="Z65" i="5" s="1"/>
  <c r="P65" i="5"/>
  <c r="BR64" i="5"/>
  <c r="BQ64" i="5"/>
  <c r="BP64" i="5"/>
  <c r="BO64" i="5"/>
  <c r="BN64" i="5"/>
  <c r="BM64" i="5"/>
  <c r="BL64" i="5"/>
  <c r="BK64" i="5"/>
  <c r="BJ64" i="5"/>
  <c r="BI64" i="5"/>
  <c r="BH64" i="5"/>
  <c r="BG64" i="5"/>
  <c r="BF64" i="5"/>
  <c r="BE64" i="5"/>
  <c r="BD64" i="5"/>
  <c r="BC64" i="5"/>
  <c r="BB64" i="5"/>
  <c r="BA64" i="5"/>
  <c r="AZ64" i="5"/>
  <c r="AY64" i="5"/>
  <c r="AX64" i="5"/>
  <c r="AW64" i="5"/>
  <c r="AV64" i="5"/>
  <c r="AU64" i="5"/>
  <c r="AT64" i="5"/>
  <c r="AS64" i="5"/>
  <c r="AR64" i="5"/>
  <c r="AQ64" i="5"/>
  <c r="AP64" i="5"/>
  <c r="AO64" i="5"/>
  <c r="AN64" i="5"/>
  <c r="AM64" i="5"/>
  <c r="AL64" i="5"/>
  <c r="AK64" i="5"/>
  <c r="AJ64" i="5"/>
  <c r="AI64" i="5"/>
  <c r="AH64" i="5"/>
  <c r="AG64" i="5"/>
  <c r="AF64" i="5"/>
  <c r="AE64" i="5"/>
  <c r="AD64" i="5"/>
  <c r="AC64" i="5"/>
  <c r="AB64" i="5"/>
  <c r="AA64" i="5"/>
  <c r="Y64" i="5"/>
  <c r="P64" i="5"/>
  <c r="Z64" i="5" s="1"/>
  <c r="BR63" i="5"/>
  <c r="BQ63" i="5"/>
  <c r="BP63" i="5"/>
  <c r="BO63" i="5"/>
  <c r="BN63" i="5"/>
  <c r="BM63" i="5"/>
  <c r="BL63" i="5"/>
  <c r="BK63" i="5"/>
  <c r="BJ63" i="5"/>
  <c r="BI63" i="5"/>
  <c r="BH63" i="5"/>
  <c r="BG63" i="5"/>
  <c r="BF63" i="5"/>
  <c r="BE63" i="5"/>
  <c r="BD63" i="5"/>
  <c r="BC63" i="5"/>
  <c r="BB63" i="5"/>
  <c r="BA63" i="5"/>
  <c r="AZ63" i="5"/>
  <c r="AY63" i="5"/>
  <c r="AX63" i="5"/>
  <c r="AW63" i="5"/>
  <c r="AV63" i="5"/>
  <c r="AU63" i="5"/>
  <c r="AT63" i="5"/>
  <c r="AS63" i="5"/>
  <c r="AR63" i="5"/>
  <c r="AQ63" i="5"/>
  <c r="AP63" i="5"/>
  <c r="AO63" i="5"/>
  <c r="AN63" i="5"/>
  <c r="AM63" i="5"/>
  <c r="AL63" i="5"/>
  <c r="AK63" i="5"/>
  <c r="AJ63" i="5"/>
  <c r="AI63" i="5"/>
  <c r="AH63" i="5"/>
  <c r="AG63" i="5"/>
  <c r="AF63" i="5"/>
  <c r="AE63" i="5"/>
  <c r="AD63" i="5"/>
  <c r="AC63" i="5"/>
  <c r="AB63" i="5"/>
  <c r="AA63" i="5"/>
  <c r="Y63" i="5"/>
  <c r="Z63" i="5" s="1"/>
  <c r="P63" i="5"/>
  <c r="BR62" i="5"/>
  <c r="BQ62" i="5"/>
  <c r="BP62" i="5"/>
  <c r="BO62" i="5"/>
  <c r="BN62" i="5"/>
  <c r="BM62" i="5"/>
  <c r="BL62" i="5"/>
  <c r="BK62" i="5"/>
  <c r="BJ62" i="5"/>
  <c r="BI62" i="5"/>
  <c r="BH62" i="5"/>
  <c r="BG62" i="5"/>
  <c r="BF62" i="5"/>
  <c r="BE62" i="5"/>
  <c r="BD62" i="5"/>
  <c r="BC62" i="5"/>
  <c r="BB62" i="5"/>
  <c r="BA62" i="5"/>
  <c r="AZ62" i="5"/>
  <c r="AY62" i="5"/>
  <c r="AX62" i="5"/>
  <c r="AW62" i="5"/>
  <c r="AV62" i="5"/>
  <c r="AU62" i="5"/>
  <c r="AT62" i="5"/>
  <c r="AS62" i="5"/>
  <c r="AR62" i="5"/>
  <c r="AQ62" i="5"/>
  <c r="AP62" i="5"/>
  <c r="AO62" i="5"/>
  <c r="AN62" i="5"/>
  <c r="AM62" i="5"/>
  <c r="AL62" i="5"/>
  <c r="AK62" i="5"/>
  <c r="AJ62" i="5"/>
  <c r="AI62" i="5"/>
  <c r="AH62" i="5"/>
  <c r="AG62" i="5"/>
  <c r="AF62" i="5"/>
  <c r="AE62" i="5"/>
  <c r="AD62" i="5"/>
  <c r="AC62" i="5"/>
  <c r="AB62" i="5"/>
  <c r="AA62" i="5"/>
  <c r="Y62" i="5"/>
  <c r="P62" i="5"/>
  <c r="Z62" i="5" s="1"/>
  <c r="BR61" i="5"/>
  <c r="BQ61" i="5"/>
  <c r="BP61" i="5"/>
  <c r="BO61" i="5"/>
  <c r="BN61" i="5"/>
  <c r="BM61" i="5"/>
  <c r="BL61" i="5"/>
  <c r="BK61" i="5"/>
  <c r="BJ61" i="5"/>
  <c r="BI61" i="5"/>
  <c r="BH61" i="5"/>
  <c r="BG61" i="5"/>
  <c r="BF61" i="5"/>
  <c r="BE61" i="5"/>
  <c r="BD61" i="5"/>
  <c r="BC61" i="5"/>
  <c r="BB61" i="5"/>
  <c r="BA61" i="5"/>
  <c r="AZ61" i="5"/>
  <c r="AY61" i="5"/>
  <c r="AX61" i="5"/>
  <c r="AW61" i="5"/>
  <c r="AV61" i="5"/>
  <c r="AU61" i="5"/>
  <c r="AT61" i="5"/>
  <c r="AS61" i="5"/>
  <c r="AR61" i="5"/>
  <c r="AQ61" i="5"/>
  <c r="AP61" i="5"/>
  <c r="AO61" i="5"/>
  <c r="AN61" i="5"/>
  <c r="AM61" i="5"/>
  <c r="AL61" i="5"/>
  <c r="AK61" i="5"/>
  <c r="AJ61" i="5"/>
  <c r="AI61" i="5"/>
  <c r="AH61" i="5"/>
  <c r="AG61" i="5"/>
  <c r="AF61" i="5"/>
  <c r="AE61" i="5"/>
  <c r="AD61" i="5"/>
  <c r="AC61" i="5"/>
  <c r="AB61" i="5"/>
  <c r="AA61" i="5"/>
  <c r="Y61" i="5"/>
  <c r="Z61" i="5" s="1"/>
  <c r="P61" i="5"/>
  <c r="BR60" i="5"/>
  <c r="BQ60" i="5"/>
  <c r="BP60" i="5"/>
  <c r="BO60" i="5"/>
  <c r="BN60" i="5"/>
  <c r="BM60" i="5"/>
  <c r="BL60" i="5"/>
  <c r="BK60" i="5"/>
  <c r="BJ60" i="5"/>
  <c r="BI60" i="5"/>
  <c r="BH60" i="5"/>
  <c r="BG60" i="5"/>
  <c r="BF60" i="5"/>
  <c r="BE60" i="5"/>
  <c r="BD60" i="5"/>
  <c r="BC60" i="5"/>
  <c r="BB60" i="5"/>
  <c r="BA60" i="5"/>
  <c r="AZ60" i="5"/>
  <c r="AY60" i="5"/>
  <c r="AX60" i="5"/>
  <c r="AW60" i="5"/>
  <c r="AV60" i="5"/>
  <c r="AU60" i="5"/>
  <c r="AT60" i="5"/>
  <c r="AS60" i="5"/>
  <c r="AR60" i="5"/>
  <c r="AQ60" i="5"/>
  <c r="AP60" i="5"/>
  <c r="AO60" i="5"/>
  <c r="AN60" i="5"/>
  <c r="AM60" i="5"/>
  <c r="AL60" i="5"/>
  <c r="AK60" i="5"/>
  <c r="AJ60" i="5"/>
  <c r="AI60" i="5"/>
  <c r="AH60" i="5"/>
  <c r="AG60" i="5"/>
  <c r="AF60" i="5"/>
  <c r="AE60" i="5"/>
  <c r="AD60" i="5"/>
  <c r="AC60" i="5"/>
  <c r="AB60" i="5"/>
  <c r="AA60" i="5"/>
  <c r="Y60" i="5"/>
  <c r="P60" i="5"/>
  <c r="Z60" i="5" s="1"/>
  <c r="BR59" i="5"/>
  <c r="BQ59" i="5"/>
  <c r="BP59" i="5"/>
  <c r="BO59" i="5"/>
  <c r="BN59" i="5"/>
  <c r="BM59" i="5"/>
  <c r="BL59" i="5"/>
  <c r="BK59" i="5"/>
  <c r="BW59" i="5" s="1"/>
  <c r="CB59" i="5" s="1"/>
  <c r="CM59" i="5" s="1"/>
  <c r="BJ59" i="5"/>
  <c r="BI59" i="5"/>
  <c r="BH59" i="5"/>
  <c r="BG59" i="5"/>
  <c r="BF59" i="5"/>
  <c r="BE59" i="5"/>
  <c r="BD59" i="5"/>
  <c r="BC59" i="5"/>
  <c r="BB59" i="5"/>
  <c r="BA59" i="5"/>
  <c r="AZ59" i="5"/>
  <c r="AY59" i="5"/>
  <c r="AX59" i="5"/>
  <c r="AW59" i="5"/>
  <c r="AV59" i="5"/>
  <c r="AU59" i="5"/>
  <c r="AT59" i="5"/>
  <c r="AS59" i="5"/>
  <c r="AR59" i="5"/>
  <c r="AQ59" i="5"/>
  <c r="AP59" i="5"/>
  <c r="AO59" i="5"/>
  <c r="AN59" i="5"/>
  <c r="AM59" i="5"/>
  <c r="AL59" i="5"/>
  <c r="AK59" i="5"/>
  <c r="AJ59" i="5"/>
  <c r="AI59" i="5"/>
  <c r="AH59" i="5"/>
  <c r="AG59" i="5"/>
  <c r="AF59" i="5"/>
  <c r="AE59" i="5"/>
  <c r="BS59" i="5" s="1"/>
  <c r="BX59" i="5" s="1"/>
  <c r="AD59" i="5"/>
  <c r="AC59" i="5"/>
  <c r="AB59" i="5"/>
  <c r="AA59" i="5"/>
  <c r="Y59" i="5"/>
  <c r="P59" i="5"/>
  <c r="Z59" i="5" s="1"/>
  <c r="BR58" i="5"/>
  <c r="BQ58" i="5"/>
  <c r="BP58" i="5"/>
  <c r="BO58" i="5"/>
  <c r="BN58" i="5"/>
  <c r="BM58" i="5"/>
  <c r="BL58" i="5"/>
  <c r="BK58" i="5"/>
  <c r="BJ58" i="5"/>
  <c r="BI58" i="5"/>
  <c r="BH58" i="5"/>
  <c r="BG58" i="5"/>
  <c r="BF58" i="5"/>
  <c r="BE58" i="5"/>
  <c r="BD58" i="5"/>
  <c r="BC58" i="5"/>
  <c r="BB58" i="5"/>
  <c r="BA58" i="5"/>
  <c r="AZ58" i="5"/>
  <c r="AY58" i="5"/>
  <c r="AX58" i="5"/>
  <c r="AW58" i="5"/>
  <c r="AV58" i="5"/>
  <c r="AU58" i="5"/>
  <c r="AT58" i="5"/>
  <c r="AS58" i="5"/>
  <c r="AR58" i="5"/>
  <c r="AQ58" i="5"/>
  <c r="AP58" i="5"/>
  <c r="AO58" i="5"/>
  <c r="AN58" i="5"/>
  <c r="AM58" i="5"/>
  <c r="AL58" i="5"/>
  <c r="AK58" i="5"/>
  <c r="AJ58" i="5"/>
  <c r="AI58" i="5"/>
  <c r="AH58" i="5"/>
  <c r="AG58" i="5"/>
  <c r="AF58" i="5"/>
  <c r="AE58" i="5"/>
  <c r="AD58" i="5"/>
  <c r="AC58" i="5"/>
  <c r="AB58" i="5"/>
  <c r="AA58" i="5"/>
  <c r="Y58" i="5"/>
  <c r="P58" i="5"/>
  <c r="Z58" i="5" s="1"/>
  <c r="BR57" i="5"/>
  <c r="BQ57" i="5"/>
  <c r="BP57" i="5"/>
  <c r="BO57" i="5"/>
  <c r="BN57" i="5"/>
  <c r="BM57" i="5"/>
  <c r="BL57" i="5"/>
  <c r="BK57" i="5"/>
  <c r="BJ57" i="5"/>
  <c r="BI57" i="5"/>
  <c r="BH57" i="5"/>
  <c r="BG57" i="5"/>
  <c r="BF57" i="5"/>
  <c r="BE57" i="5"/>
  <c r="BD57" i="5"/>
  <c r="BC57" i="5"/>
  <c r="BB57" i="5"/>
  <c r="BA57" i="5"/>
  <c r="AZ57" i="5"/>
  <c r="AY57" i="5"/>
  <c r="AX57" i="5"/>
  <c r="AW57" i="5"/>
  <c r="AV57" i="5"/>
  <c r="AU57" i="5"/>
  <c r="AT57" i="5"/>
  <c r="AS57" i="5"/>
  <c r="AR57" i="5"/>
  <c r="AQ57" i="5"/>
  <c r="AP57" i="5"/>
  <c r="AO57" i="5"/>
  <c r="AN57" i="5"/>
  <c r="AM57" i="5"/>
  <c r="AL57" i="5"/>
  <c r="AK57" i="5"/>
  <c r="AJ57" i="5"/>
  <c r="AI57" i="5"/>
  <c r="AH57" i="5"/>
  <c r="AG57" i="5"/>
  <c r="AF57" i="5"/>
  <c r="AE57" i="5"/>
  <c r="AD57" i="5"/>
  <c r="AC57" i="5"/>
  <c r="AB57" i="5"/>
  <c r="AA57" i="5"/>
  <c r="Z57" i="5"/>
  <c r="Y57" i="5"/>
  <c r="P57" i="5"/>
  <c r="BR56" i="5"/>
  <c r="BQ56" i="5"/>
  <c r="BP56" i="5"/>
  <c r="BO56" i="5"/>
  <c r="BN56" i="5"/>
  <c r="BM56" i="5"/>
  <c r="BL56" i="5"/>
  <c r="BK56" i="5"/>
  <c r="BJ56" i="5"/>
  <c r="BI56" i="5"/>
  <c r="BH56" i="5"/>
  <c r="BG56" i="5"/>
  <c r="BF56" i="5"/>
  <c r="BE56" i="5"/>
  <c r="BD56" i="5"/>
  <c r="BC56" i="5"/>
  <c r="BB56" i="5"/>
  <c r="BA56" i="5"/>
  <c r="AZ56" i="5"/>
  <c r="AY56" i="5"/>
  <c r="AX56" i="5"/>
  <c r="AW56" i="5"/>
  <c r="AV56" i="5"/>
  <c r="AU56" i="5"/>
  <c r="AT56" i="5"/>
  <c r="AS56" i="5"/>
  <c r="AR56" i="5"/>
  <c r="AQ56" i="5"/>
  <c r="AP56" i="5"/>
  <c r="AO56" i="5"/>
  <c r="AN56" i="5"/>
  <c r="AM56" i="5"/>
  <c r="AL56" i="5"/>
  <c r="AK56" i="5"/>
  <c r="AJ56" i="5"/>
  <c r="AI56" i="5"/>
  <c r="AH56" i="5"/>
  <c r="AG56" i="5"/>
  <c r="AF56" i="5"/>
  <c r="AE56" i="5"/>
  <c r="AD56" i="5"/>
  <c r="AC56" i="5"/>
  <c r="AB56" i="5"/>
  <c r="AA56" i="5"/>
  <c r="Y56" i="5"/>
  <c r="P56" i="5"/>
  <c r="BR55" i="5"/>
  <c r="BQ55" i="5"/>
  <c r="BP55" i="5"/>
  <c r="BO55" i="5"/>
  <c r="BN55" i="5"/>
  <c r="BM55" i="5"/>
  <c r="BL55" i="5"/>
  <c r="BK55" i="5"/>
  <c r="BJ55" i="5"/>
  <c r="BI55" i="5"/>
  <c r="BH55" i="5"/>
  <c r="BG55" i="5"/>
  <c r="BF55" i="5"/>
  <c r="BE55" i="5"/>
  <c r="BD55" i="5"/>
  <c r="BC55" i="5"/>
  <c r="BB55" i="5"/>
  <c r="BA55" i="5"/>
  <c r="AZ55" i="5"/>
  <c r="AY55" i="5"/>
  <c r="AX55" i="5"/>
  <c r="AW55" i="5"/>
  <c r="AV55" i="5"/>
  <c r="AU55" i="5"/>
  <c r="AT55" i="5"/>
  <c r="AS55" i="5"/>
  <c r="AR55" i="5"/>
  <c r="AQ55" i="5"/>
  <c r="AP55" i="5"/>
  <c r="AO55" i="5"/>
  <c r="AN55" i="5"/>
  <c r="AM55" i="5"/>
  <c r="AL55" i="5"/>
  <c r="AK55" i="5"/>
  <c r="AJ55" i="5"/>
  <c r="AI55" i="5"/>
  <c r="AH55" i="5"/>
  <c r="AG55" i="5"/>
  <c r="AF55" i="5"/>
  <c r="AE55" i="5"/>
  <c r="AD55" i="5"/>
  <c r="AC55" i="5"/>
  <c r="AB55" i="5"/>
  <c r="AA55" i="5"/>
  <c r="Y55" i="5"/>
  <c r="Z55" i="5" s="1"/>
  <c r="P55" i="5"/>
  <c r="BR54" i="5"/>
  <c r="BQ54" i="5"/>
  <c r="BP54" i="5"/>
  <c r="BO54" i="5"/>
  <c r="BN54" i="5"/>
  <c r="BM54" i="5"/>
  <c r="BL54" i="5"/>
  <c r="BK54" i="5"/>
  <c r="BJ54" i="5"/>
  <c r="BI54" i="5"/>
  <c r="BH54" i="5"/>
  <c r="BG54" i="5"/>
  <c r="BF54" i="5"/>
  <c r="BE54" i="5"/>
  <c r="BD54" i="5"/>
  <c r="BC54" i="5"/>
  <c r="BB54" i="5"/>
  <c r="BA54" i="5"/>
  <c r="AZ54" i="5"/>
  <c r="AY54" i="5"/>
  <c r="AX54" i="5"/>
  <c r="AW54" i="5"/>
  <c r="AV54" i="5"/>
  <c r="AU54" i="5"/>
  <c r="AT54" i="5"/>
  <c r="AS54" i="5"/>
  <c r="AR54" i="5"/>
  <c r="AQ54" i="5"/>
  <c r="AP54" i="5"/>
  <c r="AO54" i="5"/>
  <c r="AN54" i="5"/>
  <c r="AM54" i="5"/>
  <c r="AL54" i="5"/>
  <c r="AK54" i="5"/>
  <c r="AJ54" i="5"/>
  <c r="AI54" i="5"/>
  <c r="AH54" i="5"/>
  <c r="AG54" i="5"/>
  <c r="AF54" i="5"/>
  <c r="AE54" i="5"/>
  <c r="AD54" i="5"/>
  <c r="AC54" i="5"/>
  <c r="AB54" i="5"/>
  <c r="AA54" i="5"/>
  <c r="Y54" i="5"/>
  <c r="Z54" i="5" s="1"/>
  <c r="P54" i="5"/>
  <c r="BR53" i="5"/>
  <c r="BQ53" i="5"/>
  <c r="BP53" i="5"/>
  <c r="BO53" i="5"/>
  <c r="BN53" i="5"/>
  <c r="BM53" i="5"/>
  <c r="BL53" i="5"/>
  <c r="BK53" i="5"/>
  <c r="BJ53" i="5"/>
  <c r="BI53" i="5"/>
  <c r="BH53" i="5"/>
  <c r="BG53" i="5"/>
  <c r="BF53" i="5"/>
  <c r="BE53" i="5"/>
  <c r="BD53" i="5"/>
  <c r="BC53" i="5"/>
  <c r="BB53" i="5"/>
  <c r="BA53" i="5"/>
  <c r="AZ53" i="5"/>
  <c r="AY53" i="5"/>
  <c r="AX53" i="5"/>
  <c r="AW53" i="5"/>
  <c r="AV53" i="5"/>
  <c r="AU53" i="5"/>
  <c r="AT53" i="5"/>
  <c r="AS53" i="5"/>
  <c r="AR53" i="5"/>
  <c r="AQ53" i="5"/>
  <c r="AP53" i="5"/>
  <c r="AO53" i="5"/>
  <c r="AN53" i="5"/>
  <c r="AM53" i="5"/>
  <c r="AL53" i="5"/>
  <c r="AK53" i="5"/>
  <c r="AJ53" i="5"/>
  <c r="AI53" i="5"/>
  <c r="AH53" i="5"/>
  <c r="AG53" i="5"/>
  <c r="AF53" i="5"/>
  <c r="AE53" i="5"/>
  <c r="AD53" i="5"/>
  <c r="AC53" i="5"/>
  <c r="AB53" i="5"/>
  <c r="AA53" i="5"/>
  <c r="Y53" i="5"/>
  <c r="Z53" i="5" s="1"/>
  <c r="P53" i="5"/>
  <c r="BR52" i="5"/>
  <c r="BQ52" i="5"/>
  <c r="BP52" i="5"/>
  <c r="BO52" i="5"/>
  <c r="BN52" i="5"/>
  <c r="BM52" i="5"/>
  <c r="BL52" i="5"/>
  <c r="BK52" i="5"/>
  <c r="BJ52" i="5"/>
  <c r="BI52" i="5"/>
  <c r="BH52" i="5"/>
  <c r="BG52" i="5"/>
  <c r="BF52" i="5"/>
  <c r="BE52" i="5"/>
  <c r="BD52" i="5"/>
  <c r="BC52" i="5"/>
  <c r="BB52" i="5"/>
  <c r="BA52" i="5"/>
  <c r="AZ52" i="5"/>
  <c r="AY52" i="5"/>
  <c r="AX52" i="5"/>
  <c r="AW52" i="5"/>
  <c r="AV52" i="5"/>
  <c r="AU52" i="5"/>
  <c r="AT52" i="5"/>
  <c r="AS52" i="5"/>
  <c r="AR52" i="5"/>
  <c r="AQ52" i="5"/>
  <c r="AP52" i="5"/>
  <c r="AO52" i="5"/>
  <c r="AN52" i="5"/>
  <c r="AM52" i="5"/>
  <c r="AL52" i="5"/>
  <c r="AK52" i="5"/>
  <c r="AJ52" i="5"/>
  <c r="AI52" i="5"/>
  <c r="AH52" i="5"/>
  <c r="AG52" i="5"/>
  <c r="AF52" i="5"/>
  <c r="AE52" i="5"/>
  <c r="AD52" i="5"/>
  <c r="AC52" i="5"/>
  <c r="AB52" i="5"/>
  <c r="AA52" i="5"/>
  <c r="Y52" i="5"/>
  <c r="P52" i="5"/>
  <c r="BR51" i="5"/>
  <c r="BQ51" i="5"/>
  <c r="BP51" i="5"/>
  <c r="BO51" i="5"/>
  <c r="BN51" i="5"/>
  <c r="BM51" i="5"/>
  <c r="BL51" i="5"/>
  <c r="BK51" i="5"/>
  <c r="BJ51" i="5"/>
  <c r="BI51" i="5"/>
  <c r="BH51" i="5"/>
  <c r="BG51" i="5"/>
  <c r="BF51" i="5"/>
  <c r="BE51" i="5"/>
  <c r="BD51" i="5"/>
  <c r="BC51" i="5"/>
  <c r="BB51" i="5"/>
  <c r="BA51" i="5"/>
  <c r="AZ51" i="5"/>
  <c r="AY51" i="5"/>
  <c r="AX51" i="5"/>
  <c r="AW51" i="5"/>
  <c r="AV51" i="5"/>
  <c r="AU51" i="5"/>
  <c r="AT51" i="5"/>
  <c r="AS51" i="5"/>
  <c r="AR51" i="5"/>
  <c r="AQ51" i="5"/>
  <c r="AP51" i="5"/>
  <c r="AO51" i="5"/>
  <c r="AN51" i="5"/>
  <c r="AM51" i="5"/>
  <c r="AL51" i="5"/>
  <c r="AK51" i="5"/>
  <c r="AJ51" i="5"/>
  <c r="AI51" i="5"/>
  <c r="AH51" i="5"/>
  <c r="AG51" i="5"/>
  <c r="AF51" i="5"/>
  <c r="AE51" i="5"/>
  <c r="AD51" i="5"/>
  <c r="AC51" i="5"/>
  <c r="AB51" i="5"/>
  <c r="AA51" i="5"/>
  <c r="Y51" i="5"/>
  <c r="P51" i="5"/>
  <c r="BR50" i="5"/>
  <c r="BQ50" i="5"/>
  <c r="BP50" i="5"/>
  <c r="BO50" i="5"/>
  <c r="BN50" i="5"/>
  <c r="BM50" i="5"/>
  <c r="BL50" i="5"/>
  <c r="BK50" i="5"/>
  <c r="BJ50" i="5"/>
  <c r="BI50" i="5"/>
  <c r="BH50" i="5"/>
  <c r="BG50" i="5"/>
  <c r="BF50" i="5"/>
  <c r="BE50" i="5"/>
  <c r="BD50" i="5"/>
  <c r="BC50" i="5"/>
  <c r="BB50" i="5"/>
  <c r="BA50" i="5"/>
  <c r="AZ50" i="5"/>
  <c r="AY50" i="5"/>
  <c r="AX50" i="5"/>
  <c r="AW50" i="5"/>
  <c r="AV50" i="5"/>
  <c r="AU50" i="5"/>
  <c r="AT50" i="5"/>
  <c r="AS50" i="5"/>
  <c r="AR50" i="5"/>
  <c r="AQ50" i="5"/>
  <c r="AP50" i="5"/>
  <c r="AO50" i="5"/>
  <c r="AN50" i="5"/>
  <c r="AM50" i="5"/>
  <c r="AL50" i="5"/>
  <c r="AK50" i="5"/>
  <c r="AJ50" i="5"/>
  <c r="AI50" i="5"/>
  <c r="AH50" i="5"/>
  <c r="AG50" i="5"/>
  <c r="AF50" i="5"/>
  <c r="AE50" i="5"/>
  <c r="AD50" i="5"/>
  <c r="AC50" i="5"/>
  <c r="AB50" i="5"/>
  <c r="AA50" i="5"/>
  <c r="Y50" i="5"/>
  <c r="P50" i="5"/>
  <c r="BR49" i="5"/>
  <c r="BQ49" i="5"/>
  <c r="BP49" i="5"/>
  <c r="BO49" i="5"/>
  <c r="BN49" i="5"/>
  <c r="BM49" i="5"/>
  <c r="BL49" i="5"/>
  <c r="BK49" i="5"/>
  <c r="BJ49" i="5"/>
  <c r="BI49" i="5"/>
  <c r="BH49" i="5"/>
  <c r="BG49" i="5"/>
  <c r="BF49" i="5"/>
  <c r="BE49" i="5"/>
  <c r="BD49" i="5"/>
  <c r="BC49" i="5"/>
  <c r="BB49" i="5"/>
  <c r="BA49" i="5"/>
  <c r="AZ49" i="5"/>
  <c r="AY49" i="5"/>
  <c r="AX49" i="5"/>
  <c r="AW49" i="5"/>
  <c r="AV49" i="5"/>
  <c r="AU49" i="5"/>
  <c r="AT49" i="5"/>
  <c r="AS49" i="5"/>
  <c r="AR49" i="5"/>
  <c r="AQ49" i="5"/>
  <c r="AP49" i="5"/>
  <c r="AO49" i="5"/>
  <c r="AN49" i="5"/>
  <c r="AM49" i="5"/>
  <c r="AL49" i="5"/>
  <c r="AK49" i="5"/>
  <c r="AJ49" i="5"/>
  <c r="AI49" i="5"/>
  <c r="AH49" i="5"/>
  <c r="AG49" i="5"/>
  <c r="AF49" i="5"/>
  <c r="AE49" i="5"/>
  <c r="AD49" i="5"/>
  <c r="AC49" i="5"/>
  <c r="AB49" i="5"/>
  <c r="AA49" i="5"/>
  <c r="Y49" i="5"/>
  <c r="Z49" i="5" s="1"/>
  <c r="P49" i="5"/>
  <c r="BR48" i="5"/>
  <c r="BQ48" i="5"/>
  <c r="BP48" i="5"/>
  <c r="BO48" i="5"/>
  <c r="BN48" i="5"/>
  <c r="BM48" i="5"/>
  <c r="BL48" i="5"/>
  <c r="BK48" i="5"/>
  <c r="BJ48" i="5"/>
  <c r="BI48" i="5"/>
  <c r="BH48" i="5"/>
  <c r="BG48" i="5"/>
  <c r="BF48" i="5"/>
  <c r="BE48" i="5"/>
  <c r="BD48" i="5"/>
  <c r="BC48" i="5"/>
  <c r="BB48" i="5"/>
  <c r="BA48" i="5"/>
  <c r="AZ48" i="5"/>
  <c r="AY48" i="5"/>
  <c r="AX48" i="5"/>
  <c r="AW48" i="5"/>
  <c r="AV48" i="5"/>
  <c r="AU48" i="5"/>
  <c r="AT48" i="5"/>
  <c r="AS48" i="5"/>
  <c r="AR48" i="5"/>
  <c r="AQ48" i="5"/>
  <c r="AP48" i="5"/>
  <c r="AO48" i="5"/>
  <c r="AN48" i="5"/>
  <c r="AM48" i="5"/>
  <c r="AL48" i="5"/>
  <c r="AK48" i="5"/>
  <c r="AJ48" i="5"/>
  <c r="AI48" i="5"/>
  <c r="AH48" i="5"/>
  <c r="AG48" i="5"/>
  <c r="AF48" i="5"/>
  <c r="AE48" i="5"/>
  <c r="AD48" i="5"/>
  <c r="AC48" i="5"/>
  <c r="AB48" i="5"/>
  <c r="AA48" i="5"/>
  <c r="Y48" i="5"/>
  <c r="P48" i="5"/>
  <c r="Z48" i="5" s="1"/>
  <c r="BR47" i="5"/>
  <c r="BQ47" i="5"/>
  <c r="BP47" i="5"/>
  <c r="BO47" i="5"/>
  <c r="BN47" i="5"/>
  <c r="BM47" i="5"/>
  <c r="BL47" i="5"/>
  <c r="BK47" i="5"/>
  <c r="BJ47" i="5"/>
  <c r="BI47" i="5"/>
  <c r="BH47" i="5"/>
  <c r="BG47" i="5"/>
  <c r="BF47" i="5"/>
  <c r="BE47" i="5"/>
  <c r="BD47" i="5"/>
  <c r="BC47" i="5"/>
  <c r="BB47" i="5"/>
  <c r="BA47" i="5"/>
  <c r="AZ47" i="5"/>
  <c r="AY47" i="5"/>
  <c r="AX47" i="5"/>
  <c r="AW47" i="5"/>
  <c r="AV47" i="5"/>
  <c r="AU47" i="5"/>
  <c r="AT47" i="5"/>
  <c r="AS47" i="5"/>
  <c r="AR47" i="5"/>
  <c r="AQ47" i="5"/>
  <c r="AP47" i="5"/>
  <c r="AO47" i="5"/>
  <c r="AN47" i="5"/>
  <c r="AM47" i="5"/>
  <c r="AL47" i="5"/>
  <c r="AK47" i="5"/>
  <c r="AJ47" i="5"/>
  <c r="AI47" i="5"/>
  <c r="AH47" i="5"/>
  <c r="AG47" i="5"/>
  <c r="AF47" i="5"/>
  <c r="AE47" i="5"/>
  <c r="AD47" i="5"/>
  <c r="AC47" i="5"/>
  <c r="AB47" i="5"/>
  <c r="AA47" i="5"/>
  <c r="Y47" i="5"/>
  <c r="Z47" i="5" s="1"/>
  <c r="P47" i="5"/>
  <c r="BR46" i="5"/>
  <c r="BQ46" i="5"/>
  <c r="BP46" i="5"/>
  <c r="BO46" i="5"/>
  <c r="BN46" i="5"/>
  <c r="BM46" i="5"/>
  <c r="BL46" i="5"/>
  <c r="BK46" i="5"/>
  <c r="BJ46" i="5"/>
  <c r="BI46" i="5"/>
  <c r="BH46" i="5"/>
  <c r="BG46" i="5"/>
  <c r="BF46" i="5"/>
  <c r="BE46" i="5"/>
  <c r="BD46" i="5"/>
  <c r="BC46" i="5"/>
  <c r="BB46" i="5"/>
  <c r="BA46" i="5"/>
  <c r="AZ46" i="5"/>
  <c r="AY46" i="5"/>
  <c r="AX46" i="5"/>
  <c r="AW46" i="5"/>
  <c r="AV46" i="5"/>
  <c r="AU46" i="5"/>
  <c r="AT46" i="5"/>
  <c r="AS46" i="5"/>
  <c r="AR46" i="5"/>
  <c r="AQ46" i="5"/>
  <c r="AP46" i="5"/>
  <c r="AO46" i="5"/>
  <c r="AN46" i="5"/>
  <c r="AM46" i="5"/>
  <c r="AL46" i="5"/>
  <c r="AK46" i="5"/>
  <c r="AJ46" i="5"/>
  <c r="AI46" i="5"/>
  <c r="AH46" i="5"/>
  <c r="AG46" i="5"/>
  <c r="AF46" i="5"/>
  <c r="AE46" i="5"/>
  <c r="AD46" i="5"/>
  <c r="AC46" i="5"/>
  <c r="AB46" i="5"/>
  <c r="AA46" i="5"/>
  <c r="Y46" i="5"/>
  <c r="P46" i="5"/>
  <c r="BR45" i="5"/>
  <c r="BQ45" i="5"/>
  <c r="BP45" i="5"/>
  <c r="BO45" i="5"/>
  <c r="BN45" i="5"/>
  <c r="BM45" i="5"/>
  <c r="BL45" i="5"/>
  <c r="BK45" i="5"/>
  <c r="BJ45" i="5"/>
  <c r="BI45" i="5"/>
  <c r="BH45" i="5"/>
  <c r="BG45" i="5"/>
  <c r="BF45" i="5"/>
  <c r="BE45" i="5"/>
  <c r="BD45" i="5"/>
  <c r="BC45" i="5"/>
  <c r="BB45" i="5"/>
  <c r="BA45" i="5"/>
  <c r="AZ45" i="5"/>
  <c r="AY45" i="5"/>
  <c r="AX45" i="5"/>
  <c r="AW45" i="5"/>
  <c r="AV45" i="5"/>
  <c r="AU45" i="5"/>
  <c r="AT45" i="5"/>
  <c r="AS45" i="5"/>
  <c r="AR45" i="5"/>
  <c r="AQ45" i="5"/>
  <c r="AP45" i="5"/>
  <c r="AO45" i="5"/>
  <c r="AN45" i="5"/>
  <c r="AM45" i="5"/>
  <c r="AL45" i="5"/>
  <c r="AK45" i="5"/>
  <c r="AJ45" i="5"/>
  <c r="AI45" i="5"/>
  <c r="AH45" i="5"/>
  <c r="AG45" i="5"/>
  <c r="AF45" i="5"/>
  <c r="AE45" i="5"/>
  <c r="AD45" i="5"/>
  <c r="AC45" i="5"/>
  <c r="AB45" i="5"/>
  <c r="AA45" i="5"/>
  <c r="Y45" i="5"/>
  <c r="P45" i="5"/>
  <c r="Z45" i="5" s="1"/>
  <c r="BR44" i="5"/>
  <c r="BQ44" i="5"/>
  <c r="BP44" i="5"/>
  <c r="BO44" i="5"/>
  <c r="BN44" i="5"/>
  <c r="BM44" i="5"/>
  <c r="BL44" i="5"/>
  <c r="BK44" i="5"/>
  <c r="BJ44" i="5"/>
  <c r="BI44" i="5"/>
  <c r="BH44" i="5"/>
  <c r="BG44" i="5"/>
  <c r="BF44" i="5"/>
  <c r="BE44" i="5"/>
  <c r="BD44" i="5"/>
  <c r="BC44" i="5"/>
  <c r="BB44" i="5"/>
  <c r="BA44" i="5"/>
  <c r="AZ44" i="5"/>
  <c r="AY44" i="5"/>
  <c r="AX44" i="5"/>
  <c r="AW44" i="5"/>
  <c r="AV44" i="5"/>
  <c r="AU44" i="5"/>
  <c r="AT44" i="5"/>
  <c r="AS44" i="5"/>
  <c r="AR44" i="5"/>
  <c r="AQ44" i="5"/>
  <c r="AP44" i="5"/>
  <c r="AO44" i="5"/>
  <c r="AN44" i="5"/>
  <c r="AM44" i="5"/>
  <c r="AL44" i="5"/>
  <c r="AK44" i="5"/>
  <c r="AJ44" i="5"/>
  <c r="AI44" i="5"/>
  <c r="AH44" i="5"/>
  <c r="AG44" i="5"/>
  <c r="AF44" i="5"/>
  <c r="AE44" i="5"/>
  <c r="AD44" i="5"/>
  <c r="AC44" i="5"/>
  <c r="AB44" i="5"/>
  <c r="AA44" i="5"/>
  <c r="Y44" i="5"/>
  <c r="P44" i="5"/>
  <c r="BR43" i="5"/>
  <c r="BQ43" i="5"/>
  <c r="BP43" i="5"/>
  <c r="BO43" i="5"/>
  <c r="BN43" i="5"/>
  <c r="BM43" i="5"/>
  <c r="BL43" i="5"/>
  <c r="BK43" i="5"/>
  <c r="BJ43" i="5"/>
  <c r="BI43" i="5"/>
  <c r="BH43" i="5"/>
  <c r="BG43" i="5"/>
  <c r="BF43" i="5"/>
  <c r="BE43" i="5"/>
  <c r="BD43" i="5"/>
  <c r="BC43" i="5"/>
  <c r="BB43" i="5"/>
  <c r="BA43" i="5"/>
  <c r="AZ43" i="5"/>
  <c r="AY43" i="5"/>
  <c r="AX43" i="5"/>
  <c r="AW43" i="5"/>
  <c r="AV43" i="5"/>
  <c r="AU43" i="5"/>
  <c r="AT43" i="5"/>
  <c r="AS43" i="5"/>
  <c r="AR43" i="5"/>
  <c r="AQ43" i="5"/>
  <c r="AP43" i="5"/>
  <c r="AO43" i="5"/>
  <c r="AN43" i="5"/>
  <c r="AM43" i="5"/>
  <c r="AL43" i="5"/>
  <c r="AK43" i="5"/>
  <c r="AJ43" i="5"/>
  <c r="AI43" i="5"/>
  <c r="AH43" i="5"/>
  <c r="AG43" i="5"/>
  <c r="AF43" i="5"/>
  <c r="AE43" i="5"/>
  <c r="AD43" i="5"/>
  <c r="AC43" i="5"/>
  <c r="AB43" i="5"/>
  <c r="AA43" i="5"/>
  <c r="Z43" i="5"/>
  <c r="Y43" i="5"/>
  <c r="P43" i="5"/>
  <c r="BR42" i="5"/>
  <c r="BQ42" i="5"/>
  <c r="BP42" i="5"/>
  <c r="BO42" i="5"/>
  <c r="BN42" i="5"/>
  <c r="BM42" i="5"/>
  <c r="BL42" i="5"/>
  <c r="BK42" i="5"/>
  <c r="BJ42" i="5"/>
  <c r="BI42" i="5"/>
  <c r="BH42" i="5"/>
  <c r="BG42" i="5"/>
  <c r="BF42" i="5"/>
  <c r="BE42" i="5"/>
  <c r="BD42" i="5"/>
  <c r="BC42" i="5"/>
  <c r="BB42" i="5"/>
  <c r="BA42" i="5"/>
  <c r="AZ42" i="5"/>
  <c r="AY42" i="5"/>
  <c r="AX42" i="5"/>
  <c r="AW42" i="5"/>
  <c r="AV42" i="5"/>
  <c r="AU42" i="5"/>
  <c r="AT42" i="5"/>
  <c r="AS42" i="5"/>
  <c r="AR42" i="5"/>
  <c r="AQ42" i="5"/>
  <c r="AP42" i="5"/>
  <c r="AO42" i="5"/>
  <c r="AN42" i="5"/>
  <c r="AM42" i="5"/>
  <c r="AL42" i="5"/>
  <c r="AK42" i="5"/>
  <c r="AJ42" i="5"/>
  <c r="AI42" i="5"/>
  <c r="AH42" i="5"/>
  <c r="AG42" i="5"/>
  <c r="AF42" i="5"/>
  <c r="AE42" i="5"/>
  <c r="AD42" i="5"/>
  <c r="AC42" i="5"/>
  <c r="AB42" i="5"/>
  <c r="AA42" i="5"/>
  <c r="Y42" i="5"/>
  <c r="Z42" i="5" s="1"/>
  <c r="P42" i="5"/>
  <c r="BR41" i="5"/>
  <c r="BQ41" i="5"/>
  <c r="BP41" i="5"/>
  <c r="BO41" i="5"/>
  <c r="BN41" i="5"/>
  <c r="BM41" i="5"/>
  <c r="BL41" i="5"/>
  <c r="BK41" i="5"/>
  <c r="BJ41" i="5"/>
  <c r="BI41" i="5"/>
  <c r="BH41" i="5"/>
  <c r="BG41" i="5"/>
  <c r="BF41" i="5"/>
  <c r="BE41" i="5"/>
  <c r="BD41" i="5"/>
  <c r="BC41" i="5"/>
  <c r="BB41" i="5"/>
  <c r="BA41" i="5"/>
  <c r="AZ41" i="5"/>
  <c r="AY41" i="5"/>
  <c r="AX41" i="5"/>
  <c r="AW41" i="5"/>
  <c r="AV41" i="5"/>
  <c r="AU41" i="5"/>
  <c r="AT41" i="5"/>
  <c r="AS41" i="5"/>
  <c r="AR41" i="5"/>
  <c r="AQ41" i="5"/>
  <c r="AP41" i="5"/>
  <c r="AO41" i="5"/>
  <c r="AN41" i="5"/>
  <c r="AM41" i="5"/>
  <c r="AL41" i="5"/>
  <c r="AK41" i="5"/>
  <c r="AJ41" i="5"/>
  <c r="AI41" i="5"/>
  <c r="AH41" i="5"/>
  <c r="AG41" i="5"/>
  <c r="AF41" i="5"/>
  <c r="AE41" i="5"/>
  <c r="AD41" i="5"/>
  <c r="AC41" i="5"/>
  <c r="AB41" i="5"/>
  <c r="AA41" i="5"/>
  <c r="Y41" i="5"/>
  <c r="Z41" i="5" s="1"/>
  <c r="P41" i="5"/>
  <c r="BR40" i="5"/>
  <c r="BQ40" i="5"/>
  <c r="BP40" i="5"/>
  <c r="BO40" i="5"/>
  <c r="BN40" i="5"/>
  <c r="BM40" i="5"/>
  <c r="BL40" i="5"/>
  <c r="BK40" i="5"/>
  <c r="BJ40" i="5"/>
  <c r="BI40" i="5"/>
  <c r="BH40" i="5"/>
  <c r="BG40" i="5"/>
  <c r="BF40" i="5"/>
  <c r="BE40" i="5"/>
  <c r="BD40" i="5"/>
  <c r="BC40" i="5"/>
  <c r="BB40" i="5"/>
  <c r="BA40" i="5"/>
  <c r="AZ40" i="5"/>
  <c r="AY40" i="5"/>
  <c r="AX40" i="5"/>
  <c r="AW40" i="5"/>
  <c r="AV40" i="5"/>
  <c r="AU40" i="5"/>
  <c r="AT40" i="5"/>
  <c r="AS40" i="5"/>
  <c r="AR40" i="5"/>
  <c r="AQ40" i="5"/>
  <c r="AP40" i="5"/>
  <c r="AO40" i="5"/>
  <c r="AN40" i="5"/>
  <c r="AM40" i="5"/>
  <c r="AL40" i="5"/>
  <c r="AK40" i="5"/>
  <c r="AJ40" i="5"/>
  <c r="AI40" i="5"/>
  <c r="AH40" i="5"/>
  <c r="AG40" i="5"/>
  <c r="AF40" i="5"/>
  <c r="AE40" i="5"/>
  <c r="AD40" i="5"/>
  <c r="AC40" i="5"/>
  <c r="AB40" i="5"/>
  <c r="AA40" i="5"/>
  <c r="Y40" i="5"/>
  <c r="P40" i="5"/>
  <c r="BR39" i="5"/>
  <c r="BQ39" i="5"/>
  <c r="BP39" i="5"/>
  <c r="BO39" i="5"/>
  <c r="BN39" i="5"/>
  <c r="BM39" i="5"/>
  <c r="BL39" i="5"/>
  <c r="BK39" i="5"/>
  <c r="BJ39" i="5"/>
  <c r="BI39" i="5"/>
  <c r="BH39" i="5"/>
  <c r="BG39" i="5"/>
  <c r="BF39" i="5"/>
  <c r="BE39" i="5"/>
  <c r="BD39" i="5"/>
  <c r="BC39" i="5"/>
  <c r="BB39" i="5"/>
  <c r="BA39" i="5"/>
  <c r="AZ39" i="5"/>
  <c r="AY39" i="5"/>
  <c r="AX39" i="5"/>
  <c r="AW39" i="5"/>
  <c r="AV39" i="5"/>
  <c r="AU39" i="5"/>
  <c r="AT39" i="5"/>
  <c r="AS39" i="5"/>
  <c r="AR39" i="5"/>
  <c r="AQ39" i="5"/>
  <c r="AP39" i="5"/>
  <c r="AO39" i="5"/>
  <c r="AN39" i="5"/>
  <c r="AM39" i="5"/>
  <c r="AL39" i="5"/>
  <c r="AK39" i="5"/>
  <c r="AJ39" i="5"/>
  <c r="AI39" i="5"/>
  <c r="AH39" i="5"/>
  <c r="AG39" i="5"/>
  <c r="AF39" i="5"/>
  <c r="AE39" i="5"/>
  <c r="AD39" i="5"/>
  <c r="AC39" i="5"/>
  <c r="AB39" i="5"/>
  <c r="AA39" i="5"/>
  <c r="Y39" i="5"/>
  <c r="P39" i="5"/>
  <c r="BR38" i="5"/>
  <c r="BQ38" i="5"/>
  <c r="BP38" i="5"/>
  <c r="BO38" i="5"/>
  <c r="BN38" i="5"/>
  <c r="BM38" i="5"/>
  <c r="BL38" i="5"/>
  <c r="BK38" i="5"/>
  <c r="BJ38" i="5"/>
  <c r="BI38" i="5"/>
  <c r="BH38" i="5"/>
  <c r="BG38" i="5"/>
  <c r="BF38" i="5"/>
  <c r="BE38" i="5"/>
  <c r="BD38" i="5"/>
  <c r="BC38" i="5"/>
  <c r="BB38" i="5"/>
  <c r="BA38" i="5"/>
  <c r="AZ38" i="5"/>
  <c r="AY38" i="5"/>
  <c r="AX38" i="5"/>
  <c r="AW38" i="5"/>
  <c r="AV38" i="5"/>
  <c r="AU38" i="5"/>
  <c r="AT38" i="5"/>
  <c r="AS38" i="5"/>
  <c r="AR38" i="5"/>
  <c r="AQ38" i="5"/>
  <c r="AP38" i="5"/>
  <c r="AO38" i="5"/>
  <c r="AN38" i="5"/>
  <c r="AM38" i="5"/>
  <c r="AL38" i="5"/>
  <c r="AK38" i="5"/>
  <c r="AJ38" i="5"/>
  <c r="AI38" i="5"/>
  <c r="AH38" i="5"/>
  <c r="AG38" i="5"/>
  <c r="AF38" i="5"/>
  <c r="AE38" i="5"/>
  <c r="AD38" i="5"/>
  <c r="AC38" i="5"/>
  <c r="AB38" i="5"/>
  <c r="AA38" i="5"/>
  <c r="Z38" i="5"/>
  <c r="Y38" i="5"/>
  <c r="P38" i="5"/>
  <c r="BR37" i="5"/>
  <c r="BQ37" i="5"/>
  <c r="BP37" i="5"/>
  <c r="BO37" i="5"/>
  <c r="BN37" i="5"/>
  <c r="BM37" i="5"/>
  <c r="BL37" i="5"/>
  <c r="BK37" i="5"/>
  <c r="BJ37" i="5"/>
  <c r="BI37" i="5"/>
  <c r="BH37" i="5"/>
  <c r="BG37" i="5"/>
  <c r="BF37" i="5"/>
  <c r="BE37" i="5"/>
  <c r="BD37" i="5"/>
  <c r="BC37" i="5"/>
  <c r="BB37" i="5"/>
  <c r="BA37" i="5"/>
  <c r="AZ37" i="5"/>
  <c r="AY37" i="5"/>
  <c r="AX37" i="5"/>
  <c r="AW37" i="5"/>
  <c r="AV37" i="5"/>
  <c r="AU37" i="5"/>
  <c r="AT37" i="5"/>
  <c r="AS37" i="5"/>
  <c r="AR37" i="5"/>
  <c r="AQ37" i="5"/>
  <c r="AP37" i="5"/>
  <c r="AO37" i="5"/>
  <c r="AN37" i="5"/>
  <c r="AM37" i="5"/>
  <c r="AL37" i="5"/>
  <c r="AK37" i="5"/>
  <c r="AJ37" i="5"/>
  <c r="AI37" i="5"/>
  <c r="AH37" i="5"/>
  <c r="AG37" i="5"/>
  <c r="AF37" i="5"/>
  <c r="AE37" i="5"/>
  <c r="AD37" i="5"/>
  <c r="AC37" i="5"/>
  <c r="AB37" i="5"/>
  <c r="AA37" i="5"/>
  <c r="Y37" i="5"/>
  <c r="P37" i="5"/>
  <c r="BR36" i="5"/>
  <c r="BQ36" i="5"/>
  <c r="BP36" i="5"/>
  <c r="BO36" i="5"/>
  <c r="BN36" i="5"/>
  <c r="BM36" i="5"/>
  <c r="BL36" i="5"/>
  <c r="BK36" i="5"/>
  <c r="BJ36" i="5"/>
  <c r="BI36" i="5"/>
  <c r="BH36" i="5"/>
  <c r="BG36" i="5"/>
  <c r="BF36" i="5"/>
  <c r="BE36" i="5"/>
  <c r="BD36" i="5"/>
  <c r="BC36" i="5"/>
  <c r="BB36" i="5"/>
  <c r="BA36" i="5"/>
  <c r="AZ36" i="5"/>
  <c r="AY36" i="5"/>
  <c r="AX36" i="5"/>
  <c r="AW36" i="5"/>
  <c r="AV36" i="5"/>
  <c r="AU36" i="5"/>
  <c r="AT36" i="5"/>
  <c r="AS36" i="5"/>
  <c r="AR36" i="5"/>
  <c r="AQ36" i="5"/>
  <c r="AP36" i="5"/>
  <c r="AO36" i="5"/>
  <c r="AN36" i="5"/>
  <c r="AM36" i="5"/>
  <c r="AL36" i="5"/>
  <c r="AK36" i="5"/>
  <c r="AJ36" i="5"/>
  <c r="AI36" i="5"/>
  <c r="AH36" i="5"/>
  <c r="AG36" i="5"/>
  <c r="AF36" i="5"/>
  <c r="AE36" i="5"/>
  <c r="AD36" i="5"/>
  <c r="AC36" i="5"/>
  <c r="AB36" i="5"/>
  <c r="AA36" i="5"/>
  <c r="Y36" i="5"/>
  <c r="P36" i="5"/>
  <c r="Z36" i="5" s="1"/>
  <c r="BR35" i="5"/>
  <c r="BQ35" i="5"/>
  <c r="BP35" i="5"/>
  <c r="BO35" i="5"/>
  <c r="BN35" i="5"/>
  <c r="BM35" i="5"/>
  <c r="BL35" i="5"/>
  <c r="BK35" i="5"/>
  <c r="BJ35" i="5"/>
  <c r="BI35" i="5"/>
  <c r="BH35" i="5"/>
  <c r="BG35" i="5"/>
  <c r="BF35" i="5"/>
  <c r="BE35" i="5"/>
  <c r="BD35" i="5"/>
  <c r="BC35" i="5"/>
  <c r="BB35" i="5"/>
  <c r="BA35" i="5"/>
  <c r="AZ35" i="5"/>
  <c r="AY35" i="5"/>
  <c r="AX35" i="5"/>
  <c r="AW35" i="5"/>
  <c r="AV35" i="5"/>
  <c r="AU35" i="5"/>
  <c r="AT35" i="5"/>
  <c r="AS35" i="5"/>
  <c r="AR35" i="5"/>
  <c r="AQ35" i="5"/>
  <c r="AP35" i="5"/>
  <c r="AO35" i="5"/>
  <c r="AN35" i="5"/>
  <c r="AM35" i="5"/>
  <c r="AL35" i="5"/>
  <c r="AK35" i="5"/>
  <c r="AJ35" i="5"/>
  <c r="AI35" i="5"/>
  <c r="AH35" i="5"/>
  <c r="AG35" i="5"/>
  <c r="AF35" i="5"/>
  <c r="AE35" i="5"/>
  <c r="AD35" i="5"/>
  <c r="AC35" i="5"/>
  <c r="AB35" i="5"/>
  <c r="AA35" i="5"/>
  <c r="Y35" i="5"/>
  <c r="Z35" i="5" s="1"/>
  <c r="P35" i="5"/>
  <c r="BR34" i="5"/>
  <c r="BQ34" i="5"/>
  <c r="BP34" i="5"/>
  <c r="BO34" i="5"/>
  <c r="BN34" i="5"/>
  <c r="BM34" i="5"/>
  <c r="BL34" i="5"/>
  <c r="BK34" i="5"/>
  <c r="BJ34" i="5"/>
  <c r="BI34" i="5"/>
  <c r="BH34" i="5"/>
  <c r="BG34" i="5"/>
  <c r="BF34" i="5"/>
  <c r="BE34" i="5"/>
  <c r="BD34" i="5"/>
  <c r="BC34" i="5"/>
  <c r="BB34" i="5"/>
  <c r="BA34" i="5"/>
  <c r="AZ34" i="5"/>
  <c r="AY34" i="5"/>
  <c r="AX34" i="5"/>
  <c r="AW34" i="5"/>
  <c r="AV34" i="5"/>
  <c r="AU34" i="5"/>
  <c r="AT34" i="5"/>
  <c r="AS34" i="5"/>
  <c r="AR34" i="5"/>
  <c r="AQ34" i="5"/>
  <c r="AP34" i="5"/>
  <c r="AO34" i="5"/>
  <c r="AN34" i="5"/>
  <c r="AM34" i="5"/>
  <c r="AL34" i="5"/>
  <c r="AK34" i="5"/>
  <c r="AJ34" i="5"/>
  <c r="AI34" i="5"/>
  <c r="AH34" i="5"/>
  <c r="AG34" i="5"/>
  <c r="AF34" i="5"/>
  <c r="AE34" i="5"/>
  <c r="AD34" i="5"/>
  <c r="AC34" i="5"/>
  <c r="AB34" i="5"/>
  <c r="AA34" i="5"/>
  <c r="Z34" i="5"/>
  <c r="Y34" i="5"/>
  <c r="P34" i="5"/>
  <c r="BR33" i="5"/>
  <c r="BQ33" i="5"/>
  <c r="BP33" i="5"/>
  <c r="BO33" i="5"/>
  <c r="BN33" i="5"/>
  <c r="BM33" i="5"/>
  <c r="BL33" i="5"/>
  <c r="BK33" i="5"/>
  <c r="BJ33" i="5"/>
  <c r="BI33" i="5"/>
  <c r="BH33" i="5"/>
  <c r="BG33" i="5"/>
  <c r="BF33" i="5"/>
  <c r="BE33" i="5"/>
  <c r="BD33" i="5"/>
  <c r="BC33" i="5"/>
  <c r="BB33" i="5"/>
  <c r="BA33" i="5"/>
  <c r="AZ33" i="5"/>
  <c r="AY33" i="5"/>
  <c r="AX33" i="5"/>
  <c r="AW33" i="5"/>
  <c r="AV33" i="5"/>
  <c r="AU33" i="5"/>
  <c r="AT33" i="5"/>
  <c r="AS33" i="5"/>
  <c r="AR33" i="5"/>
  <c r="AQ33" i="5"/>
  <c r="AP33" i="5"/>
  <c r="AO33" i="5"/>
  <c r="AN33" i="5"/>
  <c r="AM33" i="5"/>
  <c r="AL33" i="5"/>
  <c r="AK33" i="5"/>
  <c r="AJ33" i="5"/>
  <c r="AI33" i="5"/>
  <c r="AH33" i="5"/>
  <c r="AG33" i="5"/>
  <c r="AF33" i="5"/>
  <c r="AE33" i="5"/>
  <c r="AD33" i="5"/>
  <c r="AC33" i="5"/>
  <c r="AB33" i="5"/>
  <c r="AA33" i="5"/>
  <c r="Y33" i="5"/>
  <c r="P33" i="5"/>
  <c r="BR32" i="5"/>
  <c r="BQ32" i="5"/>
  <c r="BP32" i="5"/>
  <c r="BO32" i="5"/>
  <c r="BN32" i="5"/>
  <c r="BM32" i="5"/>
  <c r="BL32" i="5"/>
  <c r="BK32" i="5"/>
  <c r="BJ32" i="5"/>
  <c r="BI32" i="5"/>
  <c r="BH32" i="5"/>
  <c r="BG32" i="5"/>
  <c r="BF32" i="5"/>
  <c r="BE32" i="5"/>
  <c r="BD32" i="5"/>
  <c r="BC32" i="5"/>
  <c r="BB32" i="5"/>
  <c r="BA32" i="5"/>
  <c r="AZ32" i="5"/>
  <c r="AY32" i="5"/>
  <c r="AX32" i="5"/>
  <c r="AW32" i="5"/>
  <c r="AV32" i="5"/>
  <c r="AU32" i="5"/>
  <c r="AT32" i="5"/>
  <c r="AS32" i="5"/>
  <c r="AR32" i="5"/>
  <c r="AQ32" i="5"/>
  <c r="AP32" i="5"/>
  <c r="AO32" i="5"/>
  <c r="AN32" i="5"/>
  <c r="AM32" i="5"/>
  <c r="AL32" i="5"/>
  <c r="AK32" i="5"/>
  <c r="AJ32" i="5"/>
  <c r="AI32" i="5"/>
  <c r="AH32" i="5"/>
  <c r="AG32" i="5"/>
  <c r="AF32" i="5"/>
  <c r="AE32" i="5"/>
  <c r="AD32" i="5"/>
  <c r="AC32" i="5"/>
  <c r="AB32" i="5"/>
  <c r="AA32" i="5"/>
  <c r="Y32" i="5"/>
  <c r="P32" i="5"/>
  <c r="Z32" i="5" s="1"/>
  <c r="BR31" i="5"/>
  <c r="BQ31" i="5"/>
  <c r="BP31" i="5"/>
  <c r="BO31" i="5"/>
  <c r="BN31" i="5"/>
  <c r="BM31" i="5"/>
  <c r="BL31" i="5"/>
  <c r="BK31" i="5"/>
  <c r="BJ31" i="5"/>
  <c r="BI31" i="5"/>
  <c r="BH31" i="5"/>
  <c r="BG31" i="5"/>
  <c r="BF31" i="5"/>
  <c r="BE31" i="5"/>
  <c r="BD31" i="5"/>
  <c r="BC31" i="5"/>
  <c r="BB31" i="5"/>
  <c r="BA31" i="5"/>
  <c r="AZ31" i="5"/>
  <c r="AY31" i="5"/>
  <c r="AX31" i="5"/>
  <c r="AW31" i="5"/>
  <c r="AV31" i="5"/>
  <c r="AU31" i="5"/>
  <c r="AT31" i="5"/>
  <c r="AS31" i="5"/>
  <c r="AR31" i="5"/>
  <c r="AQ31" i="5"/>
  <c r="AP31" i="5"/>
  <c r="AO31" i="5"/>
  <c r="AN31" i="5"/>
  <c r="AM31" i="5"/>
  <c r="AL31" i="5"/>
  <c r="AK31" i="5"/>
  <c r="AJ31" i="5"/>
  <c r="AI31" i="5"/>
  <c r="AH31" i="5"/>
  <c r="AG31" i="5"/>
  <c r="AF31" i="5"/>
  <c r="AE31" i="5"/>
  <c r="AD31" i="5"/>
  <c r="AC31" i="5"/>
  <c r="AB31" i="5"/>
  <c r="AA31" i="5"/>
  <c r="Y31" i="5"/>
  <c r="P31" i="5"/>
  <c r="BR30" i="5"/>
  <c r="BQ30" i="5"/>
  <c r="BP30" i="5"/>
  <c r="BO30" i="5"/>
  <c r="BN30" i="5"/>
  <c r="BM30" i="5"/>
  <c r="BL30" i="5"/>
  <c r="BK30" i="5"/>
  <c r="BJ30" i="5"/>
  <c r="BI30" i="5"/>
  <c r="BH30" i="5"/>
  <c r="BG30" i="5"/>
  <c r="BF30" i="5"/>
  <c r="BE30" i="5"/>
  <c r="BD30" i="5"/>
  <c r="BC30" i="5"/>
  <c r="BB30" i="5"/>
  <c r="BA30" i="5"/>
  <c r="AZ30" i="5"/>
  <c r="AY30" i="5"/>
  <c r="AX30" i="5"/>
  <c r="AW30" i="5"/>
  <c r="AV30" i="5"/>
  <c r="AU30" i="5"/>
  <c r="AT30" i="5"/>
  <c r="AS30" i="5"/>
  <c r="AR30" i="5"/>
  <c r="AQ30" i="5"/>
  <c r="AP30" i="5"/>
  <c r="AO30" i="5"/>
  <c r="AN30" i="5"/>
  <c r="AM30" i="5"/>
  <c r="AL30" i="5"/>
  <c r="AK30" i="5"/>
  <c r="AJ30" i="5"/>
  <c r="AI30" i="5"/>
  <c r="AH30" i="5"/>
  <c r="AG30" i="5"/>
  <c r="AF30" i="5"/>
  <c r="AE30" i="5"/>
  <c r="AD30" i="5"/>
  <c r="AC30" i="5"/>
  <c r="AB30" i="5"/>
  <c r="AA30" i="5"/>
  <c r="Y30" i="5"/>
  <c r="P30" i="5"/>
  <c r="Z30" i="5" s="1"/>
  <c r="BR29" i="5"/>
  <c r="BQ29" i="5"/>
  <c r="BP29" i="5"/>
  <c r="BO29" i="5"/>
  <c r="BN29" i="5"/>
  <c r="BM29" i="5"/>
  <c r="BL29" i="5"/>
  <c r="BK29" i="5"/>
  <c r="BJ29" i="5"/>
  <c r="BI29" i="5"/>
  <c r="BH29" i="5"/>
  <c r="BG29" i="5"/>
  <c r="BF29" i="5"/>
  <c r="BE29" i="5"/>
  <c r="BD29" i="5"/>
  <c r="BC29" i="5"/>
  <c r="BB29" i="5"/>
  <c r="BA29" i="5"/>
  <c r="AZ29" i="5"/>
  <c r="AY29" i="5"/>
  <c r="AX29" i="5"/>
  <c r="AW29" i="5"/>
  <c r="AV29" i="5"/>
  <c r="AU29" i="5"/>
  <c r="AT29" i="5"/>
  <c r="AS29" i="5"/>
  <c r="AR29" i="5"/>
  <c r="AQ29" i="5"/>
  <c r="AP29" i="5"/>
  <c r="AO29" i="5"/>
  <c r="AN29" i="5"/>
  <c r="AM29" i="5"/>
  <c r="AL29" i="5"/>
  <c r="AK29" i="5"/>
  <c r="AJ29" i="5"/>
  <c r="AI29" i="5"/>
  <c r="AH29" i="5"/>
  <c r="AG29" i="5"/>
  <c r="AF29" i="5"/>
  <c r="AE29" i="5"/>
  <c r="AD29" i="5"/>
  <c r="AC29" i="5"/>
  <c r="AB29" i="5"/>
  <c r="AA29" i="5"/>
  <c r="Y29" i="5"/>
  <c r="P29" i="5"/>
  <c r="BR28" i="5"/>
  <c r="BQ28" i="5"/>
  <c r="BP28" i="5"/>
  <c r="BO28" i="5"/>
  <c r="BN28" i="5"/>
  <c r="BM28" i="5"/>
  <c r="BL28" i="5"/>
  <c r="BK28" i="5"/>
  <c r="BJ28" i="5"/>
  <c r="BI28" i="5"/>
  <c r="BH28" i="5"/>
  <c r="BG28" i="5"/>
  <c r="BF28" i="5"/>
  <c r="BE28" i="5"/>
  <c r="BD28" i="5"/>
  <c r="BC28" i="5"/>
  <c r="BB28" i="5"/>
  <c r="BA28" i="5"/>
  <c r="AZ28" i="5"/>
  <c r="AY28" i="5"/>
  <c r="AX28" i="5"/>
  <c r="AW28" i="5"/>
  <c r="AV28" i="5"/>
  <c r="AU28" i="5"/>
  <c r="AT28" i="5"/>
  <c r="AS28" i="5"/>
  <c r="AR28" i="5"/>
  <c r="AQ28" i="5"/>
  <c r="AP28" i="5"/>
  <c r="AO28" i="5"/>
  <c r="AN28" i="5"/>
  <c r="AM28" i="5"/>
  <c r="AL28" i="5"/>
  <c r="AK28" i="5"/>
  <c r="AJ28" i="5"/>
  <c r="AI28" i="5"/>
  <c r="AH28" i="5"/>
  <c r="AG28" i="5"/>
  <c r="AF28" i="5"/>
  <c r="AE28" i="5"/>
  <c r="AD28" i="5"/>
  <c r="AC28" i="5"/>
  <c r="AB28" i="5"/>
  <c r="AA28" i="5"/>
  <c r="Y28" i="5"/>
  <c r="P28" i="5"/>
  <c r="Z28" i="5" s="1"/>
  <c r="BR27" i="5"/>
  <c r="BQ27" i="5"/>
  <c r="BP27" i="5"/>
  <c r="BO27" i="5"/>
  <c r="BN27" i="5"/>
  <c r="BM27" i="5"/>
  <c r="BL27" i="5"/>
  <c r="BK27" i="5"/>
  <c r="BJ27" i="5"/>
  <c r="BI27" i="5"/>
  <c r="BH27" i="5"/>
  <c r="BG27" i="5"/>
  <c r="BF27" i="5"/>
  <c r="BE27" i="5"/>
  <c r="BD27" i="5"/>
  <c r="BC27" i="5"/>
  <c r="BB27" i="5"/>
  <c r="BA27" i="5"/>
  <c r="AZ27" i="5"/>
  <c r="AY27" i="5"/>
  <c r="AX27" i="5"/>
  <c r="AW27" i="5"/>
  <c r="AV27" i="5"/>
  <c r="AU27" i="5"/>
  <c r="AT27" i="5"/>
  <c r="AS27" i="5"/>
  <c r="AR27" i="5"/>
  <c r="AQ27" i="5"/>
  <c r="AP27" i="5"/>
  <c r="AO27" i="5"/>
  <c r="AN27" i="5"/>
  <c r="AM27" i="5"/>
  <c r="AL27" i="5"/>
  <c r="AK27" i="5"/>
  <c r="AJ27" i="5"/>
  <c r="AI27" i="5"/>
  <c r="AH27" i="5"/>
  <c r="AG27" i="5"/>
  <c r="AF27" i="5"/>
  <c r="AE27" i="5"/>
  <c r="AD27" i="5"/>
  <c r="AC27" i="5"/>
  <c r="AB27" i="5"/>
  <c r="AA27" i="5"/>
  <c r="Y27" i="5"/>
  <c r="Z27" i="5" s="1"/>
  <c r="P27" i="5"/>
  <c r="BR26" i="5"/>
  <c r="BQ26" i="5"/>
  <c r="BP26" i="5"/>
  <c r="BO26" i="5"/>
  <c r="BN26" i="5"/>
  <c r="BM26" i="5"/>
  <c r="BL26" i="5"/>
  <c r="BK26" i="5"/>
  <c r="BJ26" i="5"/>
  <c r="BI26" i="5"/>
  <c r="BH26" i="5"/>
  <c r="BG26" i="5"/>
  <c r="BF26" i="5"/>
  <c r="BE26" i="5"/>
  <c r="BD26" i="5"/>
  <c r="BC26" i="5"/>
  <c r="BB26" i="5"/>
  <c r="BA26" i="5"/>
  <c r="AZ26" i="5"/>
  <c r="AY26" i="5"/>
  <c r="AX26" i="5"/>
  <c r="AW26" i="5"/>
  <c r="AV26" i="5"/>
  <c r="AU26" i="5"/>
  <c r="AT26" i="5"/>
  <c r="AS26" i="5"/>
  <c r="AR26" i="5"/>
  <c r="AQ26" i="5"/>
  <c r="AP26" i="5"/>
  <c r="AO26" i="5"/>
  <c r="AN26" i="5"/>
  <c r="AM26" i="5"/>
  <c r="AL26" i="5"/>
  <c r="AK26" i="5"/>
  <c r="AJ26" i="5"/>
  <c r="AI26" i="5"/>
  <c r="AH26" i="5"/>
  <c r="AG26" i="5"/>
  <c r="AF26" i="5"/>
  <c r="AE26" i="5"/>
  <c r="AD26" i="5"/>
  <c r="AC26" i="5"/>
  <c r="AB26" i="5"/>
  <c r="AA26" i="5"/>
  <c r="Z26" i="5"/>
  <c r="Y26" i="5"/>
  <c r="P26" i="5"/>
  <c r="BR25" i="5"/>
  <c r="BQ25" i="5"/>
  <c r="BP25" i="5"/>
  <c r="BO25" i="5"/>
  <c r="BN25" i="5"/>
  <c r="BM25" i="5"/>
  <c r="BL25" i="5"/>
  <c r="BK25" i="5"/>
  <c r="BJ25" i="5"/>
  <c r="BI25" i="5"/>
  <c r="BH25" i="5"/>
  <c r="BG25" i="5"/>
  <c r="BF25" i="5"/>
  <c r="BE25" i="5"/>
  <c r="BD25" i="5"/>
  <c r="BC25" i="5"/>
  <c r="BB25" i="5"/>
  <c r="BA25" i="5"/>
  <c r="AZ25" i="5"/>
  <c r="AY25" i="5"/>
  <c r="AX25" i="5"/>
  <c r="AW25" i="5"/>
  <c r="AV25" i="5"/>
  <c r="AU25" i="5"/>
  <c r="AT25" i="5"/>
  <c r="AS25" i="5"/>
  <c r="AR25" i="5"/>
  <c r="AQ25" i="5"/>
  <c r="AP25" i="5"/>
  <c r="AO25" i="5"/>
  <c r="AN25" i="5"/>
  <c r="AM25" i="5"/>
  <c r="AL25" i="5"/>
  <c r="AK25" i="5"/>
  <c r="AJ25" i="5"/>
  <c r="AI25" i="5"/>
  <c r="AH25" i="5"/>
  <c r="AG25" i="5"/>
  <c r="AF25" i="5"/>
  <c r="AE25" i="5"/>
  <c r="AD25" i="5"/>
  <c r="AC25" i="5"/>
  <c r="AB25" i="5"/>
  <c r="AA25" i="5"/>
  <c r="Y25" i="5"/>
  <c r="P25" i="5"/>
  <c r="BR24" i="5"/>
  <c r="BQ24" i="5"/>
  <c r="BP24" i="5"/>
  <c r="BO24" i="5"/>
  <c r="BN24" i="5"/>
  <c r="BM24" i="5"/>
  <c r="BL24" i="5"/>
  <c r="BK24" i="5"/>
  <c r="BJ24" i="5"/>
  <c r="BI24" i="5"/>
  <c r="BH24" i="5"/>
  <c r="BG24" i="5"/>
  <c r="BF24" i="5"/>
  <c r="BE24" i="5"/>
  <c r="BD24" i="5"/>
  <c r="BC24" i="5"/>
  <c r="BB24" i="5"/>
  <c r="BA24" i="5"/>
  <c r="AZ24" i="5"/>
  <c r="AY24" i="5"/>
  <c r="AX24" i="5"/>
  <c r="AW24" i="5"/>
  <c r="AV24" i="5"/>
  <c r="AU24" i="5"/>
  <c r="AT24" i="5"/>
  <c r="AS24" i="5"/>
  <c r="AR24" i="5"/>
  <c r="AQ24" i="5"/>
  <c r="AP24" i="5"/>
  <c r="AO24" i="5"/>
  <c r="AN24" i="5"/>
  <c r="AM24" i="5"/>
  <c r="AL24" i="5"/>
  <c r="AK24" i="5"/>
  <c r="AJ24" i="5"/>
  <c r="AI24" i="5"/>
  <c r="AH24" i="5"/>
  <c r="AG24" i="5"/>
  <c r="AF24" i="5"/>
  <c r="AE24" i="5"/>
  <c r="AD24" i="5"/>
  <c r="AC24" i="5"/>
  <c r="AB24" i="5"/>
  <c r="AA24" i="5"/>
  <c r="Y24" i="5"/>
  <c r="P24" i="5"/>
  <c r="BR23" i="5"/>
  <c r="BQ23" i="5"/>
  <c r="BP23" i="5"/>
  <c r="BO23" i="5"/>
  <c r="BN23" i="5"/>
  <c r="BM23" i="5"/>
  <c r="BL23" i="5"/>
  <c r="BK23" i="5"/>
  <c r="BJ23" i="5"/>
  <c r="BI23" i="5"/>
  <c r="BH23" i="5"/>
  <c r="BG23" i="5"/>
  <c r="BF23" i="5"/>
  <c r="BE23" i="5"/>
  <c r="BD23" i="5"/>
  <c r="BC23" i="5"/>
  <c r="BB23" i="5"/>
  <c r="BA23" i="5"/>
  <c r="AZ23" i="5"/>
  <c r="AY23" i="5"/>
  <c r="AX23" i="5"/>
  <c r="AW23" i="5"/>
  <c r="AV23" i="5"/>
  <c r="AU23" i="5"/>
  <c r="AT23" i="5"/>
  <c r="AS23" i="5"/>
  <c r="AR23" i="5"/>
  <c r="AQ23" i="5"/>
  <c r="AP23" i="5"/>
  <c r="AO23" i="5"/>
  <c r="AN23" i="5"/>
  <c r="AM23" i="5"/>
  <c r="AL23" i="5"/>
  <c r="AK23" i="5"/>
  <c r="AJ23" i="5"/>
  <c r="AI23" i="5"/>
  <c r="AH23" i="5"/>
  <c r="AG23" i="5"/>
  <c r="AF23" i="5"/>
  <c r="AE23" i="5"/>
  <c r="AD23" i="5"/>
  <c r="AC23" i="5"/>
  <c r="AB23" i="5"/>
  <c r="AA23" i="5"/>
  <c r="Y23" i="5"/>
  <c r="P23" i="5"/>
  <c r="Z23" i="5" s="1"/>
  <c r="BR22" i="5"/>
  <c r="BQ22" i="5"/>
  <c r="BP22" i="5"/>
  <c r="BO22" i="5"/>
  <c r="BN22" i="5"/>
  <c r="BM22" i="5"/>
  <c r="BL22" i="5"/>
  <c r="BK22" i="5"/>
  <c r="BJ22" i="5"/>
  <c r="BI22" i="5"/>
  <c r="BH22" i="5"/>
  <c r="BG22" i="5"/>
  <c r="BF22" i="5"/>
  <c r="BE22" i="5"/>
  <c r="BD22" i="5"/>
  <c r="BC22" i="5"/>
  <c r="BB22" i="5"/>
  <c r="BA22" i="5"/>
  <c r="AZ22" i="5"/>
  <c r="AY22" i="5"/>
  <c r="AX22" i="5"/>
  <c r="AW22" i="5"/>
  <c r="AV22" i="5"/>
  <c r="AU22" i="5"/>
  <c r="AT22" i="5"/>
  <c r="AS22" i="5"/>
  <c r="AR22" i="5"/>
  <c r="AQ22" i="5"/>
  <c r="AP22" i="5"/>
  <c r="AO22" i="5"/>
  <c r="AN22" i="5"/>
  <c r="AM22" i="5"/>
  <c r="AL22" i="5"/>
  <c r="AK22" i="5"/>
  <c r="AJ22" i="5"/>
  <c r="AI22" i="5"/>
  <c r="AH22" i="5"/>
  <c r="AG22" i="5"/>
  <c r="AF22" i="5"/>
  <c r="AE22" i="5"/>
  <c r="AD22" i="5"/>
  <c r="AC22" i="5"/>
  <c r="AB22" i="5"/>
  <c r="AA22" i="5"/>
  <c r="Y22" i="5"/>
  <c r="Z22" i="5" s="1"/>
  <c r="P22" i="5"/>
  <c r="BR21" i="5"/>
  <c r="BQ21" i="5"/>
  <c r="BP21" i="5"/>
  <c r="BO21" i="5"/>
  <c r="BN21" i="5"/>
  <c r="BM21" i="5"/>
  <c r="BL21" i="5"/>
  <c r="BK21" i="5"/>
  <c r="BJ21" i="5"/>
  <c r="BI21" i="5"/>
  <c r="BH21" i="5"/>
  <c r="BG21" i="5"/>
  <c r="BF21" i="5"/>
  <c r="BE21" i="5"/>
  <c r="BD21" i="5"/>
  <c r="BC21" i="5"/>
  <c r="BB21" i="5"/>
  <c r="BA21" i="5"/>
  <c r="AZ21" i="5"/>
  <c r="AY21" i="5"/>
  <c r="AX21" i="5"/>
  <c r="AW21" i="5"/>
  <c r="AV21" i="5"/>
  <c r="AU21" i="5"/>
  <c r="AT21" i="5"/>
  <c r="AS21" i="5"/>
  <c r="AR21" i="5"/>
  <c r="AQ21" i="5"/>
  <c r="AP21" i="5"/>
  <c r="AO21" i="5"/>
  <c r="AN21" i="5"/>
  <c r="AM21" i="5"/>
  <c r="AL21" i="5"/>
  <c r="AK21" i="5"/>
  <c r="AJ21" i="5"/>
  <c r="AI21" i="5"/>
  <c r="AH21" i="5"/>
  <c r="AG21" i="5"/>
  <c r="AF21" i="5"/>
  <c r="AE21" i="5"/>
  <c r="AD21" i="5"/>
  <c r="AC21" i="5"/>
  <c r="AB21" i="5"/>
  <c r="AA21" i="5"/>
  <c r="Y21" i="5"/>
  <c r="P21" i="5"/>
  <c r="BR20" i="5"/>
  <c r="BQ20" i="5"/>
  <c r="BP20" i="5"/>
  <c r="BO20" i="5"/>
  <c r="BN20" i="5"/>
  <c r="BM20" i="5"/>
  <c r="BL20" i="5"/>
  <c r="BK20" i="5"/>
  <c r="BJ20" i="5"/>
  <c r="BI20" i="5"/>
  <c r="BH20" i="5"/>
  <c r="BG20" i="5"/>
  <c r="BF20" i="5"/>
  <c r="BE20" i="5"/>
  <c r="BD20" i="5"/>
  <c r="BC20" i="5"/>
  <c r="BB20" i="5"/>
  <c r="BA20" i="5"/>
  <c r="AZ20" i="5"/>
  <c r="AY20" i="5"/>
  <c r="AX20" i="5"/>
  <c r="AW20" i="5"/>
  <c r="AV20" i="5"/>
  <c r="AU20" i="5"/>
  <c r="AT20" i="5"/>
  <c r="AS20" i="5"/>
  <c r="AR20" i="5"/>
  <c r="AQ20" i="5"/>
  <c r="AP20" i="5"/>
  <c r="AO20" i="5"/>
  <c r="AN20" i="5"/>
  <c r="AM20" i="5"/>
  <c r="AL20" i="5"/>
  <c r="AK20" i="5"/>
  <c r="AJ20" i="5"/>
  <c r="AI20" i="5"/>
  <c r="AH20" i="5"/>
  <c r="AG20" i="5"/>
  <c r="AF20" i="5"/>
  <c r="AE20" i="5"/>
  <c r="AD20" i="5"/>
  <c r="AC20" i="5"/>
  <c r="AB20" i="5"/>
  <c r="AA20" i="5"/>
  <c r="Y20" i="5"/>
  <c r="P20" i="5"/>
  <c r="Z20" i="5" s="1"/>
  <c r="BR19" i="5"/>
  <c r="BQ19" i="5"/>
  <c r="BP19" i="5"/>
  <c r="BO19" i="5"/>
  <c r="BN19" i="5"/>
  <c r="BM19" i="5"/>
  <c r="BL19" i="5"/>
  <c r="BK19" i="5"/>
  <c r="BJ19" i="5"/>
  <c r="BI19" i="5"/>
  <c r="BH19" i="5"/>
  <c r="BG19" i="5"/>
  <c r="BF19" i="5"/>
  <c r="BE19" i="5"/>
  <c r="BD19" i="5"/>
  <c r="BC19" i="5"/>
  <c r="BB19" i="5"/>
  <c r="BA19" i="5"/>
  <c r="AZ19" i="5"/>
  <c r="AY19" i="5"/>
  <c r="AX19" i="5"/>
  <c r="AW19" i="5"/>
  <c r="AV19" i="5"/>
  <c r="AU19" i="5"/>
  <c r="AT19" i="5"/>
  <c r="AS19" i="5"/>
  <c r="AR19" i="5"/>
  <c r="AQ19" i="5"/>
  <c r="AP19" i="5"/>
  <c r="AO19" i="5"/>
  <c r="AN19" i="5"/>
  <c r="AM19" i="5"/>
  <c r="AL19" i="5"/>
  <c r="AK19" i="5"/>
  <c r="AJ19" i="5"/>
  <c r="AI19" i="5"/>
  <c r="AH19" i="5"/>
  <c r="AG19" i="5"/>
  <c r="AF19" i="5"/>
  <c r="AE19" i="5"/>
  <c r="AD19" i="5"/>
  <c r="AC19" i="5"/>
  <c r="AB19" i="5"/>
  <c r="AA19" i="5"/>
  <c r="Y19" i="5"/>
  <c r="P19" i="5"/>
  <c r="BR18" i="5"/>
  <c r="BQ18" i="5"/>
  <c r="BP18" i="5"/>
  <c r="BO18" i="5"/>
  <c r="BN18" i="5"/>
  <c r="BM18" i="5"/>
  <c r="BL18" i="5"/>
  <c r="BK18" i="5"/>
  <c r="BJ18" i="5"/>
  <c r="BI18" i="5"/>
  <c r="BH18" i="5"/>
  <c r="BG18" i="5"/>
  <c r="BF18" i="5"/>
  <c r="BE18" i="5"/>
  <c r="BD18" i="5"/>
  <c r="BC18" i="5"/>
  <c r="BB18" i="5"/>
  <c r="BA18" i="5"/>
  <c r="AZ18" i="5"/>
  <c r="AY18" i="5"/>
  <c r="AX18" i="5"/>
  <c r="AW18" i="5"/>
  <c r="AV18" i="5"/>
  <c r="AU18" i="5"/>
  <c r="AT18" i="5"/>
  <c r="AS18" i="5"/>
  <c r="AR18" i="5"/>
  <c r="AQ18" i="5"/>
  <c r="AP18" i="5"/>
  <c r="AO18" i="5"/>
  <c r="AN18" i="5"/>
  <c r="AM18" i="5"/>
  <c r="AL18" i="5"/>
  <c r="AK18" i="5"/>
  <c r="AJ18" i="5"/>
  <c r="AI18" i="5"/>
  <c r="AH18" i="5"/>
  <c r="AG18" i="5"/>
  <c r="AF18" i="5"/>
  <c r="AE18" i="5"/>
  <c r="AD18" i="5"/>
  <c r="AC18" i="5"/>
  <c r="AB18" i="5"/>
  <c r="AA18" i="5"/>
  <c r="Y18" i="5"/>
  <c r="P18" i="5"/>
  <c r="Z18" i="5" s="1"/>
  <c r="BR17" i="5"/>
  <c r="BQ17" i="5"/>
  <c r="BP17" i="5"/>
  <c r="BO17" i="5"/>
  <c r="BN17" i="5"/>
  <c r="BM17" i="5"/>
  <c r="BL17" i="5"/>
  <c r="BK17" i="5"/>
  <c r="BJ17" i="5"/>
  <c r="BI17" i="5"/>
  <c r="BH17" i="5"/>
  <c r="BG17" i="5"/>
  <c r="BF17" i="5"/>
  <c r="BE17" i="5"/>
  <c r="BD17" i="5"/>
  <c r="BC17" i="5"/>
  <c r="BB17" i="5"/>
  <c r="BA17" i="5"/>
  <c r="AZ17" i="5"/>
  <c r="AY17" i="5"/>
  <c r="AX17" i="5"/>
  <c r="AW17" i="5"/>
  <c r="AV17" i="5"/>
  <c r="AU17" i="5"/>
  <c r="AT17" i="5"/>
  <c r="AS17" i="5"/>
  <c r="AR17" i="5"/>
  <c r="AQ17" i="5"/>
  <c r="AP17" i="5"/>
  <c r="AO17" i="5"/>
  <c r="AN17" i="5"/>
  <c r="AM17" i="5"/>
  <c r="AL17" i="5"/>
  <c r="AK17" i="5"/>
  <c r="AJ17" i="5"/>
  <c r="AI17" i="5"/>
  <c r="AH17" i="5"/>
  <c r="AG17" i="5"/>
  <c r="AF17" i="5"/>
  <c r="AE17" i="5"/>
  <c r="AD17" i="5"/>
  <c r="AC17" i="5"/>
  <c r="AB17" i="5"/>
  <c r="AA17" i="5"/>
  <c r="Y17" i="5"/>
  <c r="Z17" i="5" s="1"/>
  <c r="P17" i="5"/>
  <c r="BR16" i="5"/>
  <c r="BQ16" i="5"/>
  <c r="BP16" i="5"/>
  <c r="BO16" i="5"/>
  <c r="BN16" i="5"/>
  <c r="BM16" i="5"/>
  <c r="BL16" i="5"/>
  <c r="BK16" i="5"/>
  <c r="BJ16" i="5"/>
  <c r="BI16" i="5"/>
  <c r="BH16" i="5"/>
  <c r="BG16" i="5"/>
  <c r="BF16" i="5"/>
  <c r="BE16" i="5"/>
  <c r="BD16" i="5"/>
  <c r="BC16" i="5"/>
  <c r="BB16" i="5"/>
  <c r="BA16" i="5"/>
  <c r="AZ16" i="5"/>
  <c r="AY16" i="5"/>
  <c r="AX16" i="5"/>
  <c r="AW16" i="5"/>
  <c r="AV16" i="5"/>
  <c r="AU16" i="5"/>
  <c r="AT16" i="5"/>
  <c r="AS16" i="5"/>
  <c r="AR16" i="5"/>
  <c r="AQ16" i="5"/>
  <c r="AP16" i="5"/>
  <c r="AO16" i="5"/>
  <c r="AN16" i="5"/>
  <c r="AM16" i="5"/>
  <c r="AL16" i="5"/>
  <c r="AK16" i="5"/>
  <c r="AJ16" i="5"/>
  <c r="AI16" i="5"/>
  <c r="AH16" i="5"/>
  <c r="AG16" i="5"/>
  <c r="AF16" i="5"/>
  <c r="AE16" i="5"/>
  <c r="AD16" i="5"/>
  <c r="AC16" i="5"/>
  <c r="AB16" i="5"/>
  <c r="AA16" i="5"/>
  <c r="Y16" i="5"/>
  <c r="P16" i="5"/>
  <c r="BR15" i="5"/>
  <c r="BQ15" i="5"/>
  <c r="BP15" i="5"/>
  <c r="BO15" i="5"/>
  <c r="BN15" i="5"/>
  <c r="BM15" i="5"/>
  <c r="BL15" i="5"/>
  <c r="BK15" i="5"/>
  <c r="BJ15" i="5"/>
  <c r="BI15" i="5"/>
  <c r="BH15" i="5"/>
  <c r="BG15" i="5"/>
  <c r="BF15" i="5"/>
  <c r="BE15" i="5"/>
  <c r="BD15" i="5"/>
  <c r="BC15" i="5"/>
  <c r="BB15" i="5"/>
  <c r="BA15" i="5"/>
  <c r="AZ15" i="5"/>
  <c r="AY15" i="5"/>
  <c r="AX15" i="5"/>
  <c r="AW15" i="5"/>
  <c r="AV15" i="5"/>
  <c r="AU15" i="5"/>
  <c r="AT15" i="5"/>
  <c r="AS15" i="5"/>
  <c r="AR15" i="5"/>
  <c r="AQ15" i="5"/>
  <c r="AP15" i="5"/>
  <c r="AO15" i="5"/>
  <c r="AN15" i="5"/>
  <c r="AM15" i="5"/>
  <c r="AL15" i="5"/>
  <c r="AK15" i="5"/>
  <c r="AJ15" i="5"/>
  <c r="AI15" i="5"/>
  <c r="AH15" i="5"/>
  <c r="AG15" i="5"/>
  <c r="AF15" i="5"/>
  <c r="AE15" i="5"/>
  <c r="AD15" i="5"/>
  <c r="AC15" i="5"/>
  <c r="AB15" i="5"/>
  <c r="AA15" i="5"/>
  <c r="Y15" i="5"/>
  <c r="Z15" i="5" s="1"/>
  <c r="P15" i="5"/>
  <c r="BR14" i="5"/>
  <c r="BQ14" i="5"/>
  <c r="BP14" i="5"/>
  <c r="BO14" i="5"/>
  <c r="BN14" i="5"/>
  <c r="BM14" i="5"/>
  <c r="BL14" i="5"/>
  <c r="BK14" i="5"/>
  <c r="BJ14" i="5"/>
  <c r="BI14" i="5"/>
  <c r="BH14" i="5"/>
  <c r="BG14" i="5"/>
  <c r="BF14" i="5"/>
  <c r="BE14" i="5"/>
  <c r="BD14" i="5"/>
  <c r="BC14" i="5"/>
  <c r="BB14" i="5"/>
  <c r="BA14" i="5"/>
  <c r="AZ14" i="5"/>
  <c r="AY14" i="5"/>
  <c r="AX14" i="5"/>
  <c r="AW14" i="5"/>
  <c r="AV14" i="5"/>
  <c r="AU14" i="5"/>
  <c r="AT14" i="5"/>
  <c r="AS14" i="5"/>
  <c r="AR14" i="5"/>
  <c r="AQ14" i="5"/>
  <c r="AP14" i="5"/>
  <c r="AO14" i="5"/>
  <c r="AN14" i="5"/>
  <c r="AM14" i="5"/>
  <c r="AL14" i="5"/>
  <c r="AK14" i="5"/>
  <c r="AJ14" i="5"/>
  <c r="AI14" i="5"/>
  <c r="AH14" i="5"/>
  <c r="AG14" i="5"/>
  <c r="AF14" i="5"/>
  <c r="AE14" i="5"/>
  <c r="AD14" i="5"/>
  <c r="AC14" i="5"/>
  <c r="AB14" i="5"/>
  <c r="AA14" i="5"/>
  <c r="Y14" i="5"/>
  <c r="Z14" i="5" s="1"/>
  <c r="P14" i="5"/>
  <c r="BR13" i="5"/>
  <c r="BQ13" i="5"/>
  <c r="BP13" i="5"/>
  <c r="BO13" i="5"/>
  <c r="BN13" i="5"/>
  <c r="BM13" i="5"/>
  <c r="BL13" i="5"/>
  <c r="BK13" i="5"/>
  <c r="BJ13" i="5"/>
  <c r="BI13" i="5"/>
  <c r="BH13" i="5"/>
  <c r="BG13" i="5"/>
  <c r="BF13" i="5"/>
  <c r="BE13" i="5"/>
  <c r="BD13" i="5"/>
  <c r="BC13" i="5"/>
  <c r="BB13" i="5"/>
  <c r="BA13" i="5"/>
  <c r="AZ13" i="5"/>
  <c r="AY13" i="5"/>
  <c r="AX13" i="5"/>
  <c r="AW13" i="5"/>
  <c r="AV13" i="5"/>
  <c r="AU13" i="5"/>
  <c r="AT13" i="5"/>
  <c r="AS13" i="5"/>
  <c r="AR13" i="5"/>
  <c r="AQ13" i="5"/>
  <c r="AP13" i="5"/>
  <c r="AO13" i="5"/>
  <c r="AN13" i="5"/>
  <c r="AM13" i="5"/>
  <c r="AL13" i="5"/>
  <c r="AK13" i="5"/>
  <c r="AJ13" i="5"/>
  <c r="AI13" i="5"/>
  <c r="AH13" i="5"/>
  <c r="AG13" i="5"/>
  <c r="AF13" i="5"/>
  <c r="AE13" i="5"/>
  <c r="AD13" i="5"/>
  <c r="AC13" i="5"/>
  <c r="AB13" i="5"/>
  <c r="AA13" i="5"/>
  <c r="Y13" i="5"/>
  <c r="Z13" i="5" s="1"/>
  <c r="P13" i="5"/>
  <c r="BR12" i="5"/>
  <c r="BQ12" i="5"/>
  <c r="BP12" i="5"/>
  <c r="BO12" i="5"/>
  <c r="BN12" i="5"/>
  <c r="BM12" i="5"/>
  <c r="BL12" i="5"/>
  <c r="BK12" i="5"/>
  <c r="BJ12" i="5"/>
  <c r="BI12" i="5"/>
  <c r="BH12" i="5"/>
  <c r="BG12" i="5"/>
  <c r="BF12" i="5"/>
  <c r="BE12" i="5"/>
  <c r="BD12" i="5"/>
  <c r="BC12" i="5"/>
  <c r="BB12" i="5"/>
  <c r="BA12" i="5"/>
  <c r="AZ12" i="5"/>
  <c r="AY12" i="5"/>
  <c r="AX12" i="5"/>
  <c r="AW12" i="5"/>
  <c r="AV12" i="5"/>
  <c r="AU12" i="5"/>
  <c r="AT12" i="5"/>
  <c r="AS12" i="5"/>
  <c r="AR12" i="5"/>
  <c r="AQ12" i="5"/>
  <c r="AP12" i="5"/>
  <c r="AO12" i="5"/>
  <c r="AN12" i="5"/>
  <c r="AM12" i="5"/>
  <c r="AL12" i="5"/>
  <c r="AK12" i="5"/>
  <c r="AJ12" i="5"/>
  <c r="AI12" i="5"/>
  <c r="AH12" i="5"/>
  <c r="AG12" i="5"/>
  <c r="AF12" i="5"/>
  <c r="AE12" i="5"/>
  <c r="AD12" i="5"/>
  <c r="AC12" i="5"/>
  <c r="AB12" i="5"/>
  <c r="AA12" i="5"/>
  <c r="Y12" i="5"/>
  <c r="P12" i="5"/>
  <c r="BR11" i="5"/>
  <c r="BQ11" i="5"/>
  <c r="BP11" i="5"/>
  <c r="BO11" i="5"/>
  <c r="BN11" i="5"/>
  <c r="BM11" i="5"/>
  <c r="BL11" i="5"/>
  <c r="BK11" i="5"/>
  <c r="BJ11" i="5"/>
  <c r="BI11" i="5"/>
  <c r="BH11" i="5"/>
  <c r="BG11" i="5"/>
  <c r="BF11" i="5"/>
  <c r="BE11" i="5"/>
  <c r="BD11" i="5"/>
  <c r="BC11" i="5"/>
  <c r="BB11" i="5"/>
  <c r="BA11" i="5"/>
  <c r="AZ11" i="5"/>
  <c r="AY11" i="5"/>
  <c r="AX11" i="5"/>
  <c r="AW11" i="5"/>
  <c r="AV11" i="5"/>
  <c r="AU11" i="5"/>
  <c r="AT11" i="5"/>
  <c r="AS11" i="5"/>
  <c r="AR11" i="5"/>
  <c r="AQ11" i="5"/>
  <c r="AP11" i="5"/>
  <c r="AO11" i="5"/>
  <c r="AN11" i="5"/>
  <c r="AM11" i="5"/>
  <c r="AL11" i="5"/>
  <c r="AK11" i="5"/>
  <c r="AJ11" i="5"/>
  <c r="AI11" i="5"/>
  <c r="AH11" i="5"/>
  <c r="AG11" i="5"/>
  <c r="AF11" i="5"/>
  <c r="AE11" i="5"/>
  <c r="AD11" i="5"/>
  <c r="AC11" i="5"/>
  <c r="AB11" i="5"/>
  <c r="AA11" i="5"/>
  <c r="Y11" i="5"/>
  <c r="P11" i="5"/>
  <c r="BR10" i="5"/>
  <c r="BQ10" i="5"/>
  <c r="BP10" i="5"/>
  <c r="BO10" i="5"/>
  <c r="BN10" i="5"/>
  <c r="BM10" i="5"/>
  <c r="BL10" i="5"/>
  <c r="BK10" i="5"/>
  <c r="BJ10" i="5"/>
  <c r="BI10" i="5"/>
  <c r="BH10" i="5"/>
  <c r="BG10" i="5"/>
  <c r="BF10" i="5"/>
  <c r="BE10" i="5"/>
  <c r="BD10" i="5"/>
  <c r="BC10" i="5"/>
  <c r="BB10" i="5"/>
  <c r="BA10" i="5"/>
  <c r="AZ10" i="5"/>
  <c r="AY10" i="5"/>
  <c r="AX10" i="5"/>
  <c r="AW10" i="5"/>
  <c r="AV10" i="5"/>
  <c r="AU10" i="5"/>
  <c r="AT10" i="5"/>
  <c r="AS10" i="5"/>
  <c r="AR10" i="5"/>
  <c r="AQ10" i="5"/>
  <c r="AP10" i="5"/>
  <c r="AO10" i="5"/>
  <c r="AN10" i="5"/>
  <c r="AM10" i="5"/>
  <c r="AL10" i="5"/>
  <c r="AK10" i="5"/>
  <c r="AJ10" i="5"/>
  <c r="AI10" i="5"/>
  <c r="AH10" i="5"/>
  <c r="AG10" i="5"/>
  <c r="AF10" i="5"/>
  <c r="AE10" i="5"/>
  <c r="AD10" i="5"/>
  <c r="AC10" i="5"/>
  <c r="AB10" i="5"/>
  <c r="AA10" i="5"/>
  <c r="Y10" i="5"/>
  <c r="P10" i="5"/>
  <c r="BR9" i="5"/>
  <c r="BQ9" i="5"/>
  <c r="BP9" i="5"/>
  <c r="BO9" i="5"/>
  <c r="BN9" i="5"/>
  <c r="BM9" i="5"/>
  <c r="BL9" i="5"/>
  <c r="BK9" i="5"/>
  <c r="BJ9" i="5"/>
  <c r="BI9" i="5"/>
  <c r="BH9" i="5"/>
  <c r="BG9" i="5"/>
  <c r="BF9" i="5"/>
  <c r="BE9" i="5"/>
  <c r="BD9" i="5"/>
  <c r="BC9" i="5"/>
  <c r="BB9" i="5"/>
  <c r="BA9" i="5"/>
  <c r="AZ9" i="5"/>
  <c r="AY9" i="5"/>
  <c r="AX9" i="5"/>
  <c r="AW9" i="5"/>
  <c r="AV9" i="5"/>
  <c r="AU9" i="5"/>
  <c r="AT9" i="5"/>
  <c r="AS9" i="5"/>
  <c r="AR9" i="5"/>
  <c r="AQ9" i="5"/>
  <c r="AP9" i="5"/>
  <c r="AO9" i="5"/>
  <c r="AN9" i="5"/>
  <c r="AM9" i="5"/>
  <c r="AL9" i="5"/>
  <c r="AK9" i="5"/>
  <c r="AJ9" i="5"/>
  <c r="AI9" i="5"/>
  <c r="AH9" i="5"/>
  <c r="AG9" i="5"/>
  <c r="AF9" i="5"/>
  <c r="AE9" i="5"/>
  <c r="AD9" i="5"/>
  <c r="AC9" i="5"/>
  <c r="AB9" i="5"/>
  <c r="AA9" i="5"/>
  <c r="Y9" i="5"/>
  <c r="P9" i="5"/>
  <c r="BR8" i="5"/>
  <c r="BQ8" i="5"/>
  <c r="BP8" i="5"/>
  <c r="BO8" i="5"/>
  <c r="BN8" i="5"/>
  <c r="BM8" i="5"/>
  <c r="BL8" i="5"/>
  <c r="BK8" i="5"/>
  <c r="BJ8" i="5"/>
  <c r="BI8" i="5"/>
  <c r="BH8" i="5"/>
  <c r="BG8" i="5"/>
  <c r="BF8" i="5"/>
  <c r="BE8" i="5"/>
  <c r="BD8" i="5"/>
  <c r="BC8" i="5"/>
  <c r="BB8" i="5"/>
  <c r="BA8" i="5"/>
  <c r="AZ8" i="5"/>
  <c r="AY8" i="5"/>
  <c r="AX8" i="5"/>
  <c r="AW8" i="5"/>
  <c r="AV8" i="5"/>
  <c r="AU8" i="5"/>
  <c r="AT8" i="5"/>
  <c r="AS8" i="5"/>
  <c r="AR8" i="5"/>
  <c r="AQ8" i="5"/>
  <c r="AP8" i="5"/>
  <c r="AO8" i="5"/>
  <c r="AN8" i="5"/>
  <c r="AM8" i="5"/>
  <c r="AL8" i="5"/>
  <c r="AK8" i="5"/>
  <c r="AJ8" i="5"/>
  <c r="AI8" i="5"/>
  <c r="AH8" i="5"/>
  <c r="AG8" i="5"/>
  <c r="AF8" i="5"/>
  <c r="AE8" i="5"/>
  <c r="BS8" i="5" s="1"/>
  <c r="BX8" i="5" s="1"/>
  <c r="AD8" i="5"/>
  <c r="AC8" i="5"/>
  <c r="AB8" i="5"/>
  <c r="AA8" i="5"/>
  <c r="Y8" i="5"/>
  <c r="P8" i="5"/>
  <c r="BR7" i="5"/>
  <c r="BQ7" i="5"/>
  <c r="BP7" i="5"/>
  <c r="BO7" i="5"/>
  <c r="BN7" i="5"/>
  <c r="BM7" i="5"/>
  <c r="BL7" i="5"/>
  <c r="BK7" i="5"/>
  <c r="BJ7" i="5"/>
  <c r="BI7" i="5"/>
  <c r="BH7" i="5"/>
  <c r="BG7" i="5"/>
  <c r="BF7" i="5"/>
  <c r="BE7" i="5"/>
  <c r="BD7" i="5"/>
  <c r="BC7" i="5"/>
  <c r="BB7" i="5"/>
  <c r="BA7" i="5"/>
  <c r="AZ7" i="5"/>
  <c r="AY7" i="5"/>
  <c r="AX7" i="5"/>
  <c r="AW7" i="5"/>
  <c r="AV7" i="5"/>
  <c r="AU7" i="5"/>
  <c r="AT7" i="5"/>
  <c r="AS7" i="5"/>
  <c r="AR7" i="5"/>
  <c r="AQ7" i="5"/>
  <c r="AP7" i="5"/>
  <c r="AO7" i="5"/>
  <c r="AN7" i="5"/>
  <c r="AM7" i="5"/>
  <c r="AL7" i="5"/>
  <c r="AK7" i="5"/>
  <c r="AJ7" i="5"/>
  <c r="AI7" i="5"/>
  <c r="AH7" i="5"/>
  <c r="AG7" i="5"/>
  <c r="AF7" i="5"/>
  <c r="AE7" i="5"/>
  <c r="AD7" i="5"/>
  <c r="AC7" i="5"/>
  <c r="AB7" i="5"/>
  <c r="AA7" i="5"/>
  <c r="Y7" i="5"/>
  <c r="Z7" i="5" s="1"/>
  <c r="P7"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Y6" i="5"/>
  <c r="Z6" i="5" s="1"/>
  <c r="P6" i="5"/>
  <c r="BR5" i="5"/>
  <c r="BQ5" i="5"/>
  <c r="BP5" i="5"/>
  <c r="BO5" i="5"/>
  <c r="BN5" i="5"/>
  <c r="BM5" i="5"/>
  <c r="BL5" i="5"/>
  <c r="BK5" i="5"/>
  <c r="BJ5" i="5"/>
  <c r="BI5" i="5"/>
  <c r="BH5" i="5"/>
  <c r="BG5" i="5"/>
  <c r="BF5" i="5"/>
  <c r="BE5" i="5"/>
  <c r="BD5" i="5"/>
  <c r="BC5" i="5"/>
  <c r="BB5" i="5"/>
  <c r="BA5" i="5"/>
  <c r="AZ5" i="5"/>
  <c r="AY5" i="5"/>
  <c r="AX5" i="5"/>
  <c r="AW5" i="5"/>
  <c r="AV5" i="5"/>
  <c r="AU5" i="5"/>
  <c r="AT5" i="5"/>
  <c r="AS5" i="5"/>
  <c r="AR5" i="5"/>
  <c r="AQ5" i="5"/>
  <c r="AP5" i="5"/>
  <c r="AO5" i="5"/>
  <c r="AN5" i="5"/>
  <c r="AM5" i="5"/>
  <c r="AL5" i="5"/>
  <c r="AK5" i="5"/>
  <c r="AJ5" i="5"/>
  <c r="AI5" i="5"/>
  <c r="AH5" i="5"/>
  <c r="AG5" i="5"/>
  <c r="AF5" i="5"/>
  <c r="AE5" i="5"/>
  <c r="AD5" i="5"/>
  <c r="AC5" i="5"/>
  <c r="AB5" i="5"/>
  <c r="AA5" i="5"/>
  <c r="Z5" i="5"/>
  <c r="Y5" i="5"/>
  <c r="P5" i="5"/>
  <c r="BR4" i="5"/>
  <c r="BQ4" i="5"/>
  <c r="BP4" i="5"/>
  <c r="BO4" i="5"/>
  <c r="BN4" i="5"/>
  <c r="BM4" i="5"/>
  <c r="BL4" i="5"/>
  <c r="BK4" i="5"/>
  <c r="BJ4" i="5"/>
  <c r="BI4" i="5"/>
  <c r="BH4" i="5"/>
  <c r="BG4" i="5"/>
  <c r="BF4" i="5"/>
  <c r="BE4" i="5"/>
  <c r="BD4" i="5"/>
  <c r="BC4" i="5"/>
  <c r="BB4" i="5"/>
  <c r="BA4" i="5"/>
  <c r="AZ4" i="5"/>
  <c r="AY4" i="5"/>
  <c r="AX4" i="5"/>
  <c r="AW4" i="5"/>
  <c r="AV4" i="5"/>
  <c r="AU4" i="5"/>
  <c r="AT4" i="5"/>
  <c r="AS4" i="5"/>
  <c r="AR4" i="5"/>
  <c r="AQ4" i="5"/>
  <c r="AP4" i="5"/>
  <c r="AO4" i="5"/>
  <c r="AN4" i="5"/>
  <c r="AM4" i="5"/>
  <c r="AL4" i="5"/>
  <c r="AK4" i="5"/>
  <c r="AJ4" i="5"/>
  <c r="AI4" i="5"/>
  <c r="AH4" i="5"/>
  <c r="AG4" i="5"/>
  <c r="AF4" i="5"/>
  <c r="AE4" i="5"/>
  <c r="AD4" i="5"/>
  <c r="AC4" i="5"/>
  <c r="AB4" i="5"/>
  <c r="AA4" i="5"/>
  <c r="Y4" i="5"/>
  <c r="P4" i="5"/>
  <c r="BR3" i="5"/>
  <c r="BQ3" i="5"/>
  <c r="BP3" i="5"/>
  <c r="BO3" i="5"/>
  <c r="BN3" i="5"/>
  <c r="BM3" i="5"/>
  <c r="BL3" i="5"/>
  <c r="BK3" i="5"/>
  <c r="BW3" i="5" s="1"/>
  <c r="CB3" i="5" s="1"/>
  <c r="CM3" i="5" s="1"/>
  <c r="BJ3" i="5"/>
  <c r="BI3" i="5"/>
  <c r="BH3" i="5"/>
  <c r="BG3" i="5"/>
  <c r="BF3" i="5"/>
  <c r="BE3" i="5"/>
  <c r="BD3" i="5"/>
  <c r="BC3" i="5"/>
  <c r="BB3" i="5"/>
  <c r="BA3" i="5"/>
  <c r="AZ3" i="5"/>
  <c r="AY3" i="5"/>
  <c r="AX3" i="5"/>
  <c r="AW3" i="5"/>
  <c r="AV3" i="5"/>
  <c r="AU3" i="5"/>
  <c r="AT3" i="5"/>
  <c r="AS3" i="5"/>
  <c r="AR3" i="5"/>
  <c r="AQ3" i="5"/>
  <c r="AP3" i="5"/>
  <c r="AO3" i="5"/>
  <c r="AN3" i="5"/>
  <c r="AM3" i="5"/>
  <c r="AL3" i="5"/>
  <c r="AK3" i="5"/>
  <c r="AJ3" i="5"/>
  <c r="AI3" i="5"/>
  <c r="AH3" i="5"/>
  <c r="AG3" i="5"/>
  <c r="AF3" i="5"/>
  <c r="AE3" i="5"/>
  <c r="AD3" i="5"/>
  <c r="AC3" i="5"/>
  <c r="AB3" i="5"/>
  <c r="AA3" i="5"/>
  <c r="Y3" i="5"/>
  <c r="P3" i="5"/>
  <c r="BS76" i="5" l="1"/>
  <c r="BX76" i="5" s="1"/>
  <c r="BS92" i="5"/>
  <c r="BX92" i="5" s="1"/>
  <c r="BU92" i="5"/>
  <c r="BZ92" i="5" s="1"/>
  <c r="BW92" i="5"/>
  <c r="CB92" i="5" s="1"/>
  <c r="CM92" i="5" s="1"/>
  <c r="BW43" i="5"/>
  <c r="CB43" i="5" s="1"/>
  <c r="CM43" i="5" s="1"/>
  <c r="BS67" i="5"/>
  <c r="BX67" i="5" s="1"/>
  <c r="BW51" i="5"/>
  <c r="CB51" i="5" s="1"/>
  <c r="CM51" i="5" s="1"/>
  <c r="BW31" i="5"/>
  <c r="CB31" i="5" s="1"/>
  <c r="CM31" i="5" s="1"/>
  <c r="BS40" i="5"/>
  <c r="BX40" i="5" s="1"/>
  <c r="BS56" i="5"/>
  <c r="BX56" i="5" s="1"/>
  <c r="BS55" i="5"/>
  <c r="BX55" i="5" s="1"/>
  <c r="BW55" i="5"/>
  <c r="CB55" i="5" s="1"/>
  <c r="CM55" i="5" s="1"/>
  <c r="BW71" i="5"/>
  <c r="CB71" i="5" s="1"/>
  <c r="CM71" i="5" s="1"/>
  <c r="BS12" i="5"/>
  <c r="BX12" i="5" s="1"/>
  <c r="BS11" i="5"/>
  <c r="BX11" i="5" s="1"/>
  <c r="BU11" i="5"/>
  <c r="BZ11" i="5" s="1"/>
  <c r="BW11" i="5"/>
  <c r="CB11" i="5" s="1"/>
  <c r="CM11" i="5" s="1"/>
  <c r="BS36" i="5"/>
  <c r="BX36" i="5" s="1"/>
  <c r="BW39" i="5"/>
  <c r="CB39" i="5" s="1"/>
  <c r="CM39" i="5" s="1"/>
  <c r="BS64" i="5"/>
  <c r="BX64" i="5" s="1"/>
  <c r="BW27" i="5"/>
  <c r="CB27" i="5" s="1"/>
  <c r="CM27" i="5" s="1"/>
  <c r="BS85" i="5"/>
  <c r="BX85" i="5" s="1"/>
  <c r="BT97" i="5"/>
  <c r="BY97" i="5" s="1"/>
  <c r="BV97" i="5"/>
  <c r="CA97" i="5" s="1"/>
  <c r="BS4" i="5"/>
  <c r="BX4" i="5" s="1"/>
  <c r="Z10" i="5"/>
  <c r="BW23" i="5"/>
  <c r="CB23" i="5" s="1"/>
  <c r="CM23" i="5" s="1"/>
  <c r="Z29" i="5"/>
  <c r="BS60" i="5"/>
  <c r="BX60" i="5" s="1"/>
  <c r="BS68" i="5"/>
  <c r="BX68" i="5" s="1"/>
  <c r="Z8" i="5"/>
  <c r="Z9" i="5"/>
  <c r="Z46" i="5"/>
  <c r="BW60" i="5"/>
  <c r="CB60" i="5" s="1"/>
  <c r="CM60" i="5" s="1"/>
  <c r="BW67" i="5"/>
  <c r="CB67" i="5" s="1"/>
  <c r="CM67" i="5" s="1"/>
  <c r="BS20" i="5"/>
  <c r="BX20" i="5" s="1"/>
  <c r="BT43" i="5"/>
  <c r="BY43" i="5" s="1"/>
  <c r="CJ43" i="5" s="1"/>
  <c r="F46" i="6" s="1"/>
  <c r="M46" i="6" s="1"/>
  <c r="P46" i="6" s="1"/>
  <c r="BV43" i="5"/>
  <c r="CA43" i="5" s="1"/>
  <c r="BS48" i="5"/>
  <c r="BX48" i="5" s="1"/>
  <c r="CI48" i="5" s="1"/>
  <c r="Z81" i="5"/>
  <c r="BW86" i="5"/>
  <c r="CB86" i="5" s="1"/>
  <c r="CM86" i="5" s="1"/>
  <c r="Z16" i="5"/>
  <c r="BV26" i="5"/>
  <c r="CA26" i="5" s="1"/>
  <c r="BS83" i="5"/>
  <c r="BX83" i="5" s="1"/>
  <c r="BU83" i="5"/>
  <c r="BZ83" i="5" s="1"/>
  <c r="BW83" i="5"/>
  <c r="CB83" i="5" s="1"/>
  <c r="CM83" i="5" s="1"/>
  <c r="Z19" i="5"/>
  <c r="BW19" i="5"/>
  <c r="CB19" i="5" s="1"/>
  <c r="CM19" i="5" s="1"/>
  <c r="Z25" i="5"/>
  <c r="BS28" i="5"/>
  <c r="BX28" i="5" s="1"/>
  <c r="BV34" i="5"/>
  <c r="CA34" i="5" s="1"/>
  <c r="BW47" i="5"/>
  <c r="CB47" i="5" s="1"/>
  <c r="CM47" i="5" s="1"/>
  <c r="BT87" i="5"/>
  <c r="BY87" i="5" s="1"/>
  <c r="CJ87" i="5" s="1"/>
  <c r="F76" i="6" s="1"/>
  <c r="M76" i="6" s="1"/>
  <c r="P76" i="6" s="1"/>
  <c r="BS7" i="5"/>
  <c r="BX7" i="5" s="1"/>
  <c r="Z24" i="5"/>
  <c r="Z33" i="5"/>
  <c r="Z52" i="5"/>
  <c r="Z69" i="5"/>
  <c r="BW82" i="5"/>
  <c r="CB82" i="5" s="1"/>
  <c r="CM82" i="5" s="1"/>
  <c r="BT22" i="5"/>
  <c r="BY22" i="5" s="1"/>
  <c r="Z51" i="5"/>
  <c r="BS54" i="5"/>
  <c r="BX54" i="5" s="1"/>
  <c r="BU54" i="5"/>
  <c r="BZ54" i="5" s="1"/>
  <c r="BW54" i="5"/>
  <c r="CB54" i="5" s="1"/>
  <c r="CM54" i="5" s="1"/>
  <c r="BW63" i="5"/>
  <c r="CB63" i="5" s="1"/>
  <c r="CM63" i="5" s="1"/>
  <c r="Z68" i="5"/>
  <c r="BS72" i="5"/>
  <c r="BX72" i="5" s="1"/>
  <c r="BW7" i="5"/>
  <c r="CB7" i="5" s="1"/>
  <c r="CM7" i="5" s="1"/>
  <c r="BW35" i="5"/>
  <c r="CB35" i="5" s="1"/>
  <c r="CM35" i="5" s="1"/>
  <c r="BS71" i="5"/>
  <c r="BX71" i="5" s="1"/>
  <c r="BS16" i="5"/>
  <c r="BX16" i="5" s="1"/>
  <c r="CI16" i="5" s="1"/>
  <c r="Z31" i="5"/>
  <c r="BW36" i="5"/>
  <c r="CB36" i="5" s="1"/>
  <c r="CM36" i="5" s="1"/>
  <c r="Z40" i="5"/>
  <c r="BS44" i="5"/>
  <c r="BX44" i="5" s="1"/>
  <c r="Z50" i="5"/>
  <c r="BS80" i="5"/>
  <c r="BX80" i="5" s="1"/>
  <c r="CM98" i="5"/>
  <c r="Z3" i="5"/>
  <c r="BS33" i="5"/>
  <c r="BX33" i="5" s="1"/>
  <c r="BU33" i="5"/>
  <c r="BZ33" i="5" s="1"/>
  <c r="BW33" i="5"/>
  <c r="CB33" i="5" s="1"/>
  <c r="CM33" i="5" s="1"/>
  <c r="BT66" i="5"/>
  <c r="BY66" i="5" s="1"/>
  <c r="BW72" i="5"/>
  <c r="CB72" i="5" s="1"/>
  <c r="CM72" i="5" s="1"/>
  <c r="Z85" i="5"/>
  <c r="Z93" i="5"/>
  <c r="Z37" i="5"/>
  <c r="BW15" i="5"/>
  <c r="CB15" i="5" s="1"/>
  <c r="CM15" i="5" s="1"/>
  <c r="Z21" i="5"/>
  <c r="BS24" i="5"/>
  <c r="BX24" i="5" s="1"/>
  <c r="Z39" i="5"/>
  <c r="BS52" i="5"/>
  <c r="BX52" i="5" s="1"/>
  <c r="BS79" i="5"/>
  <c r="BX79" i="5" s="1"/>
  <c r="BW79" i="5"/>
  <c r="CB79" i="5" s="1"/>
  <c r="CM79" i="5" s="1"/>
  <c r="Z11" i="5"/>
  <c r="BS32" i="5"/>
  <c r="BX32" i="5" s="1"/>
  <c r="BU32" i="5"/>
  <c r="BZ32" i="5" s="1"/>
  <c r="BW44" i="5"/>
  <c r="CB44" i="5" s="1"/>
  <c r="CM44" i="5" s="1"/>
  <c r="BS63" i="5"/>
  <c r="BX63" i="5" s="1"/>
  <c r="BS10" i="5"/>
  <c r="BX10" i="5" s="1"/>
  <c r="BU10" i="5"/>
  <c r="BZ10" i="5" s="1"/>
  <c r="CK10" i="5" s="1"/>
  <c r="BW10" i="5"/>
  <c r="CB10" i="5" s="1"/>
  <c r="CM10" i="5" s="1"/>
  <c r="BT20" i="5"/>
  <c r="BY20" i="5" s="1"/>
  <c r="CJ20" i="5" s="1"/>
  <c r="F15" i="6" s="1"/>
  <c r="M15" i="6" s="1"/>
  <c r="P15" i="6" s="1"/>
  <c r="BV20" i="5"/>
  <c r="CA20" i="5" s="1"/>
  <c r="BT21" i="5"/>
  <c r="BY21" i="5" s="1"/>
  <c r="BV21" i="5"/>
  <c r="CA21" i="5" s="1"/>
  <c r="CL21" i="5" s="1"/>
  <c r="BS31" i="5"/>
  <c r="BX31" i="5" s="1"/>
  <c r="BU31" i="5"/>
  <c r="BZ31" i="5" s="1"/>
  <c r="Z44" i="5"/>
  <c r="BV46" i="5"/>
  <c r="CA46" i="5" s="1"/>
  <c r="BU52" i="5"/>
  <c r="BZ52" i="5" s="1"/>
  <c r="BS53" i="5"/>
  <c r="BX53" i="5" s="1"/>
  <c r="BU53" i="5"/>
  <c r="BZ53" i="5" s="1"/>
  <c r="CK53" i="5" s="1"/>
  <c r="BW53" i="5"/>
  <c r="CB53" i="5" s="1"/>
  <c r="CM53" i="5" s="1"/>
  <c r="BT67" i="5"/>
  <c r="BY67" i="5" s="1"/>
  <c r="BV67" i="5"/>
  <c r="CA67" i="5" s="1"/>
  <c r="BT68" i="5"/>
  <c r="BY68" i="5" s="1"/>
  <c r="CJ68" i="5" s="1"/>
  <c r="F38" i="6" s="1"/>
  <c r="M38" i="6" s="1"/>
  <c r="P38" i="6" s="1"/>
  <c r="BV68" i="5"/>
  <c r="CA68" i="5" s="1"/>
  <c r="BT69" i="5"/>
  <c r="BY69" i="5" s="1"/>
  <c r="BV69" i="5"/>
  <c r="CA69" i="5" s="1"/>
  <c r="BT70" i="5"/>
  <c r="BY70" i="5" s="1"/>
  <c r="Z72" i="5"/>
  <c r="BV74" i="5"/>
  <c r="CA74" i="5" s="1"/>
  <c r="BS82" i="5"/>
  <c r="BX82" i="5" s="1"/>
  <c r="BU82" i="5"/>
  <c r="BZ82" i="5" s="1"/>
  <c r="Z89" i="5"/>
  <c r="BW94" i="5"/>
  <c r="CB94" i="5" s="1"/>
  <c r="CM94" i="5" s="1"/>
  <c r="Z98" i="5"/>
  <c r="BU8" i="5"/>
  <c r="BZ8" i="5" s="1"/>
  <c r="CK8" i="5" s="1"/>
  <c r="BS9" i="5"/>
  <c r="BX9" i="5" s="1"/>
  <c r="CI9" i="5" s="1"/>
  <c r="BU9" i="5"/>
  <c r="BZ9" i="5" s="1"/>
  <c r="BW9" i="5"/>
  <c r="CB9" i="5" s="1"/>
  <c r="CM9" i="5" s="1"/>
  <c r="BW12" i="5"/>
  <c r="CB12" i="5" s="1"/>
  <c r="CM12" i="5" s="1"/>
  <c r="BT19" i="5"/>
  <c r="BY19" i="5" s="1"/>
  <c r="BV19" i="5"/>
  <c r="CA19" i="5" s="1"/>
  <c r="CL19" i="5" s="1"/>
  <c r="BS30" i="5"/>
  <c r="BX30" i="5" s="1"/>
  <c r="BU30" i="5"/>
  <c r="BZ30" i="5" s="1"/>
  <c r="BW30" i="5"/>
  <c r="CB30" i="5" s="1"/>
  <c r="CM30" i="5" s="1"/>
  <c r="BT40" i="5"/>
  <c r="BY40" i="5" s="1"/>
  <c r="BV40" i="5"/>
  <c r="CA40" i="5" s="1"/>
  <c r="CL40" i="5" s="1"/>
  <c r="BT41" i="5"/>
  <c r="BY41" i="5" s="1"/>
  <c r="BV41" i="5"/>
  <c r="CA41" i="5" s="1"/>
  <c r="CL41" i="5" s="1"/>
  <c r="BT42" i="5"/>
  <c r="BY42" i="5" s="1"/>
  <c r="BS51" i="5"/>
  <c r="BX51" i="5" s="1"/>
  <c r="BU51" i="5"/>
  <c r="BZ51" i="5" s="1"/>
  <c r="CK51" i="5" s="1"/>
  <c r="BS91" i="5"/>
  <c r="BX91" i="5" s="1"/>
  <c r="CI91" i="5" s="1"/>
  <c r="BU91" i="5"/>
  <c r="BZ91" i="5" s="1"/>
  <c r="BW91" i="5"/>
  <c r="CB91" i="5" s="1"/>
  <c r="CM91" i="5" s="1"/>
  <c r="BT96" i="5"/>
  <c r="BY96" i="5" s="1"/>
  <c r="CJ96" i="5" s="1"/>
  <c r="F85" i="6" s="1"/>
  <c r="M85" i="6" s="1"/>
  <c r="P85" i="6" s="1"/>
  <c r="BU28" i="5"/>
  <c r="BZ28" i="5" s="1"/>
  <c r="BS29" i="5"/>
  <c r="BX29" i="5" s="1"/>
  <c r="CI29" i="5" s="1"/>
  <c r="BU29" i="5"/>
  <c r="BZ29" i="5" s="1"/>
  <c r="BW29" i="5"/>
  <c r="CB29" i="5" s="1"/>
  <c r="CM29" i="5" s="1"/>
  <c r="BW32" i="5"/>
  <c r="CB32" i="5" s="1"/>
  <c r="CM32" i="5" s="1"/>
  <c r="BT39" i="5"/>
  <c r="BY39" i="5" s="1"/>
  <c r="BV39" i="5"/>
  <c r="CA39" i="5" s="1"/>
  <c r="CL39" i="5" s="1"/>
  <c r="BS50" i="5"/>
  <c r="BX50" i="5" s="1"/>
  <c r="BU50" i="5"/>
  <c r="BZ50" i="5" s="1"/>
  <c r="CK50" i="5" s="1"/>
  <c r="BW50" i="5"/>
  <c r="CB50" i="5" s="1"/>
  <c r="CM50" i="5" s="1"/>
  <c r="BW56" i="5"/>
  <c r="CB56" i="5" s="1"/>
  <c r="CM56" i="5" s="1"/>
  <c r="BT63" i="5"/>
  <c r="BY63" i="5" s="1"/>
  <c r="CJ63" i="5" s="1"/>
  <c r="F62" i="6" s="1"/>
  <c r="M62" i="6" s="1"/>
  <c r="P62" i="6" s="1"/>
  <c r="BV63" i="5"/>
  <c r="CA63" i="5" s="1"/>
  <c r="CL63" i="5" s="1"/>
  <c r="BT64" i="5"/>
  <c r="BY64" i="5" s="1"/>
  <c r="BV64" i="5"/>
  <c r="CA64" i="5" s="1"/>
  <c r="BT65" i="5"/>
  <c r="BY65" i="5" s="1"/>
  <c r="CJ65" i="5" s="1"/>
  <c r="F64" i="6" s="1"/>
  <c r="M64" i="6" s="1"/>
  <c r="P64" i="6" s="1"/>
  <c r="BV65" i="5"/>
  <c r="CA65" i="5" s="1"/>
  <c r="BV70" i="5"/>
  <c r="CA70" i="5" s="1"/>
  <c r="CL70" i="5" s="1"/>
  <c r="BU79" i="5"/>
  <c r="BZ79" i="5" s="1"/>
  <c r="BS81" i="5"/>
  <c r="BX81" i="5" s="1"/>
  <c r="BW81" i="5"/>
  <c r="CB81" i="5" s="1"/>
  <c r="CM81" i="5" s="1"/>
  <c r="BW84" i="5"/>
  <c r="CB84" i="5" s="1"/>
  <c r="CM84" i="5" s="1"/>
  <c r="BT86" i="5"/>
  <c r="BY86" i="5" s="1"/>
  <c r="BV86" i="5"/>
  <c r="CA86" i="5" s="1"/>
  <c r="BT95" i="5"/>
  <c r="BY95" i="5" s="1"/>
  <c r="CJ95" i="5" s="1"/>
  <c r="F84" i="6" s="1"/>
  <c r="M84" i="6" s="1"/>
  <c r="P84" i="6" s="1"/>
  <c r="BV95" i="5"/>
  <c r="CA95" i="5" s="1"/>
  <c r="BS6" i="5"/>
  <c r="BX6" i="5" s="1"/>
  <c r="BU6" i="5"/>
  <c r="BZ6" i="5" s="1"/>
  <c r="CK6" i="5" s="1"/>
  <c r="BW6" i="5"/>
  <c r="CB6" i="5" s="1"/>
  <c r="CM6" i="5" s="1"/>
  <c r="BT16" i="5"/>
  <c r="BY16" i="5" s="1"/>
  <c r="BV16" i="5"/>
  <c r="CA16" i="5" s="1"/>
  <c r="BT17" i="5"/>
  <c r="BY17" i="5" s="1"/>
  <c r="CJ17" i="5" s="1"/>
  <c r="F12" i="6" s="1"/>
  <c r="M12" i="6" s="1"/>
  <c r="P12" i="6" s="1"/>
  <c r="BV17" i="5"/>
  <c r="CA17" i="5" s="1"/>
  <c r="BS27" i="5"/>
  <c r="BX27" i="5" s="1"/>
  <c r="CI27" i="5" s="1"/>
  <c r="BU27" i="5"/>
  <c r="BZ27" i="5" s="1"/>
  <c r="BT38" i="5"/>
  <c r="BY38" i="5" s="1"/>
  <c r="BV42" i="5"/>
  <c r="CA42" i="5" s="1"/>
  <c r="BU48" i="5"/>
  <c r="BZ48" i="5" s="1"/>
  <c r="BS49" i="5"/>
  <c r="BX49" i="5" s="1"/>
  <c r="BU49" i="5"/>
  <c r="BZ49" i="5" s="1"/>
  <c r="BW49" i="5"/>
  <c r="CB49" i="5" s="1"/>
  <c r="CM49" i="5" s="1"/>
  <c r="BS78" i="5"/>
  <c r="BX78" i="5" s="1"/>
  <c r="BU78" i="5"/>
  <c r="BZ78" i="5" s="1"/>
  <c r="BW78" i="5"/>
  <c r="CB78" i="5" s="1"/>
  <c r="CM78" i="5" s="1"/>
  <c r="BU80" i="5"/>
  <c r="BZ80" i="5" s="1"/>
  <c r="CK80" i="5" s="1"/>
  <c r="BT85" i="5"/>
  <c r="BY85" i="5" s="1"/>
  <c r="BV85" i="5"/>
  <c r="CA85" i="5" s="1"/>
  <c r="BS99" i="5"/>
  <c r="BX99" i="5" s="1"/>
  <c r="BU99" i="5"/>
  <c r="BZ99" i="5" s="1"/>
  <c r="BW99" i="5"/>
  <c r="CB99" i="5" s="1"/>
  <c r="CM99" i="5" s="1"/>
  <c r="BT18" i="5"/>
  <c r="BY18" i="5" s="1"/>
  <c r="BU4" i="5"/>
  <c r="BZ4" i="5" s="1"/>
  <c r="BS5" i="5"/>
  <c r="BX5" i="5" s="1"/>
  <c r="CI5" i="5" s="1"/>
  <c r="BU5" i="5"/>
  <c r="BZ5" i="5" s="1"/>
  <c r="BW5" i="5"/>
  <c r="CB5" i="5" s="1"/>
  <c r="CM5" i="5" s="1"/>
  <c r="BW8" i="5"/>
  <c r="CB8" i="5" s="1"/>
  <c r="CM8" i="5" s="1"/>
  <c r="BT15" i="5"/>
  <c r="BY15" i="5" s="1"/>
  <c r="CJ15" i="5" s="1"/>
  <c r="F10" i="6" s="1"/>
  <c r="M10" i="6" s="1"/>
  <c r="P10" i="6" s="1"/>
  <c r="BV15" i="5"/>
  <c r="CA15" i="5" s="1"/>
  <c r="BS26" i="5"/>
  <c r="BX26" i="5" s="1"/>
  <c r="BU26" i="5"/>
  <c r="BZ26" i="5" s="1"/>
  <c r="CK26" i="5" s="1"/>
  <c r="BW26" i="5"/>
  <c r="CB26" i="5" s="1"/>
  <c r="CM26" i="5" s="1"/>
  <c r="BT36" i="5"/>
  <c r="BY36" i="5" s="1"/>
  <c r="BV36" i="5"/>
  <c r="CA36" i="5" s="1"/>
  <c r="BT37" i="5"/>
  <c r="BY37" i="5" s="1"/>
  <c r="CJ37" i="5" s="1"/>
  <c r="F32" i="6" s="1"/>
  <c r="M32" i="6" s="1"/>
  <c r="P32" i="6" s="1"/>
  <c r="BV37" i="5"/>
  <c r="CA37" i="5" s="1"/>
  <c r="BS47" i="5"/>
  <c r="BX47" i="5" s="1"/>
  <c r="CI47" i="5" s="1"/>
  <c r="BU47" i="5"/>
  <c r="BZ47" i="5" s="1"/>
  <c r="BW52" i="5"/>
  <c r="CB52" i="5" s="1"/>
  <c r="CM52" i="5" s="1"/>
  <c r="BT59" i="5"/>
  <c r="BY59" i="5" s="1"/>
  <c r="BV59" i="5"/>
  <c r="CA59" i="5" s="1"/>
  <c r="BT60" i="5"/>
  <c r="BY60" i="5" s="1"/>
  <c r="CJ60" i="5" s="1"/>
  <c r="F59" i="6" s="1"/>
  <c r="M59" i="6" s="1"/>
  <c r="P59" i="6" s="1"/>
  <c r="BV60" i="5"/>
  <c r="CA60" i="5" s="1"/>
  <c r="CL60" i="5" s="1"/>
  <c r="BT61" i="5"/>
  <c r="BY61" i="5" s="1"/>
  <c r="CJ61" i="5" s="1"/>
  <c r="F60" i="6" s="1"/>
  <c r="M60" i="6" s="1"/>
  <c r="P60" i="6" s="1"/>
  <c r="BV61" i="5"/>
  <c r="CA61" i="5" s="1"/>
  <c r="BT62" i="5"/>
  <c r="BY62" i="5" s="1"/>
  <c r="BV66" i="5"/>
  <c r="CA66" i="5" s="1"/>
  <c r="CL66" i="5" s="1"/>
  <c r="BU75" i="5"/>
  <c r="BZ75" i="5" s="1"/>
  <c r="CK75" i="5" s="1"/>
  <c r="BS77" i="5"/>
  <c r="BX77" i="5" s="1"/>
  <c r="BU77" i="5"/>
  <c r="BZ77" i="5" s="1"/>
  <c r="BW77" i="5"/>
  <c r="CB77" i="5" s="1"/>
  <c r="CM77" i="5" s="1"/>
  <c r="Z86" i="5"/>
  <c r="BV96" i="5"/>
  <c r="CA96" i="5" s="1"/>
  <c r="CL96" i="5" s="1"/>
  <c r="BU3" i="5"/>
  <c r="BZ3" i="5" s="1"/>
  <c r="BT14" i="5"/>
  <c r="BY14" i="5" s="1"/>
  <c r="BV18" i="5"/>
  <c r="CA18" i="5" s="1"/>
  <c r="CL18" i="5" s="1"/>
  <c r="BU24" i="5"/>
  <c r="BZ24" i="5" s="1"/>
  <c r="BS25" i="5"/>
  <c r="BX25" i="5" s="1"/>
  <c r="BU25" i="5"/>
  <c r="BZ25" i="5" s="1"/>
  <c r="BW25" i="5"/>
  <c r="CB25" i="5" s="1"/>
  <c r="CM25" i="5" s="1"/>
  <c r="BW28" i="5"/>
  <c r="CB28" i="5" s="1"/>
  <c r="CM28" i="5" s="1"/>
  <c r="BT35" i="5"/>
  <c r="BY35" i="5" s="1"/>
  <c r="BV35" i="5"/>
  <c r="CA35" i="5" s="1"/>
  <c r="CL35" i="5" s="1"/>
  <c r="BS46" i="5"/>
  <c r="BX46" i="5" s="1"/>
  <c r="CI46" i="5" s="1"/>
  <c r="BU46" i="5"/>
  <c r="BZ46" i="5" s="1"/>
  <c r="BW46" i="5"/>
  <c r="CB46" i="5" s="1"/>
  <c r="CM46" i="5" s="1"/>
  <c r="BS74" i="5"/>
  <c r="BX74" i="5" s="1"/>
  <c r="CI74" i="5" s="1"/>
  <c r="BU74" i="5"/>
  <c r="BZ74" i="5" s="1"/>
  <c r="BW74" i="5"/>
  <c r="CB74" i="5" s="1"/>
  <c r="CM74" i="5" s="1"/>
  <c r="BU76" i="5"/>
  <c r="BZ76" i="5" s="1"/>
  <c r="BW80" i="5"/>
  <c r="CB80" i="5" s="1"/>
  <c r="CM80" i="5" s="1"/>
  <c r="BS89" i="5"/>
  <c r="BX89" i="5" s="1"/>
  <c r="BS98" i="5"/>
  <c r="BX98" i="5" s="1"/>
  <c r="BU98" i="5"/>
  <c r="BZ98" i="5" s="1"/>
  <c r="CK98" i="5" s="1"/>
  <c r="BT12" i="5"/>
  <c r="BY12" i="5" s="1"/>
  <c r="BV12" i="5"/>
  <c r="CA12" i="5" s="1"/>
  <c r="BT13" i="5"/>
  <c r="BY13" i="5" s="1"/>
  <c r="BV13" i="5"/>
  <c r="CA13" i="5" s="1"/>
  <c r="BS23" i="5"/>
  <c r="BX23" i="5" s="1"/>
  <c r="CI23" i="5" s="1"/>
  <c r="BU23" i="5"/>
  <c r="BZ23" i="5" s="1"/>
  <c r="CK23" i="5" s="1"/>
  <c r="BT34" i="5"/>
  <c r="BY34" i="5" s="1"/>
  <c r="BV38" i="5"/>
  <c r="CA38" i="5" s="1"/>
  <c r="BU44" i="5"/>
  <c r="BZ44" i="5" s="1"/>
  <c r="CK44" i="5" s="1"/>
  <c r="BS45" i="5"/>
  <c r="BX45" i="5" s="1"/>
  <c r="BU45" i="5"/>
  <c r="BZ45" i="5" s="1"/>
  <c r="CK45" i="5" s="1"/>
  <c r="BW45" i="5"/>
  <c r="CB45" i="5" s="1"/>
  <c r="CM45" i="5" s="1"/>
  <c r="BW48" i="5"/>
  <c r="CB48" i="5" s="1"/>
  <c r="CM48" i="5" s="1"/>
  <c r="BT55" i="5"/>
  <c r="BY55" i="5" s="1"/>
  <c r="CJ55" i="5" s="1"/>
  <c r="F57" i="6" s="1"/>
  <c r="M57" i="6" s="1"/>
  <c r="P57" i="6" s="1"/>
  <c r="BV55" i="5"/>
  <c r="CA55" i="5" s="1"/>
  <c r="BT56" i="5"/>
  <c r="BY56" i="5" s="1"/>
  <c r="BV56" i="5"/>
  <c r="CA56" i="5" s="1"/>
  <c r="BT57" i="5"/>
  <c r="BY57" i="5" s="1"/>
  <c r="CJ57" i="5" s="1"/>
  <c r="F100" i="6" s="1"/>
  <c r="M100" i="6" s="1"/>
  <c r="P100" i="6" s="1"/>
  <c r="T100" i="6" s="1"/>
  <c r="S100" i="6" s="1"/>
  <c r="BV57" i="5"/>
  <c r="CA57" i="5" s="1"/>
  <c r="BT58" i="5"/>
  <c r="BY58" i="5" s="1"/>
  <c r="BV62" i="5"/>
  <c r="CA62" i="5" s="1"/>
  <c r="CL62" i="5" s="1"/>
  <c r="BU71" i="5"/>
  <c r="BZ71" i="5" s="1"/>
  <c r="CK71" i="5" s="1"/>
  <c r="BS73" i="5"/>
  <c r="BX73" i="5" s="1"/>
  <c r="BU73" i="5"/>
  <c r="BZ73" i="5" s="1"/>
  <c r="BW73" i="5"/>
  <c r="CB73" i="5" s="1"/>
  <c r="CM73" i="5" s="1"/>
  <c r="BV84" i="5"/>
  <c r="CA84" i="5" s="1"/>
  <c r="BT93" i="5"/>
  <c r="BY93" i="5" s="1"/>
  <c r="BV93" i="5"/>
  <c r="CA93" i="5" s="1"/>
  <c r="BW100" i="5"/>
  <c r="CB100" i="5" s="1"/>
  <c r="CM100" i="5" s="1"/>
  <c r="BS3" i="5"/>
  <c r="BX3" i="5" s="1"/>
  <c r="BW4" i="5"/>
  <c r="CB4" i="5" s="1"/>
  <c r="CM4" i="5" s="1"/>
  <c r="BT11" i="5"/>
  <c r="BY11" i="5" s="1"/>
  <c r="BV11" i="5"/>
  <c r="CA11" i="5" s="1"/>
  <c r="BS22" i="5"/>
  <c r="BX22" i="5" s="1"/>
  <c r="CI22" i="5" s="1"/>
  <c r="BU22" i="5"/>
  <c r="BZ22" i="5" s="1"/>
  <c r="BW22" i="5"/>
  <c r="CB22" i="5" s="1"/>
  <c r="CM22" i="5" s="1"/>
  <c r="BT32" i="5"/>
  <c r="BY32" i="5" s="1"/>
  <c r="BV32" i="5"/>
  <c r="CA32" i="5" s="1"/>
  <c r="CL32" i="5" s="1"/>
  <c r="BT33" i="5"/>
  <c r="BY33" i="5" s="1"/>
  <c r="BV33" i="5"/>
  <c r="CA33" i="5" s="1"/>
  <c r="BS43" i="5"/>
  <c r="BX43" i="5" s="1"/>
  <c r="CI43" i="5" s="1"/>
  <c r="BU43" i="5"/>
  <c r="BZ43" i="5" s="1"/>
  <c r="BS70" i="5"/>
  <c r="BX70" i="5" s="1"/>
  <c r="BU70" i="5"/>
  <c r="BZ70" i="5" s="1"/>
  <c r="BW70" i="5"/>
  <c r="CB70" i="5" s="1"/>
  <c r="CM70" i="5" s="1"/>
  <c r="BU72" i="5"/>
  <c r="BZ72" i="5" s="1"/>
  <c r="CK72" i="5" s="1"/>
  <c r="BW76" i="5"/>
  <c r="CB76" i="5" s="1"/>
  <c r="CM76" i="5" s="1"/>
  <c r="BW90" i="5"/>
  <c r="CB90" i="5" s="1"/>
  <c r="CM90" i="5" s="1"/>
  <c r="BT101" i="5"/>
  <c r="BY101" i="5" s="1"/>
  <c r="BV101" i="5"/>
  <c r="CA101" i="5" s="1"/>
  <c r="BU7" i="5"/>
  <c r="BZ7" i="5" s="1"/>
  <c r="BV22" i="5"/>
  <c r="CA22" i="5" s="1"/>
  <c r="BT10" i="5"/>
  <c r="BY10" i="5" s="1"/>
  <c r="CJ10" i="5" s="1"/>
  <c r="F5" i="6" s="1"/>
  <c r="M5" i="6" s="1"/>
  <c r="P5" i="6" s="1"/>
  <c r="Z12" i="5"/>
  <c r="BV14" i="5"/>
  <c r="CA14" i="5" s="1"/>
  <c r="BU20" i="5"/>
  <c r="BZ20" i="5" s="1"/>
  <c r="BU21" i="5"/>
  <c r="BZ21" i="5" s="1"/>
  <c r="CK21" i="5" s="1"/>
  <c r="BW21" i="5"/>
  <c r="CB21" i="5" s="1"/>
  <c r="CM21" i="5" s="1"/>
  <c r="BW24" i="5"/>
  <c r="CB24" i="5" s="1"/>
  <c r="CM24" i="5" s="1"/>
  <c r="BT31" i="5"/>
  <c r="BY31" i="5" s="1"/>
  <c r="BV31" i="5"/>
  <c r="CA31" i="5" s="1"/>
  <c r="BS42" i="5"/>
  <c r="BX42" i="5" s="1"/>
  <c r="CI42" i="5" s="1"/>
  <c r="BU42" i="5"/>
  <c r="BZ42" i="5" s="1"/>
  <c r="BW42" i="5"/>
  <c r="CB42" i="5" s="1"/>
  <c r="CM42" i="5" s="1"/>
  <c r="BT52" i="5"/>
  <c r="BY52" i="5" s="1"/>
  <c r="CJ52" i="5" s="1"/>
  <c r="F54" i="6" s="1"/>
  <c r="M54" i="6" s="1"/>
  <c r="P54" i="6" s="1"/>
  <c r="BV52" i="5"/>
  <c r="CA52" i="5" s="1"/>
  <c r="CL52" i="5" s="1"/>
  <c r="BT53" i="5"/>
  <c r="BY53" i="5" s="1"/>
  <c r="BV53" i="5"/>
  <c r="CA53" i="5" s="1"/>
  <c r="BT54" i="5"/>
  <c r="BY54" i="5" s="1"/>
  <c r="CJ54" i="5" s="1"/>
  <c r="F56" i="6" s="1"/>
  <c r="M56" i="6" s="1"/>
  <c r="P56" i="6" s="1"/>
  <c r="Z56" i="5"/>
  <c r="BV58" i="5"/>
  <c r="CA58" i="5" s="1"/>
  <c r="BU67" i="5"/>
  <c r="BZ67" i="5" s="1"/>
  <c r="BS69" i="5"/>
  <c r="BX69" i="5" s="1"/>
  <c r="CI69" i="5" s="1"/>
  <c r="BU69" i="5"/>
  <c r="BZ69" i="5" s="1"/>
  <c r="BW69" i="5"/>
  <c r="CB69" i="5" s="1"/>
  <c r="CM69" i="5" s="1"/>
  <c r="BT82" i="5"/>
  <c r="BY82" i="5" s="1"/>
  <c r="BV82" i="5"/>
  <c r="CA82" i="5" s="1"/>
  <c r="BT83" i="5"/>
  <c r="BY83" i="5" s="1"/>
  <c r="CJ83" i="5" s="1"/>
  <c r="F72" i="6" s="1"/>
  <c r="M72" i="6" s="1"/>
  <c r="P72" i="6" s="1"/>
  <c r="BV9" i="5"/>
  <c r="CA9" i="5" s="1"/>
  <c r="BS19" i="5"/>
  <c r="BX19" i="5" s="1"/>
  <c r="CI19" i="5" s="1"/>
  <c r="BS41" i="5"/>
  <c r="BX41" i="5" s="1"/>
  <c r="BW41" i="5"/>
  <c r="CB41" i="5" s="1"/>
  <c r="CM41" i="5" s="1"/>
  <c r="BT51" i="5"/>
  <c r="BY51" i="5" s="1"/>
  <c r="BV51" i="5"/>
  <c r="CA51" i="5" s="1"/>
  <c r="BS66" i="5"/>
  <c r="BX66" i="5" s="1"/>
  <c r="CI66" i="5" s="1"/>
  <c r="BU66" i="5"/>
  <c r="BZ66" i="5" s="1"/>
  <c r="CK66" i="5" s="1"/>
  <c r="BW66" i="5"/>
  <c r="CB66" i="5" s="1"/>
  <c r="CM66" i="5" s="1"/>
  <c r="BU68" i="5"/>
  <c r="BZ68" i="5" s="1"/>
  <c r="BS87" i="5"/>
  <c r="BX87" i="5" s="1"/>
  <c r="CI87" i="5" s="1"/>
  <c r="BU87" i="5"/>
  <c r="BZ87" i="5" s="1"/>
  <c r="BW87" i="5"/>
  <c r="CB87" i="5" s="1"/>
  <c r="CM87" i="5" s="1"/>
  <c r="BT91" i="5"/>
  <c r="BY91" i="5" s="1"/>
  <c r="BV91" i="5"/>
  <c r="CA91" i="5" s="1"/>
  <c r="BS96" i="5"/>
  <c r="BX96" i="5" s="1"/>
  <c r="BU96" i="5"/>
  <c r="BZ96" i="5" s="1"/>
  <c r="BT100" i="5"/>
  <c r="BY100" i="5" s="1"/>
  <c r="BV100" i="5"/>
  <c r="CA100" i="5" s="1"/>
  <c r="CL100" i="5" s="1"/>
  <c r="BU41" i="5"/>
  <c r="BZ41" i="5" s="1"/>
  <c r="CK41" i="5" s="1"/>
  <c r="BT7" i="5"/>
  <c r="BY7" i="5" s="1"/>
  <c r="BV7" i="5"/>
  <c r="CA7" i="5" s="1"/>
  <c r="BS18" i="5"/>
  <c r="BX18" i="5" s="1"/>
  <c r="CI18" i="5" s="1"/>
  <c r="BU18" i="5"/>
  <c r="BZ18" i="5" s="1"/>
  <c r="CK18" i="5" s="1"/>
  <c r="BW18" i="5"/>
  <c r="CB18" i="5" s="1"/>
  <c r="CM18" i="5" s="1"/>
  <c r="BT28" i="5"/>
  <c r="BY28" i="5" s="1"/>
  <c r="BV28" i="5"/>
  <c r="CA28" i="5" s="1"/>
  <c r="CL28" i="5" s="1"/>
  <c r="BT29" i="5"/>
  <c r="BY29" i="5" s="1"/>
  <c r="BV29" i="5"/>
  <c r="CA29" i="5" s="1"/>
  <c r="CL29" i="5" s="1"/>
  <c r="BS39" i="5"/>
  <c r="BX39" i="5" s="1"/>
  <c r="BU39" i="5"/>
  <c r="BZ39" i="5" s="1"/>
  <c r="BV54" i="5"/>
  <c r="CA54" i="5" s="1"/>
  <c r="CL54" i="5" s="1"/>
  <c r="BU63" i="5"/>
  <c r="BZ63" i="5" s="1"/>
  <c r="BU64" i="5"/>
  <c r="BZ64" i="5" s="1"/>
  <c r="BS65" i="5"/>
  <c r="BX65" i="5" s="1"/>
  <c r="BU65" i="5"/>
  <c r="BZ65" i="5" s="1"/>
  <c r="CK65" i="5" s="1"/>
  <c r="BW65" i="5"/>
  <c r="CB65" i="5" s="1"/>
  <c r="CM65" i="5" s="1"/>
  <c r="BT79" i="5"/>
  <c r="BY79" i="5" s="1"/>
  <c r="BV79" i="5"/>
  <c r="CA79" i="5" s="1"/>
  <c r="CL79" i="5" s="1"/>
  <c r="BT80" i="5"/>
  <c r="BY80" i="5" s="1"/>
  <c r="CJ80" i="5" s="1"/>
  <c r="F69" i="6" s="1"/>
  <c r="M69" i="6" s="1"/>
  <c r="P69" i="6" s="1"/>
  <c r="BV80" i="5"/>
  <c r="CA80" i="5" s="1"/>
  <c r="Z92" i="5"/>
  <c r="BS95" i="5"/>
  <c r="BX95" i="5" s="1"/>
  <c r="CI95" i="5" s="1"/>
  <c r="BU95" i="5"/>
  <c r="BZ95" i="5" s="1"/>
  <c r="BW95" i="5"/>
  <c r="CB95" i="5" s="1"/>
  <c r="CM95" i="5" s="1"/>
  <c r="Z101" i="5"/>
  <c r="BV8" i="5"/>
  <c r="CA8" i="5" s="1"/>
  <c r="BT6" i="5"/>
  <c r="BY6" i="5" s="1"/>
  <c r="BV10" i="5"/>
  <c r="CA10" i="5" s="1"/>
  <c r="BU16" i="5"/>
  <c r="BZ16" i="5" s="1"/>
  <c r="CK16" i="5" s="1"/>
  <c r="BS17" i="5"/>
  <c r="BX17" i="5" s="1"/>
  <c r="BU17" i="5"/>
  <c r="BZ17" i="5" s="1"/>
  <c r="CK17" i="5" s="1"/>
  <c r="BW17" i="5"/>
  <c r="CB17" i="5" s="1"/>
  <c r="CM17" i="5" s="1"/>
  <c r="BW20" i="5"/>
  <c r="CB20" i="5" s="1"/>
  <c r="CM20" i="5" s="1"/>
  <c r="BT27" i="5"/>
  <c r="BY27" i="5" s="1"/>
  <c r="CJ27" i="5" s="1"/>
  <c r="F22" i="6" s="1"/>
  <c r="M22" i="6" s="1"/>
  <c r="P22" i="6" s="1"/>
  <c r="BV27" i="5"/>
  <c r="CA27" i="5" s="1"/>
  <c r="CL27" i="5" s="1"/>
  <c r="BS38" i="5"/>
  <c r="BX38" i="5" s="1"/>
  <c r="BU38" i="5"/>
  <c r="BZ38" i="5" s="1"/>
  <c r="BW38" i="5"/>
  <c r="CB38" i="5" s="1"/>
  <c r="CM38" i="5" s="1"/>
  <c r="BT48" i="5"/>
  <c r="BY48" i="5" s="1"/>
  <c r="BV48" i="5"/>
  <c r="CA48" i="5" s="1"/>
  <c r="CL48" i="5" s="1"/>
  <c r="BT49" i="5"/>
  <c r="BY49" i="5" s="1"/>
  <c r="BV49" i="5"/>
  <c r="CA49" i="5" s="1"/>
  <c r="BT50" i="5"/>
  <c r="BY50" i="5" s="1"/>
  <c r="BS62" i="5"/>
  <c r="BX62" i="5" s="1"/>
  <c r="BU62" i="5"/>
  <c r="BZ62" i="5" s="1"/>
  <c r="BW62" i="5"/>
  <c r="CB62" i="5" s="1"/>
  <c r="CM62" i="5" s="1"/>
  <c r="BW68" i="5"/>
  <c r="CB68" i="5" s="1"/>
  <c r="CM68" i="5" s="1"/>
  <c r="Z82" i="5"/>
  <c r="BU85" i="5"/>
  <c r="BZ85" i="5" s="1"/>
  <c r="BW85" i="5"/>
  <c r="CB85" i="5" s="1"/>
  <c r="CM85" i="5" s="1"/>
  <c r="BW88" i="5"/>
  <c r="CB88" i="5" s="1"/>
  <c r="CM88" i="5" s="1"/>
  <c r="BV99" i="5"/>
  <c r="CA99" i="5" s="1"/>
  <c r="BU40" i="5"/>
  <c r="BZ40" i="5" s="1"/>
  <c r="BT4" i="5"/>
  <c r="BY4" i="5" s="1"/>
  <c r="CJ4" i="5" s="1"/>
  <c r="F95" i="6" s="1"/>
  <c r="M95" i="6" s="1"/>
  <c r="P95" i="6" s="1"/>
  <c r="BV4" i="5"/>
  <c r="CA4" i="5" s="1"/>
  <c r="BT5" i="5"/>
  <c r="BY5" i="5" s="1"/>
  <c r="CJ5" i="5" s="1"/>
  <c r="F96" i="6" s="1"/>
  <c r="M96" i="6" s="1"/>
  <c r="P96" i="6" s="1"/>
  <c r="BV5" i="5"/>
  <c r="CA5" i="5" s="1"/>
  <c r="BS15" i="5"/>
  <c r="BX15" i="5" s="1"/>
  <c r="BU15" i="5"/>
  <c r="BZ15" i="5" s="1"/>
  <c r="CK15" i="5" s="1"/>
  <c r="BS21" i="5"/>
  <c r="BX21" i="5" s="1"/>
  <c r="BT26" i="5"/>
  <c r="BY26" i="5" s="1"/>
  <c r="BV30" i="5"/>
  <c r="CA30" i="5" s="1"/>
  <c r="BU36" i="5"/>
  <c r="BZ36" i="5" s="1"/>
  <c r="CK36" i="5" s="1"/>
  <c r="BS37" i="5"/>
  <c r="BX37" i="5" s="1"/>
  <c r="BU37" i="5"/>
  <c r="BZ37" i="5" s="1"/>
  <c r="BW37" i="5"/>
  <c r="CB37" i="5" s="1"/>
  <c r="CM37" i="5" s="1"/>
  <c r="BW40" i="5"/>
  <c r="CB40" i="5" s="1"/>
  <c r="CM40" i="5" s="1"/>
  <c r="BT47" i="5"/>
  <c r="BY47" i="5" s="1"/>
  <c r="BV47" i="5"/>
  <c r="CA47" i="5" s="1"/>
  <c r="BU59" i="5"/>
  <c r="BZ59" i="5" s="1"/>
  <c r="CK59" i="5" s="1"/>
  <c r="BU60" i="5"/>
  <c r="BZ60" i="5" s="1"/>
  <c r="BS61" i="5"/>
  <c r="BX61" i="5" s="1"/>
  <c r="BU61" i="5"/>
  <c r="BZ61" i="5" s="1"/>
  <c r="BW61" i="5"/>
  <c r="CB61" i="5" s="1"/>
  <c r="CM61" i="5" s="1"/>
  <c r="BT75" i="5"/>
  <c r="BY75" i="5" s="1"/>
  <c r="CJ75" i="5" s="1"/>
  <c r="F92" i="6" s="1"/>
  <c r="M92" i="6" s="1"/>
  <c r="P92" i="6" s="1"/>
  <c r="BV75" i="5"/>
  <c r="CA75" i="5" s="1"/>
  <c r="BT76" i="5"/>
  <c r="BY76" i="5" s="1"/>
  <c r="CJ76" i="5" s="1"/>
  <c r="F93" i="6" s="1"/>
  <c r="M93" i="6" s="1"/>
  <c r="P93" i="6" s="1"/>
  <c r="BV76" i="5"/>
  <c r="CA76" i="5" s="1"/>
  <c r="BT77" i="5"/>
  <c r="BY77" i="5" s="1"/>
  <c r="CJ77" i="5" s="1"/>
  <c r="F66" i="6" s="1"/>
  <c r="M66" i="6" s="1"/>
  <c r="P66" i="6" s="1"/>
  <c r="BV77" i="5"/>
  <c r="CA77" i="5" s="1"/>
  <c r="BT78" i="5"/>
  <c r="BY78" i="5" s="1"/>
  <c r="Z80" i="5"/>
  <c r="BT99" i="5"/>
  <c r="BY99" i="5" s="1"/>
  <c r="CJ99" i="5" s="1"/>
  <c r="F88" i="6" s="1"/>
  <c r="M88" i="6" s="1"/>
  <c r="P88" i="6" s="1"/>
  <c r="BT8" i="5"/>
  <c r="BY8" i="5" s="1"/>
  <c r="BU19" i="5"/>
  <c r="BZ19" i="5" s="1"/>
  <c r="BT3" i="5"/>
  <c r="BY3" i="5" s="1"/>
  <c r="CJ3" i="5" s="1"/>
  <c r="F94" i="6" s="1"/>
  <c r="M94" i="6" s="1"/>
  <c r="P94" i="6" s="1"/>
  <c r="BV3" i="5"/>
  <c r="CA3" i="5" s="1"/>
  <c r="CL3" i="5" s="1"/>
  <c r="BS14" i="5"/>
  <c r="BX14" i="5" s="1"/>
  <c r="CI14" i="5" s="1"/>
  <c r="BU14" i="5"/>
  <c r="BZ14" i="5" s="1"/>
  <c r="BW14" i="5"/>
  <c r="CB14" i="5" s="1"/>
  <c r="CM14" i="5" s="1"/>
  <c r="BT24" i="5"/>
  <c r="BY24" i="5" s="1"/>
  <c r="BV24" i="5"/>
  <c r="CA24" i="5" s="1"/>
  <c r="BT25" i="5"/>
  <c r="BY25" i="5" s="1"/>
  <c r="CJ25" i="5" s="1"/>
  <c r="F20" i="6" s="1"/>
  <c r="M20" i="6" s="1"/>
  <c r="P20" i="6" s="1"/>
  <c r="BV25" i="5"/>
  <c r="CA25" i="5" s="1"/>
  <c r="BS35" i="5"/>
  <c r="BX35" i="5" s="1"/>
  <c r="CI35" i="5" s="1"/>
  <c r="BU35" i="5"/>
  <c r="BZ35" i="5" s="1"/>
  <c r="BV50" i="5"/>
  <c r="CA50" i="5" s="1"/>
  <c r="BS58" i="5"/>
  <c r="BX58" i="5" s="1"/>
  <c r="CI58" i="5" s="1"/>
  <c r="BU58" i="5"/>
  <c r="BZ58" i="5" s="1"/>
  <c r="CK58" i="5" s="1"/>
  <c r="BW58" i="5"/>
  <c r="CB58" i="5" s="1"/>
  <c r="CM58" i="5" s="1"/>
  <c r="BW64" i="5"/>
  <c r="CB64" i="5" s="1"/>
  <c r="CM64" i="5" s="1"/>
  <c r="BT89" i="5"/>
  <c r="BY89" i="5" s="1"/>
  <c r="CJ89" i="5" s="1"/>
  <c r="F78" i="6" s="1"/>
  <c r="M78" i="6" s="1"/>
  <c r="P78" i="6" s="1"/>
  <c r="BV89" i="5"/>
  <c r="CA89" i="5" s="1"/>
  <c r="BT98" i="5"/>
  <c r="BY98" i="5" s="1"/>
  <c r="BT9" i="5"/>
  <c r="BY9" i="5" s="1"/>
  <c r="BT30" i="5"/>
  <c r="BY30" i="5" s="1"/>
  <c r="Z4" i="5"/>
  <c r="BV6" i="5"/>
  <c r="CA6" i="5" s="1"/>
  <c r="BU12" i="5"/>
  <c r="BZ12" i="5" s="1"/>
  <c r="CK12" i="5" s="1"/>
  <c r="BS13" i="5"/>
  <c r="BX13" i="5" s="1"/>
  <c r="BU13" i="5"/>
  <c r="BZ13" i="5" s="1"/>
  <c r="CK13" i="5" s="1"/>
  <c r="BW13" i="5"/>
  <c r="CB13" i="5" s="1"/>
  <c r="CM13" i="5" s="1"/>
  <c r="BW16" i="5"/>
  <c r="CB16" i="5" s="1"/>
  <c r="CM16" i="5" s="1"/>
  <c r="BT23" i="5"/>
  <c r="BY23" i="5" s="1"/>
  <c r="CJ23" i="5" s="1"/>
  <c r="F17" i="6" s="1"/>
  <c r="M17" i="6" s="1"/>
  <c r="P17" i="6" s="1"/>
  <c r="BV23" i="5"/>
  <c r="CA23" i="5" s="1"/>
  <c r="CL23" i="5" s="1"/>
  <c r="BS34" i="5"/>
  <c r="BX34" i="5" s="1"/>
  <c r="BU34" i="5"/>
  <c r="BZ34" i="5" s="1"/>
  <c r="BW34" i="5"/>
  <c r="CB34" i="5" s="1"/>
  <c r="CM34" i="5" s="1"/>
  <c r="BT44" i="5"/>
  <c r="BY44" i="5" s="1"/>
  <c r="BV44" i="5"/>
  <c r="CA44" i="5" s="1"/>
  <c r="CL44" i="5" s="1"/>
  <c r="BT45" i="5"/>
  <c r="BY45" i="5" s="1"/>
  <c r="BV45" i="5"/>
  <c r="CA45" i="5" s="1"/>
  <c r="BT46" i="5"/>
  <c r="BY46" i="5" s="1"/>
  <c r="CJ46" i="5" s="1"/>
  <c r="F49" i="6" s="1"/>
  <c r="M49" i="6" s="1"/>
  <c r="P49" i="6" s="1"/>
  <c r="BU55" i="5"/>
  <c r="BZ55" i="5" s="1"/>
  <c r="BU56" i="5"/>
  <c r="BZ56" i="5" s="1"/>
  <c r="CK56" i="5" s="1"/>
  <c r="BS57" i="5"/>
  <c r="BX57" i="5" s="1"/>
  <c r="BU57" i="5"/>
  <c r="BZ57" i="5" s="1"/>
  <c r="CK57" i="5" s="1"/>
  <c r="BW57" i="5"/>
  <c r="CB57" i="5" s="1"/>
  <c r="CM57" i="5" s="1"/>
  <c r="BT71" i="5"/>
  <c r="BY71" i="5" s="1"/>
  <c r="BV71" i="5"/>
  <c r="CA71" i="5" s="1"/>
  <c r="CL71" i="5" s="1"/>
  <c r="BT72" i="5"/>
  <c r="BY72" i="5" s="1"/>
  <c r="CJ72" i="5" s="1"/>
  <c r="F42" i="6" s="1"/>
  <c r="M42" i="6" s="1"/>
  <c r="P42" i="6" s="1"/>
  <c r="BV72" i="5"/>
  <c r="CA72" i="5" s="1"/>
  <c r="BT73" i="5"/>
  <c r="BY73" i="5" s="1"/>
  <c r="BV73" i="5"/>
  <c r="CA73" i="5" s="1"/>
  <c r="CL73" i="5" s="1"/>
  <c r="BT74" i="5"/>
  <c r="BY74" i="5" s="1"/>
  <c r="Z76" i="5"/>
  <c r="BV78" i="5"/>
  <c r="CA78" i="5" s="1"/>
  <c r="BS93" i="5"/>
  <c r="BX93" i="5" s="1"/>
  <c r="BU93" i="5"/>
  <c r="BZ93" i="5" s="1"/>
  <c r="BW93" i="5"/>
  <c r="CB93" i="5" s="1"/>
  <c r="CM93" i="5" s="1"/>
  <c r="BV98" i="5"/>
  <c r="CA98" i="5" s="1"/>
  <c r="CI11" i="5"/>
  <c r="CI33" i="5"/>
  <c r="CK31" i="5"/>
  <c r="CL46" i="5"/>
  <c r="CK52" i="5"/>
  <c r="CJ67" i="5"/>
  <c r="F37" i="6" s="1"/>
  <c r="M37" i="6" s="1"/>
  <c r="P37" i="6" s="1"/>
  <c r="CL67" i="5"/>
  <c r="CL68" i="5"/>
  <c r="CJ69" i="5"/>
  <c r="F39" i="6" s="1"/>
  <c r="M39" i="6" s="1"/>
  <c r="P39" i="6" s="1"/>
  <c r="CL69" i="5"/>
  <c r="CJ70" i="5"/>
  <c r="F40" i="6" s="1"/>
  <c r="M40" i="6" s="1"/>
  <c r="P40" i="6" s="1"/>
  <c r="CL74" i="5"/>
  <c r="CK9" i="5"/>
  <c r="CJ19" i="5"/>
  <c r="F14" i="6" s="1"/>
  <c r="M14" i="6" s="1"/>
  <c r="P14" i="6" s="1"/>
  <c r="CI30" i="5"/>
  <c r="CK30" i="5"/>
  <c r="CJ40" i="5"/>
  <c r="F35" i="6" s="1"/>
  <c r="M35" i="6" s="1"/>
  <c r="P35" i="6" s="1"/>
  <c r="CJ41" i="5"/>
  <c r="F36" i="6" s="1"/>
  <c r="M36" i="6" s="1"/>
  <c r="P36" i="6" s="1"/>
  <c r="CJ42" i="5"/>
  <c r="F45" i="6" s="1"/>
  <c r="M45" i="6" s="1"/>
  <c r="P45" i="6" s="1"/>
  <c r="CI51" i="5"/>
  <c r="CK28" i="5"/>
  <c r="CJ39" i="5"/>
  <c r="F34" i="6" s="1"/>
  <c r="M34" i="6" s="1"/>
  <c r="P34" i="6" s="1"/>
  <c r="CI50" i="5"/>
  <c r="CJ64" i="5"/>
  <c r="F63" i="6" s="1"/>
  <c r="M63" i="6" s="1"/>
  <c r="P63" i="6" s="1"/>
  <c r="CL64" i="5"/>
  <c r="CL65" i="5"/>
  <c r="CJ66" i="5"/>
  <c r="F65" i="6" s="1"/>
  <c r="M65" i="6" s="1"/>
  <c r="P65" i="6" s="1"/>
  <c r="CK79" i="5"/>
  <c r="CI81" i="5"/>
  <c r="CL26" i="5"/>
  <c r="CL16" i="5"/>
  <c r="CJ38" i="5"/>
  <c r="F33" i="6" s="1"/>
  <c r="M33" i="6" s="1"/>
  <c r="P33" i="6" s="1"/>
  <c r="CL42" i="5"/>
  <c r="CK48" i="5"/>
  <c r="CI49" i="5"/>
  <c r="CK49" i="5"/>
  <c r="CI78" i="5"/>
  <c r="CK78" i="5"/>
  <c r="CL15" i="5"/>
  <c r="CI26" i="5"/>
  <c r="CJ36" i="5"/>
  <c r="F31" i="6" s="1"/>
  <c r="M31" i="6" s="1"/>
  <c r="P31" i="6" s="1"/>
  <c r="CL36" i="5"/>
  <c r="CL37" i="5"/>
  <c r="CK47" i="5"/>
  <c r="CJ59" i="5"/>
  <c r="F102" i="6" s="1"/>
  <c r="M102" i="6" s="1"/>
  <c r="P102" i="6" s="1"/>
  <c r="CL59" i="5"/>
  <c r="CL61" i="5"/>
  <c r="CJ62" i="5"/>
  <c r="F61" i="6" s="1"/>
  <c r="M61" i="6" s="1"/>
  <c r="P61" i="6" s="1"/>
  <c r="CI77" i="5"/>
  <c r="CK77" i="5"/>
  <c r="CK29" i="5"/>
  <c r="CK4" i="5"/>
  <c r="CK3" i="5"/>
  <c r="CI25" i="5"/>
  <c r="CK25" i="5"/>
  <c r="CJ35" i="5"/>
  <c r="F30" i="6" s="1"/>
  <c r="M30" i="6" s="1"/>
  <c r="P30" i="6" s="1"/>
  <c r="CK46" i="5"/>
  <c r="CK74" i="5"/>
  <c r="CK76" i="5"/>
  <c r="CI89" i="5"/>
  <c r="CK32" i="5"/>
  <c r="CL43" i="5"/>
  <c r="CK54" i="5"/>
  <c r="CL17" i="5"/>
  <c r="CI3" i="5"/>
  <c r="CK24" i="5"/>
  <c r="CJ12" i="5"/>
  <c r="F9" i="6" s="1"/>
  <c r="M9" i="6" s="1"/>
  <c r="P9" i="6" s="1"/>
  <c r="T10" i="6" s="1"/>
  <c r="CL12" i="5"/>
  <c r="CJ13" i="5"/>
  <c r="F7" i="6" s="1"/>
  <c r="M7" i="6" s="1"/>
  <c r="P7" i="6" s="1"/>
  <c r="CL13" i="5"/>
  <c r="CJ34" i="5"/>
  <c r="F29" i="6" s="1"/>
  <c r="M29" i="6" s="1"/>
  <c r="P29" i="6" s="1"/>
  <c r="CL38" i="5"/>
  <c r="CI45" i="5"/>
  <c r="CL55" i="5"/>
  <c r="CJ56" i="5"/>
  <c r="F58" i="6" s="1"/>
  <c r="M58" i="6" s="1"/>
  <c r="P58" i="6" s="1"/>
  <c r="CL56" i="5"/>
  <c r="CL57" i="5"/>
  <c r="CJ58" i="5"/>
  <c r="F101" i="6" s="1"/>
  <c r="M101" i="6" s="1"/>
  <c r="P101" i="6" s="1"/>
  <c r="CI73" i="5"/>
  <c r="CK73" i="5"/>
  <c r="CK11" i="5"/>
  <c r="CI31" i="5"/>
  <c r="CL22" i="5"/>
  <c r="CI6" i="5"/>
  <c r="CK27" i="5"/>
  <c r="CK5" i="5"/>
  <c r="CJ14" i="5"/>
  <c r="F8" i="6" s="1"/>
  <c r="M8" i="6" s="1"/>
  <c r="P8" i="6" s="1"/>
  <c r="CJ11" i="5"/>
  <c r="F6" i="6" s="1"/>
  <c r="M6" i="6" s="1"/>
  <c r="P6" i="6" s="1"/>
  <c r="CL11" i="5"/>
  <c r="CK22" i="5"/>
  <c r="CJ32" i="5"/>
  <c r="F27" i="6" s="1"/>
  <c r="M27" i="6" s="1"/>
  <c r="P27" i="6" s="1"/>
  <c r="T28" i="6" s="1"/>
  <c r="CJ33" i="5"/>
  <c r="F28" i="6" s="1"/>
  <c r="M28" i="6" s="1"/>
  <c r="P28" i="6" s="1"/>
  <c r="CL33" i="5"/>
  <c r="CK43" i="5"/>
  <c r="CI70" i="5"/>
  <c r="CK70" i="5"/>
  <c r="CI10" i="5"/>
  <c r="CJ18" i="5"/>
  <c r="F13" i="6" s="1"/>
  <c r="M13" i="6" s="1"/>
  <c r="P13" i="6" s="1"/>
  <c r="CJ16" i="5"/>
  <c r="F11" i="6" s="1"/>
  <c r="M11" i="6" s="1"/>
  <c r="P11" i="6" s="1"/>
  <c r="CJ31" i="5"/>
  <c r="F26" i="6" s="1"/>
  <c r="M26" i="6" s="1"/>
  <c r="P26" i="6" s="1"/>
  <c r="CL31" i="5"/>
  <c r="CK42" i="5"/>
  <c r="CJ53" i="5"/>
  <c r="F55" i="6" s="1"/>
  <c r="M55" i="6" s="1"/>
  <c r="P55" i="6" s="1"/>
  <c r="CL53" i="5"/>
  <c r="CL58" i="5"/>
  <c r="CK67" i="5"/>
  <c r="CK69" i="5"/>
  <c r="CI53" i="5"/>
  <c r="CL14" i="5"/>
  <c r="CK20" i="5"/>
  <c r="CI7" i="5"/>
  <c r="CJ8" i="5"/>
  <c r="F99" i="6" s="1"/>
  <c r="M99" i="6" s="1"/>
  <c r="P99" i="6" s="1"/>
  <c r="CL8" i="5"/>
  <c r="CJ9" i="5"/>
  <c r="F4" i="6" s="1"/>
  <c r="M4" i="6" s="1"/>
  <c r="P4" i="6" s="1"/>
  <c r="CL9" i="5"/>
  <c r="CK19" i="5"/>
  <c r="CJ30" i="5"/>
  <c r="F25" i="6" s="1"/>
  <c r="M25" i="6" s="1"/>
  <c r="P25" i="6" s="1"/>
  <c r="CL34" i="5"/>
  <c r="CK40" i="5"/>
  <c r="CI41" i="5"/>
  <c r="CJ51" i="5"/>
  <c r="F53" i="6" s="1"/>
  <c r="M53" i="6" s="1"/>
  <c r="P53" i="6" s="1"/>
  <c r="CL51" i="5"/>
  <c r="CK68" i="5"/>
  <c r="CJ91" i="5"/>
  <c r="F80" i="6" s="1"/>
  <c r="M80" i="6" s="1"/>
  <c r="P80" i="6" s="1"/>
  <c r="CJ28" i="5"/>
  <c r="F23" i="6" s="1"/>
  <c r="M23" i="6" s="1"/>
  <c r="P23" i="6" s="1"/>
  <c r="CJ29" i="5"/>
  <c r="F24" i="6" s="1"/>
  <c r="M24" i="6" s="1"/>
  <c r="P24" i="6" s="1"/>
  <c r="CI39" i="5"/>
  <c r="CK39" i="5"/>
  <c r="CK63" i="5"/>
  <c r="CK64" i="5"/>
  <c r="CI65" i="5"/>
  <c r="CJ79" i="5"/>
  <c r="F68" i="6" s="1"/>
  <c r="M68" i="6" s="1"/>
  <c r="P68" i="6" s="1"/>
  <c r="CL80" i="5"/>
  <c r="CI54" i="5"/>
  <c r="CL20" i="5"/>
  <c r="CK7" i="5"/>
  <c r="CL7" i="5"/>
  <c r="CK38" i="5"/>
  <c r="CJ48" i="5"/>
  <c r="F44" i="6" s="1"/>
  <c r="M44" i="6" s="1"/>
  <c r="P44" i="6" s="1"/>
  <c r="CJ49" i="5"/>
  <c r="F51" i="6" s="1"/>
  <c r="M51" i="6" s="1"/>
  <c r="P51" i="6" s="1"/>
  <c r="CL49" i="5"/>
  <c r="CJ50" i="5"/>
  <c r="F52" i="6" s="1"/>
  <c r="M52" i="6" s="1"/>
  <c r="P52" i="6" s="1"/>
  <c r="CK62" i="5"/>
  <c r="CJ22" i="5"/>
  <c r="F18" i="6" s="1"/>
  <c r="M18" i="6" s="1"/>
  <c r="P18" i="6" s="1"/>
  <c r="T19" i="6" s="1"/>
  <c r="CK33" i="5"/>
  <c r="CJ21" i="5"/>
  <c r="F16" i="6" s="1"/>
  <c r="M16" i="6" s="1"/>
  <c r="P16" i="6" s="1"/>
  <c r="CI17" i="5"/>
  <c r="CI62" i="5"/>
  <c r="CL4" i="5"/>
  <c r="CL5" i="5"/>
  <c r="CI15" i="5"/>
  <c r="CI21" i="5"/>
  <c r="CJ26" i="5"/>
  <c r="F21" i="6" s="1"/>
  <c r="M21" i="6" s="1"/>
  <c r="P21" i="6" s="1"/>
  <c r="CL30" i="5"/>
  <c r="CI37" i="5"/>
  <c r="CK37" i="5"/>
  <c r="CJ47" i="5"/>
  <c r="F50" i="6" s="1"/>
  <c r="M50" i="6" s="1"/>
  <c r="P50" i="6" s="1"/>
  <c r="CL47" i="5"/>
  <c r="CK60" i="5"/>
  <c r="CI61" i="5"/>
  <c r="CK61" i="5"/>
  <c r="CL75" i="5"/>
  <c r="CL76" i="5"/>
  <c r="CL77" i="5"/>
  <c r="CJ78" i="5"/>
  <c r="F67" i="6" s="1"/>
  <c r="M67" i="6" s="1"/>
  <c r="P67" i="6" s="1"/>
  <c r="CJ7" i="5"/>
  <c r="F98" i="6" s="1"/>
  <c r="M98" i="6" s="1"/>
  <c r="P98" i="6" s="1"/>
  <c r="CJ6" i="5"/>
  <c r="F97" i="6" s="1"/>
  <c r="M97" i="6" s="1"/>
  <c r="P97" i="6" s="1"/>
  <c r="CI38" i="5"/>
  <c r="CK14" i="5"/>
  <c r="CJ24" i="5"/>
  <c r="F19" i="6" s="1"/>
  <c r="M19" i="6" s="1"/>
  <c r="P19" i="6" s="1"/>
  <c r="CL24" i="5"/>
  <c r="CL25" i="5"/>
  <c r="CK35" i="5"/>
  <c r="CL50" i="5"/>
  <c r="CI83" i="5"/>
  <c r="CL10" i="5"/>
  <c r="CL6" i="5"/>
  <c r="CI13" i="5"/>
  <c r="CI34" i="5"/>
  <c r="CK34" i="5"/>
  <c r="CJ44" i="5"/>
  <c r="F47" i="6" s="1"/>
  <c r="M47" i="6" s="1"/>
  <c r="P47" i="6" s="1"/>
  <c r="CJ45" i="5"/>
  <c r="F48" i="6" s="1"/>
  <c r="M48" i="6" s="1"/>
  <c r="P48" i="6" s="1"/>
  <c r="CL45" i="5"/>
  <c r="CK55" i="5"/>
  <c r="CI57" i="5"/>
  <c r="CJ71" i="5"/>
  <c r="F41" i="6" s="1"/>
  <c r="M41" i="6" s="1"/>
  <c r="P41" i="6" s="1"/>
  <c r="CL72" i="5"/>
  <c r="CJ73" i="5"/>
  <c r="F43" i="6" s="1"/>
  <c r="M43" i="6" s="1"/>
  <c r="P43" i="6" s="1"/>
  <c r="CJ74" i="5"/>
  <c r="F91" i="6" s="1"/>
  <c r="M91" i="6" s="1"/>
  <c r="P91" i="6" s="1"/>
  <c r="CL78" i="5"/>
  <c r="CI93" i="5"/>
  <c r="CJ85" i="5"/>
  <c r="F74" i="6" s="1"/>
  <c r="M74" i="6" s="1"/>
  <c r="P74" i="6" s="1"/>
  <c r="CL85" i="5"/>
  <c r="CK95" i="5"/>
  <c r="CI96" i="5"/>
  <c r="CK96" i="5"/>
  <c r="CL84" i="5"/>
  <c r="BV83" i="5"/>
  <c r="CA83" i="5" s="1"/>
  <c r="BT84" i="5"/>
  <c r="BY84" i="5" s="1"/>
  <c r="Z87" i="5"/>
  <c r="BS94" i="5"/>
  <c r="BX94" i="5" s="1"/>
  <c r="BU94" i="5"/>
  <c r="BZ94" i="5" s="1"/>
  <c r="CJ100" i="5"/>
  <c r="F89" i="6" s="1"/>
  <c r="M89" i="6" s="1"/>
  <c r="P89" i="6" s="1"/>
  <c r="CI32" i="5"/>
  <c r="CI40" i="5"/>
  <c r="CJ82" i="5"/>
  <c r="F71" i="6" s="1"/>
  <c r="M71" i="6" s="1"/>
  <c r="P71" i="6" s="1"/>
  <c r="CL82" i="5"/>
  <c r="CK93" i="5"/>
  <c r="CL99" i="5"/>
  <c r="CI4" i="5"/>
  <c r="CI64" i="5"/>
  <c r="CI72" i="5"/>
  <c r="CI76" i="5"/>
  <c r="BT81" i="5"/>
  <c r="BY81" i="5" s="1"/>
  <c r="BV81" i="5"/>
  <c r="CA81" i="5" s="1"/>
  <c r="CK91" i="5"/>
  <c r="CI92" i="5"/>
  <c r="CK92" i="5"/>
  <c r="CI36" i="5"/>
  <c r="CI52" i="5"/>
  <c r="CI80" i="5"/>
  <c r="CJ101" i="5"/>
  <c r="F90" i="6" s="1"/>
  <c r="M90" i="6" s="1"/>
  <c r="P90" i="6" s="1"/>
  <c r="Z83" i="5"/>
  <c r="BS90" i="5"/>
  <c r="BX90" i="5" s="1"/>
  <c r="BU90" i="5"/>
  <c r="BZ90" i="5" s="1"/>
  <c r="BW96" i="5"/>
  <c r="CB96" i="5" s="1"/>
  <c r="CM96" i="5" s="1"/>
  <c r="CJ98" i="5"/>
  <c r="F87" i="6" s="1"/>
  <c r="M87" i="6" s="1"/>
  <c r="P87" i="6" s="1"/>
  <c r="BU89" i="5"/>
  <c r="BZ89" i="5" s="1"/>
  <c r="BW89" i="5"/>
  <c r="CB89" i="5" s="1"/>
  <c r="CM89" i="5" s="1"/>
  <c r="CL98" i="5"/>
  <c r="CI12" i="5"/>
  <c r="CI28" i="5"/>
  <c r="CK87" i="5"/>
  <c r="BS88" i="5"/>
  <c r="BX88" i="5" s="1"/>
  <c r="BU88" i="5"/>
  <c r="BZ88" i="5" s="1"/>
  <c r="CJ97" i="5"/>
  <c r="F86" i="6" s="1"/>
  <c r="M86" i="6" s="1"/>
  <c r="P86" i="6" s="1"/>
  <c r="CL97" i="5"/>
  <c r="CI8" i="5"/>
  <c r="BS86" i="5"/>
  <c r="BX86" i="5" s="1"/>
  <c r="BU86" i="5"/>
  <c r="BZ86" i="5" s="1"/>
  <c r="BS101" i="5"/>
  <c r="BX101" i="5" s="1"/>
  <c r="BU101" i="5"/>
  <c r="BZ101" i="5" s="1"/>
  <c r="BW101" i="5"/>
  <c r="CB101" i="5" s="1"/>
  <c r="CM101" i="5" s="1"/>
  <c r="CJ86" i="5"/>
  <c r="F75" i="6" s="1"/>
  <c r="M75" i="6" s="1"/>
  <c r="P75" i="6" s="1"/>
  <c r="CK85" i="5"/>
  <c r="CL95" i="5"/>
  <c r="CK83" i="5"/>
  <c r="BS84" i="5"/>
  <c r="BX84" i="5" s="1"/>
  <c r="BU84" i="5"/>
  <c r="BZ84" i="5" s="1"/>
  <c r="BT94" i="5"/>
  <c r="BY94" i="5" s="1"/>
  <c r="BV94" i="5"/>
  <c r="CA94" i="5" s="1"/>
  <c r="BS100" i="5"/>
  <c r="BX100" i="5" s="1"/>
  <c r="BU100" i="5"/>
  <c r="BZ100" i="5" s="1"/>
  <c r="CL86" i="5"/>
  <c r="CI82" i="5"/>
  <c r="CK82" i="5"/>
  <c r="CJ93" i="5"/>
  <c r="F82" i="6" s="1"/>
  <c r="M82" i="6" s="1"/>
  <c r="P82" i="6" s="1"/>
  <c r="CL93" i="5"/>
  <c r="CI99" i="5"/>
  <c r="CK99" i="5"/>
  <c r="CI55" i="5"/>
  <c r="CI59" i="5"/>
  <c r="CI63" i="5"/>
  <c r="CI67" i="5"/>
  <c r="CI71" i="5"/>
  <c r="CI75" i="5"/>
  <c r="CI79" i="5"/>
  <c r="BU81" i="5"/>
  <c r="BZ81" i="5" s="1"/>
  <c r="CL91" i="5"/>
  <c r="BT92" i="5"/>
  <c r="BY92" i="5" s="1"/>
  <c r="BV92" i="5"/>
  <c r="CA92" i="5" s="1"/>
  <c r="Z95" i="5"/>
  <c r="CI85" i="5"/>
  <c r="BT90" i="5"/>
  <c r="BY90" i="5" s="1"/>
  <c r="BV90" i="5"/>
  <c r="CA90" i="5" s="1"/>
  <c r="CI98" i="5"/>
  <c r="CI20" i="5"/>
  <c r="CI44" i="5"/>
  <c r="CI56" i="5"/>
  <c r="CI60" i="5"/>
  <c r="CI68" i="5"/>
  <c r="CL89" i="5"/>
  <c r="CI24" i="5"/>
  <c r="CL101" i="5"/>
  <c r="BV87" i="5"/>
  <c r="CA87" i="5" s="1"/>
  <c r="BT88" i="5"/>
  <c r="BY88" i="5" s="1"/>
  <c r="BV88" i="5"/>
  <c r="CA88" i="5" s="1"/>
  <c r="BS97" i="5"/>
  <c r="BX97" i="5" s="1"/>
  <c r="BU97" i="5"/>
  <c r="BZ97" i="5" s="1"/>
  <c r="BW97" i="5"/>
  <c r="CB97" i="5" s="1"/>
  <c r="CM97" i="5" s="1"/>
  <c r="DL8" i="3"/>
  <c r="CV8" i="3"/>
  <c r="CF8" i="3"/>
  <c r="BP8" i="3"/>
  <c r="AZ8" i="3"/>
  <c r="AJ8" i="3"/>
  <c r="T8" i="3"/>
  <c r="D8" i="3"/>
  <c r="DA7" i="3"/>
  <c r="CK7" i="3"/>
  <c r="BU7" i="3"/>
  <c r="BE7" i="3"/>
  <c r="Y7" i="3"/>
  <c r="I7" i="3"/>
  <c r="DF7" i="3"/>
  <c r="CP7" i="3"/>
  <c r="BZ7" i="3"/>
  <c r="AT7" i="3"/>
  <c r="AD7" i="3"/>
  <c r="N7" i="3"/>
  <c r="CU7" i="3"/>
  <c r="CE7" i="3"/>
  <c r="BO7" i="3"/>
  <c r="AY7" i="3"/>
  <c r="AI7" i="3"/>
  <c r="S7" i="3"/>
  <c r="CZ7" i="3"/>
  <c r="CJ7" i="3"/>
  <c r="BT7" i="3"/>
  <c r="BD7" i="3"/>
  <c r="X7" i="3"/>
  <c r="H7" i="3"/>
  <c r="DE7" i="3"/>
  <c r="CO7" i="3"/>
  <c r="BY7" i="3"/>
  <c r="BI7" i="3"/>
  <c r="AS7" i="3"/>
  <c r="AC7" i="3"/>
  <c r="M7" i="3"/>
  <c r="DJ7" i="3"/>
  <c r="CT7" i="3"/>
  <c r="BN7" i="3"/>
  <c r="AX7" i="3"/>
  <c r="AH7" i="3"/>
  <c r="R7" i="3"/>
  <c r="CY7" i="3"/>
  <c r="CI7" i="3"/>
  <c r="BS7" i="3"/>
  <c r="AM7" i="3"/>
  <c r="W7" i="3"/>
  <c r="G7" i="3"/>
  <c r="DD7" i="3"/>
  <c r="CN7" i="3"/>
  <c r="BX7" i="3"/>
  <c r="BH7" i="3"/>
  <c r="AR7" i="3"/>
  <c r="AB7" i="3"/>
  <c r="L7" i="3"/>
  <c r="DI7" i="3"/>
  <c r="CS7" i="3"/>
  <c r="CC7" i="3"/>
  <c r="BM7" i="3"/>
  <c r="AW7" i="3"/>
  <c r="AG7" i="3"/>
  <c r="Q7" i="3"/>
  <c r="DC6" i="3"/>
  <c r="CM6" i="3"/>
  <c r="BW6" i="3"/>
  <c r="BG6" i="3"/>
  <c r="AQ6" i="3"/>
  <c r="AA6" i="3"/>
  <c r="K6" i="3"/>
  <c r="DH6" i="3"/>
  <c r="CR6" i="3"/>
  <c r="CB6" i="3"/>
  <c r="BL6" i="3"/>
  <c r="AV6" i="3"/>
  <c r="AF6" i="3"/>
  <c r="P6" i="3"/>
  <c r="DM6" i="3"/>
  <c r="CW6" i="3"/>
  <c r="CG6" i="3"/>
  <c r="BQ6" i="3"/>
  <c r="BA6" i="3"/>
  <c r="AK6" i="3"/>
  <c r="U6" i="3"/>
  <c r="E6" i="3"/>
  <c r="DB6" i="3"/>
  <c r="CL6" i="3"/>
  <c r="BV6" i="3"/>
  <c r="BF6" i="3"/>
  <c r="AP6" i="3"/>
  <c r="Z6" i="3"/>
  <c r="J6" i="3"/>
  <c r="DG6" i="3"/>
  <c r="CQ6" i="3"/>
  <c r="CA6" i="3"/>
  <c r="BK6" i="3"/>
  <c r="AU6" i="3"/>
  <c r="AE6" i="3"/>
  <c r="O6" i="3"/>
  <c r="DL6" i="3"/>
  <c r="CV6" i="3"/>
  <c r="CF6" i="3"/>
  <c r="BP6" i="3"/>
  <c r="AZ6" i="3"/>
  <c r="AJ6" i="3"/>
  <c r="T6" i="3"/>
  <c r="D6" i="3"/>
  <c r="DA6" i="3"/>
  <c r="CK6" i="3"/>
  <c r="BU6" i="3"/>
  <c r="BE6" i="3"/>
  <c r="AO6" i="3"/>
  <c r="Y6" i="3"/>
  <c r="I6" i="3"/>
  <c r="DF6" i="3"/>
  <c r="CP6" i="3"/>
  <c r="BZ6" i="3"/>
  <c r="BJ6" i="3"/>
  <c r="AT6" i="3"/>
  <c r="AD6" i="3"/>
  <c r="N6" i="3"/>
  <c r="DK6" i="3"/>
  <c r="CU6" i="3"/>
  <c r="CE6" i="3"/>
  <c r="BO6" i="3"/>
  <c r="AY6" i="3"/>
  <c r="AI6" i="3"/>
  <c r="S6" i="3"/>
  <c r="DP6" i="3"/>
  <c r="CZ6" i="3"/>
  <c r="CJ6" i="3"/>
  <c r="BT6" i="3"/>
  <c r="BD6" i="3"/>
  <c r="EC6" i="3" s="1"/>
  <c r="AN6" i="3"/>
  <c r="X6" i="3"/>
  <c r="H6" i="3"/>
  <c r="DE5" i="3"/>
  <c r="CO5" i="3"/>
  <c r="BY5" i="3"/>
  <c r="BI5" i="3"/>
  <c r="AS5" i="3"/>
  <c r="AC5" i="3"/>
  <c r="M5" i="3"/>
  <c r="DJ5" i="3"/>
  <c r="CT5" i="3"/>
  <c r="CD5" i="3"/>
  <c r="BN5" i="3"/>
  <c r="AX5" i="3"/>
  <c r="AH5" i="3"/>
  <c r="R5" i="3"/>
  <c r="DO5" i="3"/>
  <c r="CY5" i="3"/>
  <c r="CI5" i="3"/>
  <c r="BS5" i="3"/>
  <c r="BC5" i="3"/>
  <c r="AM5" i="3"/>
  <c r="W5" i="3"/>
  <c r="G5" i="3"/>
  <c r="DD5" i="3"/>
  <c r="CN5" i="3"/>
  <c r="BX5" i="3"/>
  <c r="BH5" i="3"/>
  <c r="AR5" i="3"/>
  <c r="AB5" i="3"/>
  <c r="L5" i="3"/>
  <c r="DI5" i="3"/>
  <c r="CS5" i="3"/>
  <c r="CC5" i="3"/>
  <c r="BM5" i="3"/>
  <c r="AW5" i="3"/>
  <c r="AG5" i="3"/>
  <c r="Q5" i="3"/>
  <c r="DN5" i="3"/>
  <c r="CX5" i="3"/>
  <c r="CH5" i="3"/>
  <c r="BR5" i="3"/>
  <c r="BB5" i="3"/>
  <c r="AL5" i="3"/>
  <c r="V5" i="3"/>
  <c r="F5" i="3"/>
  <c r="DP8" i="3"/>
  <c r="DO8" i="3"/>
  <c r="DN8" i="3"/>
  <c r="DM8" i="3"/>
  <c r="DK8" i="3"/>
  <c r="DJ8" i="3"/>
  <c r="DI8" i="3"/>
  <c r="DH8" i="3"/>
  <c r="DG8" i="3"/>
  <c r="DF8" i="3"/>
  <c r="DE8" i="3"/>
  <c r="DD8" i="3"/>
  <c r="DC8" i="3"/>
  <c r="DB8" i="3"/>
  <c r="DA8" i="3"/>
  <c r="CZ8" i="3"/>
  <c r="CY8" i="3"/>
  <c r="CX8" i="3"/>
  <c r="CW8" i="3"/>
  <c r="CU8" i="3"/>
  <c r="CT8" i="3"/>
  <c r="CS8" i="3"/>
  <c r="CR8" i="3"/>
  <c r="CQ8" i="3"/>
  <c r="CP8" i="3"/>
  <c r="CO8" i="3"/>
  <c r="CN8" i="3"/>
  <c r="CM8" i="3"/>
  <c r="CL8" i="3"/>
  <c r="CK8" i="3"/>
  <c r="CJ8" i="3"/>
  <c r="CI8" i="3"/>
  <c r="CH8" i="3"/>
  <c r="CG8" i="3"/>
  <c r="CE8" i="3"/>
  <c r="CD8" i="3"/>
  <c r="CC8" i="3"/>
  <c r="CB8" i="3"/>
  <c r="CA8" i="3"/>
  <c r="BZ8" i="3"/>
  <c r="BY8" i="3"/>
  <c r="BX8" i="3"/>
  <c r="BW8" i="3"/>
  <c r="BV8" i="3"/>
  <c r="BU8" i="3"/>
  <c r="BT8" i="3"/>
  <c r="BS8" i="3"/>
  <c r="BR8" i="3"/>
  <c r="BQ8" i="3"/>
  <c r="BO8" i="3"/>
  <c r="BN8" i="3"/>
  <c r="BM8" i="3"/>
  <c r="BL8" i="3"/>
  <c r="BK8" i="3"/>
  <c r="BJ8" i="3"/>
  <c r="BI8" i="3"/>
  <c r="BH8" i="3"/>
  <c r="BG8" i="3"/>
  <c r="BF8" i="3"/>
  <c r="BE8" i="3"/>
  <c r="BD8" i="3"/>
  <c r="BC8" i="3"/>
  <c r="BB8" i="3"/>
  <c r="BA8" i="3"/>
  <c r="AY8" i="3"/>
  <c r="AX8" i="3"/>
  <c r="AW8" i="3"/>
  <c r="AV8" i="3"/>
  <c r="AU8" i="3"/>
  <c r="AT8" i="3"/>
  <c r="AS8" i="3"/>
  <c r="AR8" i="3"/>
  <c r="AQ8" i="3"/>
  <c r="AP8" i="3"/>
  <c r="AO8" i="3"/>
  <c r="AN8" i="3"/>
  <c r="AM8" i="3"/>
  <c r="AL8" i="3"/>
  <c r="AK8" i="3"/>
  <c r="AI8" i="3"/>
  <c r="AH8" i="3"/>
  <c r="AG8" i="3"/>
  <c r="AF8" i="3"/>
  <c r="AE8" i="3"/>
  <c r="AD8" i="3"/>
  <c r="AC8" i="3"/>
  <c r="AB8" i="3"/>
  <c r="AA8" i="3"/>
  <c r="Z8" i="3"/>
  <c r="Y8" i="3"/>
  <c r="X8" i="3"/>
  <c r="W8" i="3"/>
  <c r="V8" i="3"/>
  <c r="U8" i="3"/>
  <c r="S8" i="3"/>
  <c r="R8" i="3"/>
  <c r="Q8" i="3"/>
  <c r="P8" i="3"/>
  <c r="O8" i="3"/>
  <c r="N8" i="3"/>
  <c r="M8" i="3"/>
  <c r="L8" i="3"/>
  <c r="K8" i="3"/>
  <c r="J8" i="3"/>
  <c r="I8" i="3"/>
  <c r="H8" i="3"/>
  <c r="G8" i="3"/>
  <c r="F8" i="3"/>
  <c r="E8" i="3"/>
  <c r="DP7" i="3"/>
  <c r="DO7" i="3"/>
  <c r="DN7" i="3"/>
  <c r="DM7" i="3"/>
  <c r="DL7" i="3"/>
  <c r="DK7" i="3"/>
  <c r="DH7" i="3"/>
  <c r="DG7" i="3"/>
  <c r="DC7" i="3"/>
  <c r="DB7" i="3"/>
  <c r="CX7" i="3"/>
  <c r="CW7" i="3"/>
  <c r="CV7" i="3"/>
  <c r="CR7" i="3"/>
  <c r="CQ7" i="3"/>
  <c r="CM7" i="3"/>
  <c r="CL7" i="3"/>
  <c r="CH7" i="3"/>
  <c r="CG7" i="3"/>
  <c r="CF7" i="3"/>
  <c r="CD7" i="3"/>
  <c r="CB7" i="3"/>
  <c r="CA7" i="3"/>
  <c r="BW7" i="3"/>
  <c r="BV7" i="3"/>
  <c r="BR7" i="3"/>
  <c r="BQ7" i="3"/>
  <c r="BP7" i="3"/>
  <c r="BL7" i="3"/>
  <c r="BK7" i="3"/>
  <c r="BJ7" i="3"/>
  <c r="BG7" i="3"/>
  <c r="BF7" i="3"/>
  <c r="BC7" i="3"/>
  <c r="BB7" i="3"/>
  <c r="BA7" i="3"/>
  <c r="AZ7" i="3"/>
  <c r="AV7" i="3"/>
  <c r="AU7" i="3"/>
  <c r="AQ7" i="3"/>
  <c r="AP7" i="3"/>
  <c r="AO7" i="3"/>
  <c r="AN7" i="3"/>
  <c r="AL7" i="3"/>
  <c r="AK7" i="3"/>
  <c r="AJ7" i="3"/>
  <c r="AF7" i="3"/>
  <c r="AE7" i="3"/>
  <c r="AA7" i="3"/>
  <c r="Z7" i="3"/>
  <c r="V7" i="3"/>
  <c r="U7" i="3"/>
  <c r="T7" i="3"/>
  <c r="P7" i="3"/>
  <c r="O7" i="3"/>
  <c r="K7" i="3"/>
  <c r="J7" i="3"/>
  <c r="F7" i="3"/>
  <c r="E7" i="3"/>
  <c r="D7" i="3"/>
  <c r="DO6" i="3"/>
  <c r="DJ6" i="3"/>
  <c r="DI6" i="3"/>
  <c r="DE6" i="3"/>
  <c r="DD6" i="3"/>
  <c r="CY6" i="3"/>
  <c r="CT6" i="3"/>
  <c r="CS6" i="3"/>
  <c r="CO6" i="3"/>
  <c r="CN6" i="3"/>
  <c r="CI6" i="3"/>
  <c r="CD6" i="3"/>
  <c r="CC6" i="3"/>
  <c r="BY6" i="3"/>
  <c r="BX6" i="3"/>
  <c r="BS6" i="3"/>
  <c r="BN6" i="3"/>
  <c r="BM6" i="3"/>
  <c r="BI6" i="3"/>
  <c r="BH6" i="3"/>
  <c r="BC6" i="3"/>
  <c r="AX6" i="3"/>
  <c r="AW6" i="3"/>
  <c r="AS6" i="3"/>
  <c r="AR6" i="3"/>
  <c r="AM6" i="3"/>
  <c r="AH6" i="3"/>
  <c r="AG6" i="3"/>
  <c r="AC6" i="3"/>
  <c r="AB6" i="3"/>
  <c r="W6" i="3"/>
  <c r="R6" i="3"/>
  <c r="Q6" i="3"/>
  <c r="M6" i="3"/>
  <c r="L6" i="3"/>
  <c r="G6" i="3"/>
  <c r="DP5" i="3"/>
  <c r="DM5" i="3"/>
  <c r="DL5" i="3"/>
  <c r="DH5" i="3"/>
  <c r="DC5" i="3"/>
  <c r="DB5" i="3"/>
  <c r="DA5" i="3"/>
  <c r="CZ5" i="3"/>
  <c r="CW5" i="3"/>
  <c r="CV5" i="3"/>
  <c r="CR5" i="3"/>
  <c r="CM5" i="3"/>
  <c r="CL5" i="3"/>
  <c r="CK5" i="3"/>
  <c r="CJ5" i="3"/>
  <c r="CG5" i="3"/>
  <c r="CF5" i="3"/>
  <c r="CB5" i="3"/>
  <c r="BW5" i="3"/>
  <c r="BV5" i="3"/>
  <c r="BU5" i="3"/>
  <c r="BT5" i="3"/>
  <c r="BQ5" i="3"/>
  <c r="BP5" i="3"/>
  <c r="BL5" i="3"/>
  <c r="BG5" i="3"/>
  <c r="BF5" i="3"/>
  <c r="BE5" i="3"/>
  <c r="BD5" i="3"/>
  <c r="BA5" i="3"/>
  <c r="AZ5" i="3"/>
  <c r="AV5" i="3"/>
  <c r="AQ5" i="3"/>
  <c r="AP5" i="3"/>
  <c r="AO5" i="3"/>
  <c r="AN5" i="3"/>
  <c r="AK5" i="3"/>
  <c r="AJ5" i="3"/>
  <c r="AF5" i="3"/>
  <c r="AA5" i="3"/>
  <c r="Z5" i="3"/>
  <c r="Y5" i="3"/>
  <c r="X5" i="3"/>
  <c r="U5" i="3"/>
  <c r="T5" i="3"/>
  <c r="P5" i="3"/>
  <c r="K5" i="3"/>
  <c r="J5" i="3"/>
  <c r="I5" i="3"/>
  <c r="H5" i="3"/>
  <c r="E5" i="3"/>
  <c r="D5" i="3"/>
  <c r="EL1" i="3"/>
  <c r="EF1" i="3"/>
  <c r="EE1" i="3"/>
  <c r="ED1" i="3"/>
  <c r="DZ1" i="3"/>
  <c r="DY1" i="3"/>
  <c r="DP1" i="3"/>
  <c r="DO1" i="3"/>
  <c r="DN1" i="3"/>
  <c r="DM1" i="3"/>
  <c r="DL1" i="3"/>
  <c r="DK1" i="3"/>
  <c r="DJ1" i="3"/>
  <c r="DI1" i="3"/>
  <c r="DH1" i="3"/>
  <c r="DG1" i="3"/>
  <c r="DF1" i="3"/>
  <c r="DE1" i="3"/>
  <c r="DD1" i="3"/>
  <c r="DC1" i="3"/>
  <c r="DB1" i="3"/>
  <c r="DA1" i="3"/>
  <c r="CZ1" i="3"/>
  <c r="CY1" i="3"/>
  <c r="CX1" i="3"/>
  <c r="CW1" i="3"/>
  <c r="CV1" i="3"/>
  <c r="CU1" i="3"/>
  <c r="CT1" i="3"/>
  <c r="CS1" i="3"/>
  <c r="CR1" i="3"/>
  <c r="CQ1" i="3"/>
  <c r="CP1" i="3"/>
  <c r="CO1" i="3"/>
  <c r="CN1" i="3"/>
  <c r="CM1" i="3"/>
  <c r="CL1" i="3"/>
  <c r="CK1" i="3"/>
  <c r="CJ1" i="3"/>
  <c r="CI1" i="3"/>
  <c r="CH1" i="3"/>
  <c r="CG1" i="3"/>
  <c r="CF1" i="3"/>
  <c r="CE1" i="3"/>
  <c r="CD1" i="3"/>
  <c r="CC1" i="3"/>
  <c r="CB1" i="3"/>
  <c r="CA1" i="3"/>
  <c r="BZ1" i="3"/>
  <c r="BY1" i="3"/>
  <c r="BX1" i="3"/>
  <c r="BW1" i="3"/>
  <c r="BV1" i="3"/>
  <c r="BU1" i="3"/>
  <c r="BT1" i="3"/>
  <c r="BS1" i="3"/>
  <c r="BR1" i="3"/>
  <c r="BQ1" i="3"/>
  <c r="BP1" i="3"/>
  <c r="BO1" i="3"/>
  <c r="BN1" i="3"/>
  <c r="BM1" i="3"/>
  <c r="BL1" i="3"/>
  <c r="BK1" i="3"/>
  <c r="BJ1" i="3"/>
  <c r="BI1" i="3"/>
  <c r="BH1" i="3"/>
  <c r="BG1" i="3"/>
  <c r="BF1" i="3"/>
  <c r="BE1" i="3"/>
  <c r="BD1" i="3"/>
  <c r="BC1" i="3"/>
  <c r="BB1" i="3"/>
  <c r="BA1" i="3"/>
  <c r="AZ1" i="3"/>
  <c r="AY1" i="3"/>
  <c r="AX1" i="3"/>
  <c r="AW1" i="3"/>
  <c r="AV1" i="3"/>
  <c r="AU1" i="3"/>
  <c r="AT1" i="3"/>
  <c r="AS1" i="3"/>
  <c r="AR1" i="3"/>
  <c r="AQ1" i="3"/>
  <c r="AP1" i="3"/>
  <c r="AO1" i="3"/>
  <c r="AN1" i="3"/>
  <c r="AM1" i="3"/>
  <c r="AL1" i="3"/>
  <c r="AK1" i="3"/>
  <c r="AJ1" i="3"/>
  <c r="AI1" i="3"/>
  <c r="AH1" i="3"/>
  <c r="AG1" i="3"/>
  <c r="AF1" i="3"/>
  <c r="AE1" i="3"/>
  <c r="AD1" i="3"/>
  <c r="AC1" i="3"/>
  <c r="AB1" i="3"/>
  <c r="AA1" i="3"/>
  <c r="Z1" i="3"/>
  <c r="Y1" i="3"/>
  <c r="X1" i="3"/>
  <c r="W1" i="3"/>
  <c r="V1" i="3"/>
  <c r="U1" i="3"/>
  <c r="T1" i="3"/>
  <c r="S1" i="3"/>
  <c r="R1" i="3"/>
  <c r="Q1" i="3"/>
  <c r="P1" i="3"/>
  <c r="O1" i="3"/>
  <c r="N1" i="3"/>
  <c r="M1" i="3"/>
  <c r="L1" i="3"/>
  <c r="K1" i="3"/>
  <c r="J1" i="3"/>
  <c r="I1" i="3"/>
  <c r="H1" i="3"/>
  <c r="G1" i="3"/>
  <c r="F1" i="3"/>
  <c r="E1" i="3"/>
  <c r="D1" i="3"/>
  <c r="E68" i="2"/>
  <c r="E67" i="2"/>
  <c r="E66" i="2"/>
  <c r="E65" i="2"/>
  <c r="E64" i="2"/>
  <c r="E63" i="2"/>
  <c r="E62" i="2"/>
  <c r="E61" i="2"/>
  <c r="E60" i="2"/>
  <c r="E59" i="2"/>
  <c r="E58" i="2"/>
  <c r="E57" i="2"/>
  <c r="E56" i="2"/>
  <c r="E55" i="2"/>
  <c r="E54" i="2"/>
  <c r="E53" i="2"/>
  <c r="E52" i="2"/>
  <c r="E51" i="2"/>
  <c r="E50" i="2"/>
  <c r="E49" i="2"/>
  <c r="E48" i="2"/>
  <c r="E47" i="2"/>
  <c r="E46" i="2"/>
  <c r="E45" i="2"/>
  <c r="E44" i="2"/>
  <c r="E43" i="2"/>
  <c r="E42" i="2"/>
  <c r="E41" i="2"/>
  <c r="E40" i="2"/>
  <c r="E39" i="2"/>
  <c r="E38" i="2"/>
  <c r="E37" i="2"/>
  <c r="E36" i="2"/>
  <c r="E35" i="2"/>
  <c r="E34" i="2"/>
  <c r="E33" i="2"/>
  <c r="E32" i="2"/>
  <c r="E31" i="2"/>
  <c r="E30" i="2"/>
  <c r="E29" i="2"/>
  <c r="E28" i="2"/>
  <c r="E27" i="2"/>
  <c r="E26" i="2"/>
  <c r="E25" i="2"/>
  <c r="E24" i="2"/>
  <c r="E23" i="2"/>
  <c r="E22" i="2"/>
  <c r="E21" i="2"/>
  <c r="E20" i="2"/>
  <c r="E19" i="2"/>
  <c r="E18" i="2"/>
  <c r="E17" i="2"/>
  <c r="E16" i="2"/>
  <c r="E15" i="2"/>
  <c r="E14" i="2"/>
  <c r="E13" i="2"/>
  <c r="E12" i="2"/>
  <c r="E11" i="2"/>
  <c r="E10" i="2"/>
  <c r="E9" i="2"/>
  <c r="E8" i="2"/>
  <c r="E7" i="2"/>
  <c r="E6" i="2"/>
  <c r="E5" i="2"/>
  <c r="E4" i="2"/>
  <c r="T46" i="6" l="1"/>
  <c r="T92" i="6"/>
  <c r="S7" i="6"/>
  <c r="S5" i="6"/>
  <c r="S62" i="6"/>
  <c r="T54" i="6"/>
  <c r="S56" i="6" s="1"/>
  <c r="T55" i="6"/>
  <c r="T18" i="6"/>
  <c r="S22" i="6" s="1"/>
  <c r="T59" i="6"/>
  <c r="S61" i="6" s="1"/>
  <c r="T60" i="6"/>
  <c r="T45" i="6"/>
  <c r="S50" i="6" s="1"/>
  <c r="T101" i="6"/>
  <c r="S101" i="6" s="1"/>
  <c r="T5" i="6"/>
  <c r="T4" i="6"/>
  <c r="S4" i="6" s="1"/>
  <c r="T91" i="6"/>
  <c r="T37" i="6"/>
  <c r="S39" i="6" s="1"/>
  <c r="T38" i="6"/>
  <c r="T9" i="6"/>
  <c r="S16" i="6" s="1"/>
  <c r="T27" i="6"/>
  <c r="S32" i="6" s="1"/>
  <c r="S59" i="6"/>
  <c r="S34" i="6"/>
  <c r="T95" i="6"/>
  <c r="T94" i="6"/>
  <c r="S31" i="6"/>
  <c r="S25" i="6"/>
  <c r="S35" i="6"/>
  <c r="S93" i="6"/>
  <c r="S29" i="6"/>
  <c r="S21" i="6"/>
  <c r="S12" i="6"/>
  <c r="S27" i="6"/>
  <c r="S9" i="6"/>
  <c r="S30" i="6"/>
  <c r="S91" i="6"/>
  <c r="EG6" i="3"/>
  <c r="ED6" i="3"/>
  <c r="EG8" i="3"/>
  <c r="EC5" i="3"/>
  <c r="EI5" i="3"/>
  <c r="EC7" i="3"/>
  <c r="EI6" i="3"/>
  <c r="S92" i="6"/>
  <c r="EH7" i="3"/>
  <c r="DY8" i="3"/>
  <c r="DW7" i="3"/>
  <c r="EC8" i="3"/>
  <c r="EI8" i="3"/>
  <c r="EE7" i="3"/>
  <c r="S5" i="3"/>
  <c r="AI5" i="3"/>
  <c r="AY5" i="3"/>
  <c r="BO5" i="3"/>
  <c r="CE5" i="3"/>
  <c r="CU5" i="3"/>
  <c r="DK5" i="3"/>
  <c r="N5" i="3"/>
  <c r="AD5" i="3"/>
  <c r="AT5" i="3"/>
  <c r="BJ5" i="3"/>
  <c r="BZ5" i="3"/>
  <c r="CP5" i="3"/>
  <c r="DF5" i="3"/>
  <c r="EK5" i="3" s="1"/>
  <c r="O5" i="3"/>
  <c r="AE5" i="3"/>
  <c r="AU5" i="3"/>
  <c r="EB5" i="3" s="1"/>
  <c r="BK5" i="3"/>
  <c r="EE5" i="3" s="1"/>
  <c r="CA5" i="3"/>
  <c r="EG5" i="3" s="1"/>
  <c r="CQ5" i="3"/>
  <c r="EJ5" i="3" s="1"/>
  <c r="DG5" i="3"/>
  <c r="F6" i="3"/>
  <c r="V6" i="3"/>
  <c r="DY6" i="3" s="1"/>
  <c r="AL6" i="3"/>
  <c r="EA6" i="3" s="1"/>
  <c r="BB6" i="3"/>
  <c r="BR6" i="3"/>
  <c r="EF6" i="3" s="1"/>
  <c r="CH6" i="3"/>
  <c r="EH6" i="3" s="1"/>
  <c r="CX6" i="3"/>
  <c r="EK6" i="3" s="1"/>
  <c r="DN6" i="3"/>
  <c r="EL6" i="3" s="1"/>
  <c r="EA8" i="3"/>
  <c r="ED8" i="3"/>
  <c r="EF7" i="3"/>
  <c r="DX8" i="3"/>
  <c r="EJ7" i="3"/>
  <c r="EK8" i="3"/>
  <c r="EF8" i="3"/>
  <c r="CL81" i="5"/>
  <c r="CK97" i="5"/>
  <c r="CJ81" i="5"/>
  <c r="F70" i="6" s="1"/>
  <c r="M70" i="6" s="1"/>
  <c r="P70" i="6" s="1"/>
  <c r="P106" i="6" s="1"/>
  <c r="Q39" i="6" s="1"/>
  <c r="CI90" i="5"/>
  <c r="CI97" i="5"/>
  <c r="CL92" i="5"/>
  <c r="CJ90" i="5"/>
  <c r="F79" i="6" s="1"/>
  <c r="M79" i="6" s="1"/>
  <c r="P79" i="6" s="1"/>
  <c r="CL88" i="5"/>
  <c r="CJ92" i="5"/>
  <c r="F81" i="6" s="1"/>
  <c r="M81" i="6" s="1"/>
  <c r="P81" i="6" s="1"/>
  <c r="CK100" i="5"/>
  <c r="CJ88" i="5"/>
  <c r="F77" i="6" s="1"/>
  <c r="M77" i="6" s="1"/>
  <c r="P77" i="6" s="1"/>
  <c r="CI100" i="5"/>
  <c r="CK101" i="5"/>
  <c r="CL87" i="5"/>
  <c r="CL94" i="5"/>
  <c r="CI101" i="5"/>
  <c r="CK81" i="5"/>
  <c r="CJ94" i="5"/>
  <c r="F83" i="6" s="1"/>
  <c r="M83" i="6" s="1"/>
  <c r="P83" i="6" s="1"/>
  <c r="CK86" i="5"/>
  <c r="CI88" i="5"/>
  <c r="CK84" i="5"/>
  <c r="CI86" i="5"/>
  <c r="CI84" i="5"/>
  <c r="CK94" i="5"/>
  <c r="CK89" i="5"/>
  <c r="CJ84" i="5"/>
  <c r="F73" i="6" s="1"/>
  <c r="M73" i="6" s="1"/>
  <c r="P73" i="6" s="1"/>
  <c r="CK90" i="5"/>
  <c r="CI94" i="5"/>
  <c r="CL90" i="5"/>
  <c r="CK88" i="5"/>
  <c r="CL83" i="5"/>
  <c r="EL5" i="3"/>
  <c r="DY5" i="3"/>
  <c r="ED7" i="3"/>
  <c r="DW6" i="3"/>
  <c r="EJ6" i="3"/>
  <c r="EK7" i="3"/>
  <c r="ED5" i="3"/>
  <c r="DR7" i="3"/>
  <c r="DZ7" i="3"/>
  <c r="EJ8" i="3"/>
  <c r="EL8" i="3"/>
  <c r="DX6" i="3"/>
  <c r="DZ8" i="3"/>
  <c r="EB7" i="3"/>
  <c r="EF5" i="3"/>
  <c r="DX7" i="3"/>
  <c r="EE8" i="3"/>
  <c r="EA5" i="3"/>
  <c r="EI7" i="3"/>
  <c r="EL7" i="3"/>
  <c r="DZ6" i="3"/>
  <c r="EE6" i="3"/>
  <c r="DW5" i="3"/>
  <c r="EG7" i="3"/>
  <c r="EB8" i="3"/>
  <c r="EH8" i="3"/>
  <c r="DY7" i="3"/>
  <c r="EH5" i="3"/>
  <c r="DW8" i="3"/>
  <c r="DT8" i="3"/>
  <c r="DS8" i="3"/>
  <c r="DR8" i="3"/>
  <c r="DQ8" i="3"/>
  <c r="EA7" i="3"/>
  <c r="DX5" i="3"/>
  <c r="DQ7" i="3"/>
  <c r="DT7" i="3"/>
  <c r="DS7" i="3"/>
  <c r="S40" i="6" l="1"/>
  <c r="P104" i="6"/>
  <c r="S42" i="6"/>
  <c r="S58" i="6"/>
  <c r="S18" i="6"/>
  <c r="S24" i="6"/>
  <c r="P103" i="6"/>
  <c r="Y14" i="6" s="1"/>
  <c r="T74" i="6"/>
  <c r="S45" i="6"/>
  <c r="S43" i="6"/>
  <c r="T73" i="6"/>
  <c r="S73" i="6" s="1"/>
  <c r="S23" i="6"/>
  <c r="T82" i="6"/>
  <c r="S87" i="6" s="1"/>
  <c r="T81" i="6"/>
  <c r="S81" i="6" s="1"/>
  <c r="S26" i="6"/>
  <c r="S10" i="6"/>
  <c r="S37" i="6"/>
  <c r="S51" i="6"/>
  <c r="S14" i="6"/>
  <c r="S8" i="6"/>
  <c r="S57" i="6"/>
  <c r="S17" i="6"/>
  <c r="S55" i="6"/>
  <c r="S20" i="6"/>
  <c r="S102" i="6"/>
  <c r="S47" i="6"/>
  <c r="S28" i="6"/>
  <c r="S33" i="6"/>
  <c r="S6" i="6"/>
  <c r="S63" i="6"/>
  <c r="S49" i="6"/>
  <c r="S15" i="6"/>
  <c r="S36" i="6"/>
  <c r="S54" i="6"/>
  <c r="S46" i="6"/>
  <c r="T66" i="6"/>
  <c r="S38" i="6"/>
  <c r="S11" i="6"/>
  <c r="T67" i="6"/>
  <c r="S70" i="6" s="1"/>
  <c r="S60" i="6"/>
  <c r="S65" i="6"/>
  <c r="S64" i="6"/>
  <c r="S48" i="6"/>
  <c r="S19" i="6"/>
  <c r="S13" i="6"/>
  <c r="S41" i="6"/>
  <c r="Q36" i="6"/>
  <c r="Q65" i="6"/>
  <c r="Q40" i="6"/>
  <c r="Q86" i="6"/>
  <c r="Q101" i="6"/>
  <c r="Q63" i="6"/>
  <c r="Q8" i="6"/>
  <c r="Q27" i="6"/>
  <c r="Q79" i="6"/>
  <c r="Q83" i="6"/>
  <c r="Q71" i="6"/>
  <c r="Q18" i="6"/>
  <c r="Q37" i="6"/>
  <c r="Q56" i="6"/>
  <c r="Q21" i="6"/>
  <c r="Q20" i="6"/>
  <c r="Q80" i="6"/>
  <c r="Q96" i="6"/>
  <c r="Q78" i="6"/>
  <c r="Q33" i="6"/>
  <c r="Q15" i="6"/>
  <c r="Q41" i="6"/>
  <c r="Q87" i="6"/>
  <c r="Q94" i="6"/>
  <c r="Q30" i="6"/>
  <c r="Q25" i="6"/>
  <c r="Q52" i="6"/>
  <c r="Q22" i="6"/>
  <c r="Q28" i="6"/>
  <c r="Q66" i="6"/>
  <c r="Q55" i="6"/>
  <c r="Q19" i="6"/>
  <c r="Q32" i="6"/>
  <c r="Q82" i="6"/>
  <c r="Q88" i="6"/>
  <c r="Q67" i="6"/>
  <c r="Q74" i="6"/>
  <c r="Q61" i="6"/>
  <c r="Q102" i="6"/>
  <c r="Q100" i="6"/>
  <c r="Q85" i="6"/>
  <c r="Q42" i="6"/>
  <c r="Q62" i="6"/>
  <c r="Q69" i="6"/>
  <c r="Q12" i="6"/>
  <c r="Q5" i="6"/>
  <c r="Q38" i="6"/>
  <c r="Q98" i="6"/>
  <c r="Q44" i="6"/>
  <c r="Q29" i="6"/>
  <c r="Q89" i="6"/>
  <c r="Q4" i="6"/>
  <c r="Y15" i="6" s="1"/>
  <c r="Q6" i="6"/>
  <c r="S98" i="6"/>
  <c r="S99" i="6"/>
  <c r="S97" i="6"/>
  <c r="S96" i="6"/>
  <c r="Q68" i="6"/>
  <c r="Q77" i="6"/>
  <c r="Q97" i="6"/>
  <c r="Q60" i="6"/>
  <c r="Q24" i="6"/>
  <c r="Q10" i="6"/>
  <c r="S95" i="6"/>
  <c r="Q51" i="6"/>
  <c r="Q58" i="6"/>
  <c r="Q48" i="6"/>
  <c r="Q93" i="6"/>
  <c r="Q47" i="6"/>
  <c r="Q59" i="6"/>
  <c r="Q17" i="6"/>
  <c r="Q11" i="6"/>
  <c r="Q34" i="6"/>
  <c r="Q49" i="6"/>
  <c r="Q81" i="6"/>
  <c r="Q26" i="6"/>
  <c r="Q9" i="6"/>
  <c r="Q90" i="6"/>
  <c r="Q57" i="6"/>
  <c r="Q13" i="6"/>
  <c r="Q73" i="6"/>
  <c r="Q46" i="6"/>
  <c r="Q43" i="6"/>
  <c r="Q91" i="6"/>
  <c r="Q92" i="6"/>
  <c r="Q31" i="6"/>
  <c r="Q70" i="6"/>
  <c r="Q95" i="6"/>
  <c r="Q75" i="6"/>
  <c r="Q45" i="6"/>
  <c r="Q76" i="6"/>
  <c r="Q35" i="6"/>
  <c r="Q50" i="6"/>
  <c r="Q64" i="6"/>
  <c r="Q53" i="6"/>
  <c r="Q14" i="6"/>
  <c r="Q84" i="6"/>
  <c r="Q7" i="6"/>
  <c r="Q99" i="6"/>
  <c r="Q72" i="6"/>
  <c r="Q16" i="6"/>
  <c r="Q54" i="6"/>
  <c r="Q23" i="6"/>
  <c r="S94" i="6"/>
  <c r="DS6" i="3"/>
  <c r="DZ5" i="3"/>
  <c r="DQ5" i="3"/>
  <c r="EB6" i="3"/>
  <c r="DT6" i="3"/>
  <c r="DR5" i="3"/>
  <c r="DQ6" i="3"/>
  <c r="DT5" i="3"/>
  <c r="DR6" i="3"/>
  <c r="DS5" i="3"/>
  <c r="S80" i="6" l="1"/>
  <c r="S75" i="6"/>
  <c r="S76" i="6"/>
  <c r="S74" i="6"/>
  <c r="S78" i="6"/>
  <c r="S77" i="6"/>
  <c r="S72" i="6"/>
  <c r="S68" i="6"/>
  <c r="S66" i="6"/>
  <c r="S69" i="6"/>
  <c r="S67" i="6"/>
  <c r="S71" i="6"/>
  <c r="S79" i="6"/>
  <c r="S84" i="6"/>
  <c r="S82" i="6"/>
  <c r="S89" i="6"/>
  <c r="S86" i="6"/>
  <c r="S88" i="6"/>
  <c r="S90" i="6"/>
  <c r="S85" i="6"/>
  <c r="S83" i="6"/>
</calcChain>
</file>

<file path=xl/sharedStrings.xml><?xml version="1.0" encoding="utf-8"?>
<sst xmlns="http://schemas.openxmlformats.org/spreadsheetml/2006/main" count="5401" uniqueCount="845">
  <si>
    <t>Ámbito</t>
  </si>
  <si>
    <t>Indicador</t>
  </si>
  <si>
    <t>Escala</t>
  </si>
  <si>
    <t>Información base</t>
  </si>
  <si>
    <t>Lineamientos estratégicos asociados</t>
  </si>
  <si>
    <t>Ponderación</t>
  </si>
  <si>
    <t>Ambiental</t>
  </si>
  <si>
    <t>Protección y recuperación de las fuentes de agua</t>
  </si>
  <si>
    <t>Alta [4]: Iniciativas destinadas a la protección y recuperación de los recursos hídricos
Baja [1]: No aplica lo anterior</t>
  </si>
  <si>
    <t>Tipología del proyecto</t>
  </si>
  <si>
    <t>Requiere ingreso a SEIA</t>
  </si>
  <si>
    <t>Alta [4]: No requiere ingreso a SEIA
Media [2]: Requiere análisis de pertinencia a SEIA
Baja [1]: Requiere ingreso a SEIA</t>
  </si>
  <si>
    <t>Tipologías de Obras</t>
  </si>
  <si>
    <t>Categoría Sustentabilidad de Obras</t>
  </si>
  <si>
    <t>Alta [4]: Iniciativas innovadoras MOP (SbN, protección y recuperación de las fuentes de agua, recarga acuíferos, las habilitadas para el MOP por las leyes 21.639 y 20.998, otras), basadas en la Naturaleza u otras iniciativas innovadoras no cubiertas por MOP
Media Alta [3]:Inversiones vinculadas a optimizar el uso del recurso hídrico
Media Baja [2]:Embalses fuera del río o piscinas de acumulación
Baja [1]: Iniciativas Tradicionales (Embalses en el río, Trasvase de agua entre distintas cuencas, otras obras grises no mencionadas anteriormente)</t>
  </si>
  <si>
    <t>Solución Basada en la Naturaleza
Innovación</t>
  </si>
  <si>
    <t>Social</t>
  </si>
  <si>
    <t>Obras vinculadas a Dimensiones de Seguridad Hídrica</t>
  </si>
  <si>
    <t xml:space="preserve">Alta [15]: Iniciativas vinculadas a Consumo Humano [D1 -AP]
Media Alta [10]: Iniciativas vinculadas a Desarrollo Económico [D2]
Media [9] : Iniciativas vinculadas a Conservación  [D3]
Media Baja [6] : Iniciativas vinculadas a  Resiliencia [D4]
Baja [5]:  Iniciativas vinculadas a  Saneamiento [D1 - AS] </t>
  </si>
  <si>
    <t>Priorización del derecho humano al agua y saneamiento
Protección de la ciudadanía y modos de vida
Resiliencia</t>
  </si>
  <si>
    <t>Socioeconómico</t>
  </si>
  <si>
    <t>Categoría de Multiproposito</t>
  </si>
  <si>
    <t>Alta [4]: Iniciativas multipropósito
Baja [1]:No aplica lo anterior</t>
  </si>
  <si>
    <t>Carácter Multipropósito</t>
  </si>
  <si>
    <t>Político Normativo</t>
  </si>
  <si>
    <t>Alineamiento politico / normativo</t>
  </si>
  <si>
    <t>Alta [4]: Cuenta con factibilidad política y cuenta con normativa adecuada
Media [2] : Cuenta con factibilidad política, pero requiere cambios normativos
Baja [1]: No cuenta con factibilidad política y/o requiere cambios normativos</t>
  </si>
  <si>
    <t>Factibilidad política (Alineamiento con visión estratégica Comité Experto Asesor)
Requerimiento de cambios normativos para su implementación</t>
  </si>
  <si>
    <t>Estratégico nivel cuenca y regional</t>
  </si>
  <si>
    <t xml:space="preserve">PRIORIZACIÓN DE CUENCAS EN LA REGIÓN </t>
  </si>
  <si>
    <t>Alta [4]:  Mayor o igual al percentil del 75%
Media [2] : Entre los percentiles del 75% y 25%
Baja [1]: Menor o igual al percentil del 25%</t>
  </si>
  <si>
    <t>Ubicación del proyecto</t>
  </si>
  <si>
    <t>Criticidad de las cuencas
Gestión integrada de recursos hídricos a escala de cuenca</t>
  </si>
  <si>
    <t>Económico</t>
  </si>
  <si>
    <t>Evaluación costo beneficio</t>
  </si>
  <si>
    <t>Costos y beneficios del proyecto, tipología del proyecto</t>
  </si>
  <si>
    <t>Eficiencia económica</t>
  </si>
  <si>
    <t>Arica y Parinaco</t>
  </si>
  <si>
    <t>Tarapaca</t>
  </si>
  <si>
    <t>Antofagasta</t>
  </si>
  <si>
    <t>Atacama</t>
  </si>
  <si>
    <t>Coquimb</t>
  </si>
  <si>
    <t>Valparaiso</t>
  </si>
  <si>
    <t>Metropolitana</t>
  </si>
  <si>
    <t>OHiggins</t>
  </si>
  <si>
    <t>Maule</t>
  </si>
  <si>
    <t>Ñuble</t>
  </si>
  <si>
    <t>Biobío</t>
  </si>
  <si>
    <t>Araucania</t>
  </si>
  <si>
    <t>Los Ríos</t>
  </si>
  <si>
    <t>Los Lagos</t>
  </si>
  <si>
    <t>Aysén</t>
  </si>
  <si>
    <t>Magallanes</t>
  </si>
  <si>
    <t>Dimensión estratégica Seguridad Hídrica</t>
  </si>
  <si>
    <t>Brechas Estratégicas Generales</t>
  </si>
  <si>
    <t>N° regiones con indicador</t>
  </si>
  <si>
    <t>Rango ejemplo (todas las regiones tienen sus propios rangos)</t>
  </si>
  <si>
    <t>Rango</t>
  </si>
  <si>
    <t>Altiplánicas</t>
  </si>
  <si>
    <t>Quebrada de la Concordia</t>
  </si>
  <si>
    <t>Río Lluta</t>
  </si>
  <si>
    <t>Río San José</t>
  </si>
  <si>
    <t>Costeras entre Río San José y Quebrada Camarones</t>
  </si>
  <si>
    <t>Quebrada Río Camarones</t>
  </si>
  <si>
    <t>Q. Rio Camarones</t>
  </si>
  <si>
    <t>Costeras R. Camarones-Pampa del Tamarugal</t>
  </si>
  <si>
    <t>Pampa del Tamarugal</t>
  </si>
  <si>
    <t>Costeras Tilviche-Loa</t>
  </si>
  <si>
    <t>Rio Loa</t>
  </si>
  <si>
    <t>Fronterizas Salar Michincha y Río Loa</t>
  </si>
  <si>
    <t>Río Loa</t>
  </si>
  <si>
    <t>Costeras entre Río Loa y Quebrada Caracoles</t>
  </si>
  <si>
    <t>Fronterizas entre Salar de Atacama y Socompa</t>
  </si>
  <si>
    <t>Endorreica entre Fronterizas y Salar de Atacama</t>
  </si>
  <si>
    <t>Salar de Atacama</t>
  </si>
  <si>
    <t>Endorreicas entre Salar de Atacama y Vertiente del Pacífico</t>
  </si>
  <si>
    <t>Quebrada Caracoles</t>
  </si>
  <si>
    <t>Quebrada La Negra</t>
  </si>
  <si>
    <t>Costeras entre Quebrada la Negra y Quebrada Pan de Azúcar</t>
  </si>
  <si>
    <t>Costeras entre Quebrada Pan de Azúcar y Río Salado</t>
  </si>
  <si>
    <t>Endorreicas entre Frontera y Vertiente del Pacífico</t>
  </si>
  <si>
    <t>Costeras Quebrada Pan de Azúcar - Río Salado</t>
  </si>
  <si>
    <t>Río Salado</t>
  </si>
  <si>
    <t xml:space="preserve">Costeras e Islas Río Salado - Río Copiapó </t>
  </si>
  <si>
    <t xml:space="preserve">Río Copiapó </t>
  </si>
  <si>
    <t>Costeras entre Río Copiapó y Quebrada Totoral</t>
  </si>
  <si>
    <t>Quebrada Totoral y Costeras hasta Quebrada Carrizal</t>
  </si>
  <si>
    <t>Quebrada Carrizal y Costeras hasta Río Huasco</t>
  </si>
  <si>
    <t>Río Huasco</t>
  </si>
  <si>
    <t>Costeras e islas entre Río Huasco y Cuarta Región</t>
  </si>
  <si>
    <t>Costeras e Islas entre Tercera Región y Quebrada de Los Choros</t>
  </si>
  <si>
    <t>Río los Choros</t>
  </si>
  <si>
    <t>Costeras entre Río Los Choros y Río Elqui</t>
  </si>
  <si>
    <t>Río Elqui</t>
  </si>
  <si>
    <t>Costeras entre Elqui y Limarí</t>
  </si>
  <si>
    <t>Río Limarí</t>
  </si>
  <si>
    <t>Costeras entre Río Limarí y Río Choapa</t>
  </si>
  <si>
    <t>Río Choapa</t>
  </si>
  <si>
    <t>Costeras entre Río Choapa y Río Quilimarí</t>
  </si>
  <si>
    <t>Río Quilimarí</t>
  </si>
  <si>
    <t>Costeras Quilimarí-Petorca</t>
  </si>
  <si>
    <t>Río Petorca</t>
  </si>
  <si>
    <t>Río Ligua</t>
  </si>
  <si>
    <t>Costeras Ligua-Aconcagua</t>
  </si>
  <si>
    <t>Río Aconcagua</t>
  </si>
  <si>
    <t>Costeras Entre Aconcagua y Maipo</t>
  </si>
  <si>
    <t>Islas Del Pacífico</t>
  </si>
  <si>
    <t>Río Maipo</t>
  </si>
  <si>
    <t>Costeras Entre Maipo y Rapel</t>
  </si>
  <si>
    <t>Costeras entre Maipo y Rapel</t>
  </si>
  <si>
    <t>Río Rapel</t>
  </si>
  <si>
    <t>Costeras Rapel - E. Nilahue</t>
  </si>
  <si>
    <t>Costeras entre Límite Región y R. Mataquito</t>
  </si>
  <si>
    <t>Río Mataquito</t>
  </si>
  <si>
    <t>Costeras Mataquito-Maule</t>
  </si>
  <si>
    <t>Río Maule</t>
  </si>
  <si>
    <t>Costeras Maule y Límite Región</t>
  </si>
  <si>
    <t>Costeras entre limite Región y Río Itata</t>
  </si>
  <si>
    <t>Río Itata</t>
  </si>
  <si>
    <t>Costeras e Islas entre Río Itata y Río Biobío</t>
  </si>
  <si>
    <t>Río Biobío</t>
  </si>
  <si>
    <t>Costeras e Islas entre Ríos Biobío y Carampangue</t>
  </si>
  <si>
    <t>Río Carampangue</t>
  </si>
  <si>
    <t>Costeras Carampangue-Lebu</t>
  </si>
  <si>
    <t>Río Lebu</t>
  </si>
  <si>
    <t>Costeras Lebu-Paicaví</t>
  </si>
  <si>
    <t>Costeras e Islas entre Río Paicaví y Limite Región</t>
  </si>
  <si>
    <t>Rio Bio-Bio</t>
  </si>
  <si>
    <t>Costeras e Islas entre R. Paicaví y Limite Región</t>
  </si>
  <si>
    <t>Costeras Limite Región y R.  Imperial</t>
  </si>
  <si>
    <t>Rio Imperial</t>
  </si>
  <si>
    <t>Rio Budi</t>
  </si>
  <si>
    <t>Costeras Entre Rio Budi y Rio Toltén</t>
  </si>
  <si>
    <t>Rio Toltén</t>
  </si>
  <si>
    <t>Rio Queule</t>
  </si>
  <si>
    <t>Rio Valdivia</t>
  </si>
  <si>
    <t>Costeras entre límite región y Río Valdivia</t>
  </si>
  <si>
    <t>Río Valdivia</t>
  </si>
  <si>
    <t>Costeras entre Río Valdivia y Río Bueno</t>
  </si>
  <si>
    <t>Río Bueno</t>
  </si>
  <si>
    <t>Cuencas e Islas entre Río Bueno y Río Puelo</t>
  </si>
  <si>
    <t>Río Puelo</t>
  </si>
  <si>
    <t>Costeras entre Río Puelo y Río Yelcho</t>
  </si>
  <si>
    <t>Río Yelcho</t>
  </si>
  <si>
    <t>Costeras entre R.Yelcho y limite Regional</t>
  </si>
  <si>
    <t>Islas Chiloé y Circundantes</t>
  </si>
  <si>
    <t>Río Palena y Costeras Limite Décima Región</t>
  </si>
  <si>
    <t>Río Palena y Costeras Límite Décima Región</t>
  </si>
  <si>
    <t>Costeras e Islas entre R. Palena y R. Aysén</t>
  </si>
  <si>
    <t>Archipiélagos de las Guaitecas y de Los Chonos</t>
  </si>
  <si>
    <t>Río Aysén</t>
  </si>
  <si>
    <t>Costeras e Islas entre R Aysén y R Baker y Canal Gral. Martínez</t>
  </si>
  <si>
    <t>Río Baker</t>
  </si>
  <si>
    <t>Costeras e Islas entre R. Baker y R. Pascua</t>
  </si>
  <si>
    <t>Río Pascua</t>
  </si>
  <si>
    <t>Costeras entre R. Pascua Limite Región. Archipiélago</t>
  </si>
  <si>
    <t>Costeras entre Límite Región y Seno Andrew</t>
  </si>
  <si>
    <t>Islas entre limite Región y Canal Ancho y Estrecho de la Concepción</t>
  </si>
  <si>
    <t>Costeras entre Seno Andrew, Rio Hollemberg e islas al oriente</t>
  </si>
  <si>
    <t>Cuencas en islas entre canales Concepción, Sarmiento y Estrecho de Magallanes</t>
  </si>
  <si>
    <t>Costeras e islas entre Río Hollemberg y Laguna Blanca</t>
  </si>
  <si>
    <t>Costeras entre Laguna Blanca, Seno Otway, Canal Jerónimo y Estrecho de Magallanes</t>
  </si>
  <si>
    <t>Vertiente del Atlántico</t>
  </si>
  <si>
    <t>Cuencas en islas al sur del Estrecho de Magallanes</t>
  </si>
  <si>
    <t>Tierra del Fuego</t>
  </si>
  <si>
    <t>Islas al sur del Canal Beagle y Territorio Chileno Antártico</t>
  </si>
  <si>
    <t>Derecho humano al agua, saneamiento y consumo humano de subsistencia</t>
  </si>
  <si>
    <r>
      <t xml:space="preserve">Población de localidades rurales desconcentradas </t>
    </r>
    <r>
      <rPr>
        <b/>
        <sz val="12"/>
        <color rgb="FFFF0000"/>
        <rFont val="Calibri"/>
        <family val="2"/>
        <scheme val="minor"/>
      </rPr>
      <t>y semiconcentradas</t>
    </r>
    <r>
      <rPr>
        <sz val="12"/>
        <color theme="1"/>
        <rFont val="Calibri"/>
        <family val="2"/>
        <scheme val="minor"/>
      </rPr>
      <t xml:space="preserve"> sin servicios de agua potable</t>
    </r>
  </si>
  <si>
    <t>Porcentaje de cobertura de la red de agua potable rural respecto del total de viviendas de la cuenca.</t>
  </si>
  <si>
    <r>
      <t xml:space="preserve">Cobertura menor a o igual a 70% </t>
    </r>
    <r>
      <rPr>
        <b/>
        <sz val="12"/>
        <color rgb="FFFF0000"/>
        <rFont val="Calibri"/>
        <family val="2"/>
        <scheme val="minor"/>
      </rPr>
      <t xml:space="preserve">y con problemas de mantención
</t>
    </r>
    <r>
      <rPr>
        <sz val="12"/>
        <color theme="1"/>
        <rFont val="Calibri"/>
        <family val="2"/>
        <scheme val="minor"/>
      </rPr>
      <t xml:space="preserve">Cobertura menor a o igual a 70% </t>
    </r>
    <r>
      <rPr>
        <b/>
        <sz val="12"/>
        <color rgb="FFFF0000"/>
        <rFont val="Calibri"/>
        <family val="2"/>
        <scheme val="minor"/>
      </rPr>
      <t>y sin problemas de mantención</t>
    </r>
    <r>
      <rPr>
        <sz val="12"/>
        <color theme="1"/>
        <rFont val="Calibri"/>
        <family val="2"/>
        <scheme val="minor"/>
      </rPr>
      <t xml:space="preserve">
Cobertura mayor o igual a 70%</t>
    </r>
  </si>
  <si>
    <t>x</t>
  </si>
  <si>
    <t>Cobertura menor a o igual a 70% y con problemas de mantención
Cobertura menor a o igual a 70% y sin problemas de mantención
Cobertura mayor o igual a 70%</t>
  </si>
  <si>
    <t>Cobertura menor a o igual a 70%
Cobertura mayor a 70% y menor a 85%
Cobertura mayor o igual a 85</t>
  </si>
  <si>
    <r>
      <t xml:space="preserve">Porcentaje de cobertura de la red de agua potable rural </t>
    </r>
    <r>
      <rPr>
        <b/>
        <sz val="11"/>
        <color rgb="FFFF0000"/>
        <rFont val="Calibri"/>
        <family val="2"/>
        <scheme val="minor"/>
      </rPr>
      <t>o comunidades urbanas marginadas</t>
    </r>
    <r>
      <rPr>
        <sz val="11"/>
        <color theme="1"/>
        <rFont val="Calibri"/>
        <family val="2"/>
        <scheme val="minor"/>
      </rPr>
      <t>, respecto del total de viviendas de la cuenca.</t>
    </r>
  </si>
  <si>
    <r>
      <t>Déficit en la cobertura del servicio de saneamiento y tratamiento en APR concentrados</t>
    </r>
    <r>
      <rPr>
        <b/>
        <sz val="12"/>
        <color rgb="FFFF0000"/>
        <rFont val="Calibri"/>
        <family val="2"/>
        <scheme val="minor"/>
      </rPr>
      <t>, semiconcentradas y desconcentradas</t>
    </r>
  </si>
  <si>
    <t>Porcentaje de cobertura de la población saneada por alcantarillado rural respecto al total de la población de la comuna.</t>
  </si>
  <si>
    <t>Cobertura menor a o igual a 30%
Cobertura mayor a 30% y menor a 50%
Cobertura mayor o igual a 50%</t>
  </si>
  <si>
    <r>
      <t xml:space="preserve">Porcentaje de cobertura de la población saneada por alcantarillado </t>
    </r>
    <r>
      <rPr>
        <b/>
        <sz val="11"/>
        <color rgb="FFFF0000"/>
        <rFont val="Calibri"/>
        <family val="2"/>
        <scheme val="minor"/>
      </rPr>
      <t xml:space="preserve">rural  </t>
    </r>
    <r>
      <rPr>
        <sz val="11"/>
        <color theme="1"/>
        <rFont val="Calibri"/>
        <family val="2"/>
        <scheme val="minor"/>
      </rPr>
      <t xml:space="preserve">respecto al total de la población de la comuna. </t>
    </r>
    <r>
      <rPr>
        <b/>
        <sz val="11"/>
        <color rgb="FFFF0000"/>
        <rFont val="Calibri"/>
        <family val="2"/>
        <scheme val="minor"/>
      </rPr>
      <t>Numero de estaciones de calidad de agua por cuenca</t>
    </r>
  </si>
  <si>
    <r>
      <t xml:space="preserve">Cobertura menor a o igual a 30% </t>
    </r>
    <r>
      <rPr>
        <b/>
        <sz val="11"/>
        <color rgb="FFFF0000"/>
        <rFont val="Calibri"/>
        <family val="2"/>
        <scheme val="minor"/>
      </rPr>
      <t>o cuanta con menos de 20  estaciones de calidad de agua</t>
    </r>
    <r>
      <rPr>
        <sz val="11"/>
        <color theme="1"/>
        <rFont val="Calibri"/>
        <family val="2"/>
        <scheme val="minor"/>
      </rPr>
      <t xml:space="preserve">
Cobertura mayor a 30% y menor a 50% </t>
    </r>
    <r>
      <rPr>
        <b/>
        <sz val="11"/>
        <color rgb="FFFF0000"/>
        <rFont val="Calibri"/>
        <family val="2"/>
        <scheme val="minor"/>
      </rPr>
      <t>o cuenta con más de 20  estaciones de calidad de agua</t>
    </r>
    <r>
      <rPr>
        <sz val="11"/>
        <color theme="1"/>
        <rFont val="Calibri"/>
        <family val="2"/>
        <scheme val="minor"/>
      </rPr>
      <t xml:space="preserve">
Cobertura mayor o igual a 50%</t>
    </r>
  </si>
  <si>
    <t>Cobertura menor a o igual a 30% o cuanta con menos de 20  estaciones de calidad de agua
Cobertura mayor a 30% y menor a 50% o cuenta con más de 20  estaciones de calidad de agua
Cobertura mayor o igual a 50%</t>
  </si>
  <si>
    <t>Total de APR existentes por cuenca</t>
  </si>
  <si>
    <t>Alta: Más de 50 APR en la cuenca
Media: Entre 10 y 50 APR en la cuenca
Baja: Menos de 10 APR en la cuenca</t>
  </si>
  <si>
    <t>Aumento de la demanda de agua potable en áreas sin planificación y sin disponibilidad suficiente.</t>
  </si>
  <si>
    <t>Tasa de migración  en las comunas de la región (x1000)</t>
  </si>
  <si>
    <t>Migración neta mayor o igual a 10
Migración neta menor a 10 y mayor a 0
Migración neta menor o igua a 0</t>
  </si>
  <si>
    <t xml:space="preserve">Migración neta mayor o igual a 10,
Migración neta menor a 10 y mayor a 0,
Migración neta menor o igua a 0 </t>
  </si>
  <si>
    <t>Migración neta mayor o igual a 10
Migración neta menor a 10 y mayor a 0
Migración neta menor o igual a 0</t>
  </si>
  <si>
    <t>Migración neta mayor o igual a 10
Migración neta menor a 10 y mayor a 0
Migración neta menor o agua a 0</t>
  </si>
  <si>
    <t xml:space="preserve">Migración neta mayor o igual a 10
Migración neta menor a 10 y mayor a 0
Migración neta menor o igual a 0 </t>
  </si>
  <si>
    <t>Aumento de la demanda de agua potable urbana asociada a un incremento de la población</t>
  </si>
  <si>
    <r>
      <t xml:space="preserve">Tasa de </t>
    </r>
    <r>
      <rPr>
        <b/>
        <sz val="12"/>
        <color rgb="FFFF0000"/>
        <rFont val="Calibri"/>
        <family val="2"/>
        <scheme val="minor"/>
      </rPr>
      <t>crecimiento Demanda Urbana promedio por cuenca ((Dda35 - Dda25)/Dda25) (acápite 2.2.1)</t>
    </r>
  </si>
  <si>
    <t>Alta Criticidad = Tasa de crecimiento mayor a 8%
Alta Criticidad = Tasa de crecimiento menor a 8% y mayor a 4%
Baja Criticidad = Tasa de crecimiento menor a 4%</t>
  </si>
  <si>
    <t>N/A</t>
  </si>
  <si>
    <t>Deterioro en el sistema de distribución de agua potable (pérdidas)</t>
  </si>
  <si>
    <t xml:space="preserve">Porcentaje de pérdidas por efecto de fugas </t>
  </si>
  <si>
    <t>Perdidas mayor o igual a 40%
Pérdidas menor a 40 y mayor a 20%
Pérdidas menor o igua a 20%</t>
  </si>
  <si>
    <t>Perdidas mayor o igual a 40%
Pérdidas menor a 40 y mayor a 20%
Pérdidas menor o igual a 20%</t>
  </si>
  <si>
    <t>Perdidas mayor o igual a 40%
Pérdidas menor a 40 y mayor a 20%
Pérdidas menor o agua a 20%</t>
  </si>
  <si>
    <t>Insuficiente incentivos para uso de fuentes no convecionales de agua para el consumo humano a escalas relevantes</t>
  </si>
  <si>
    <t>Uso de fuentes no convencionales de agua en consumo humano</t>
  </si>
  <si>
    <t xml:space="preserve">No existen proyectos para uso de fuentes no convencionales para consumo humano
Se planifica la impelmentación de proyectos públicos multiproposito para uso de fuentes de agua no convencionales
Existe al menos una obra multiproposito para el uso de fuentes no convencionales </t>
  </si>
  <si>
    <t xml:space="preserve">No existen proyectos para uso de fuentes no convencionales para consumo humano
Se planifica la implementación de proyectos públicos multipropósito para uso de fuentes de agua no convencionales
Existe al menos una obra multipropósito para el uso de fuentes no convencionales </t>
  </si>
  <si>
    <t>Producción sostenible y eficiencia hídrica</t>
  </si>
  <si>
    <t>Déficit en tecnificación del riego y modernización de sistemas de control de heladas.</t>
  </si>
  <si>
    <t>Eficiencia de aplicación de riego (%)
(año 2023)</t>
  </si>
  <si>
    <t>Eficiencia de riego ≤  50%
50% &lt; Eficiencia de riego &lt; 70%
Eficiencia de riego ≥  70%</t>
  </si>
  <si>
    <t>Eficiencia de riego ≤  40%
40% &lt; Eficiencia de riego &lt; 60%
Eficiencia de riego ≥  60%</t>
  </si>
  <si>
    <t>Eficiencia de riego ≤  45%
45% &lt; Eficiencia de riego &lt; 70%
Eficiencia de riego ≥  70%</t>
  </si>
  <si>
    <t>Eficiencia de riego ≤  55%
55% &lt; Eficiencia de riego &lt; 70%
Eficiencia de riego ≥  70%</t>
  </si>
  <si>
    <t>Eficiencia de riego ≤  60%
60% &lt; Eficiencia de riego &lt; 70%
Eficiencia de riego ≥  70%</t>
  </si>
  <si>
    <t>Eficiencia de riego ≤  70%
70% &lt; Eficiencia de riego &lt; 80%
Eficiencia de riego ≥  80%</t>
  </si>
  <si>
    <t>Eficiencia de riego ≤  50%
50% &lt; Eficiencia de riego &lt; 80%
Eficiencia de riego ≥  80%</t>
  </si>
  <si>
    <t>Eficiencia de riego ≤  70%
60% &lt; Eficiencia de riego &lt; 70%
Eficiencia de riego ≥  70%</t>
  </si>
  <si>
    <t>Eficiencia de riego ≤  50%
50% &lt; Eficiencia de riego &lt; 75%
Eficiencia de riego ≥  75%</t>
  </si>
  <si>
    <t>Eficiencia de riego ≤  70%
70% &lt; Eficiencia de riego &lt; 75%
Eficiencia de riego ≥  75%</t>
  </si>
  <si>
    <t>Eficiencia de riego ≤  50%
50% &lt; Eficiencia de riego &lt; 60%
Eficiencia de riego ≥  60%</t>
  </si>
  <si>
    <t>Eficiencia de riego ≤  40%
40% &lt; Eficiencia de riego &lt; 70%
Eficiencia de riego ≥  70%</t>
  </si>
  <si>
    <r>
      <t xml:space="preserve">Eficiencia de aplicación de riego (%)
(año 2023). </t>
    </r>
    <r>
      <rPr>
        <b/>
        <sz val="11"/>
        <color rgb="FFFF0000"/>
        <rFont val="Calibri"/>
        <family val="2"/>
        <scheme val="minor"/>
      </rPr>
      <t>Con Relevancia para agricultores de Secano Costero de la Región</t>
    </r>
  </si>
  <si>
    <r>
      <t xml:space="preserve">Eficiencia de riego ≤  50% </t>
    </r>
    <r>
      <rPr>
        <b/>
        <sz val="11"/>
        <color rgb="FFFF0000"/>
        <rFont val="Calibri"/>
        <family val="2"/>
        <scheme val="minor"/>
      </rPr>
      <t>o Relevancia a agricultores Secano Costero</t>
    </r>
    <r>
      <rPr>
        <sz val="11"/>
        <color theme="1"/>
        <rFont val="Calibri"/>
        <family val="2"/>
        <scheme val="minor"/>
      </rPr>
      <t xml:space="preserve">
50% &lt; Eficiencia de riego &lt; 65%
Eficiencia de riego ≥  65%</t>
    </r>
  </si>
  <si>
    <t>Eficiencia de riego ≤  50% o Relevancia a agricultores Secano Costero
50% &lt; Eficiencia de riego &lt; 65%
Eficiencia de riego ≥  65%</t>
  </si>
  <si>
    <t>Deterioro en el sistema de distribución de agua para riego y embalses.</t>
  </si>
  <si>
    <t xml:space="preserve">Longitud  total de canales de riego y presencia de embalses con necesidad de reparación. </t>
  </si>
  <si>
    <t>Concentra más del 25% de los canales de la región. Hay presencia de embalses.
Concentra entre el 5% y el 25% de los canales de la región. Hay presencia de embalses
Concentra menos del 5% de los canales de la región. No hay presencia de embalses.</t>
  </si>
  <si>
    <t>Concentra más del 70% de los canales de la región.
Concentra entre el 20 y el 70% de los canales de la región.
Concentra menos del 20% de los canales de la región.</t>
  </si>
  <si>
    <t>Longitud  total de canales de riego y presencia de otras obras de riego menores.</t>
  </si>
  <si>
    <t xml:space="preserve">Concentra más del 30% de los canales de la región y obras para riego. 
Concentra entre el 10 y el 30% de los canales de la región  y obras para riego. 
Concentra menos del 10% de los canales de la región  y obras para riego. </t>
  </si>
  <si>
    <t xml:space="preserve">Concentra más del 45% de los canales de la región y obras para riego. 
Concentra entre el 15 y el 45% de los canales de la región y obras para riego. 
Concentra menos del 15% de los canales de la región y obras para riego. </t>
  </si>
  <si>
    <t>Deterioro en el sistema de distribución de agua para riego.</t>
  </si>
  <si>
    <t>Longitud  total de canales de riego</t>
  </si>
  <si>
    <t>Concentra más del 50% de los canales de la región.
Concentra entre el 20 y el 50% de los canales de la región.
Concentra menos del 20% de los canales de la región.</t>
  </si>
  <si>
    <t>Concentra más del 50% de los canales de la región.
Concentra entre el 15 y el 50% de los canales de la región.
Concentra menos del 15% de los canales de la región.</t>
  </si>
  <si>
    <t>Concentra más del 50% de los canales de la región.
Concentra entre el 5 y el 50% de los canales de la región.
Concentra menos del 5% de los canales de la región.</t>
  </si>
  <si>
    <t>Concentra más del 50% de los canales de la región.
Concentra entre el 10 y el 50% de los canales de la región.
Concentra menos del 10% de los canales de la región.</t>
  </si>
  <si>
    <t>Concentra más del 50% de los canales de la región.
Concentra entre el 20% y el 50% de los canales de la región.
Concentra menos del 20% de los canales de la región.</t>
  </si>
  <si>
    <t>Concentra más del 40% de los canales de la región.
Concentra entre el 20 y el 40% de los canales de la región.
Concentra menos del 20% de los canales de la región.</t>
  </si>
  <si>
    <t>Concentra más del 75% de los canales de la región.
Concentra entre el 40 y el 75% de los canales de la región.
Concentra menos del 40% de los canales de la región.</t>
  </si>
  <si>
    <t>Concentra más del 80% de los canales de la región.
Concentra entre el 10 y el 70% de los canales de la región.
Concentra menos del 10% de los canales de la región.</t>
  </si>
  <si>
    <t xml:space="preserve">Aumento de la demanda de agua para riego debido a superficies de cultivo con uso intensivo de agua.
</t>
  </si>
  <si>
    <t>Variación porcentual ponderada de la demanda hídrica agrícola
(Periodo 2023-2055)</t>
  </si>
  <si>
    <t>Variación ponderada de la demanda   ≥ 45%
 10% &lt; Variación ponderada de la demanda   &lt; 45% 
Variación ponderada de la demanda   ≤  10%</t>
  </si>
  <si>
    <t>Variación ponderada de la demanda   ≥ 30%
 10% &lt; Variación ponderada de la demanda   &lt; 30% 
Variación ponderada de la demanda   ≤  10%</t>
  </si>
  <si>
    <t>Aumento de la demanda agrícola  ≥ 10%
 1% &lt; Aumento de la demanda agrícola  &lt; 10% 
Aumento de la demanda agrícola  ≤  1%</t>
  </si>
  <si>
    <t>Aumento de la demanda agrícola  ≥ 50%
 10% &lt; Aumento de la demanda agrícola  &lt; 50% 
Aumento de la demanda agrícola  ≤  10%</t>
  </si>
  <si>
    <t>Aumento de la demanda agricola  ≥ 100%
 45% &lt; Aumento de la demanda agricola  &lt; 100% 
Aumento de la demanda agricola  ≤  45%</t>
  </si>
  <si>
    <t>Variación ponderada de la demanda  ≥ 40%
6% &lt; Variación ponderada de la demanda  &lt; 40% 
Variación ponderada de la demanda  ≤  6%</t>
  </si>
  <si>
    <t>Variación ponderada de la demanda  ≥ 16%
2% &lt; Variación ponderada de la demanda  &lt; 16% 
Variación ponderada de la demanda  ≤  2%</t>
  </si>
  <si>
    <t>Variación ponderada de la demanda  ≥ 20%
 3% &lt; Variación ponderada de la demanda  &lt; 20% 
Variación ponderada de la demanda  ≤  3%</t>
  </si>
  <si>
    <t>Variación ponderada de la demanda  ≥ 70%
 30% &lt; Variación ponderada de la demanda  &lt; 70% 
Variación ponderada de la demanda  ≤  30%</t>
  </si>
  <si>
    <t>Variación ponderada de la demanda  ≥ 40%
 10% &lt; Variación ponderada de la demanda  &lt; 40% 
Variación ponderada de la demanda  ≤  10%</t>
  </si>
  <si>
    <t>Variación ponderada de la demanda  ≥ 80%
50% &lt; Variación ponderada de la demanda  &lt; 80% 
Variación ponderada de la demanda  ≤  50%</t>
  </si>
  <si>
    <t>Variación ponderada de la demanda  ≥ 25%
 5% &lt; Variación ponderada de la demanda  &lt; 25% 
Variación ponderada de la demanda  ≤  5%</t>
  </si>
  <si>
    <t>Aumento de la demanda agrícola  ≥ 35%
10% &lt; Aumento de la demanda agrícola  &lt; 35% 
Aumento de la demanda agrícola  ≤  10%</t>
  </si>
  <si>
    <t>Variación ponderada de la demanda  ≥ 100%
20% &lt; Variación ponderada de la demanda  &lt; 100% 
Variación ponderada de la demanda  ≤  20%</t>
  </si>
  <si>
    <t>Aumento de la demanda agrícola  ≥ 70%
40% &lt; Aumento de la demanda agrícola  &lt; 70% 
Aumento de la demanda agrícola  ≤  40%</t>
  </si>
  <si>
    <t>Aumento de la demanda agrícola  ≥ 70%
15% &lt; Aumento de la demanda agrícola  &lt; 70% 
Aumento de la demanda agrícola  ≤  15%</t>
  </si>
  <si>
    <t>Descoordinación entre las instituciones con atribuciones en la gestión del agua de la cuenca (Juntas de vigilancia, organizaciones de usuarios, organismos del Estado, etc.).</t>
  </si>
  <si>
    <t>Presencia de  OUAs</t>
  </si>
  <si>
    <t>No hay presencia de OUAs o solo CA/AC
Presencia de CAS o JV
Presencia de  JV y CAS</t>
  </si>
  <si>
    <r>
      <t xml:space="preserve">Presencia de  OUAs. </t>
    </r>
    <r>
      <rPr>
        <b/>
        <sz val="12"/>
        <color rgb="FFFF0000"/>
        <rFont val="Calibri"/>
        <family val="2"/>
        <scheme val="minor"/>
      </rPr>
      <t>Se incluye presencia de Comunidades Indígenas</t>
    </r>
  </si>
  <si>
    <r>
      <t xml:space="preserve">No hay presencia de OUAs o solo CA/AC o </t>
    </r>
    <r>
      <rPr>
        <b/>
        <sz val="12"/>
        <color rgb="FFFF0000"/>
        <rFont val="Calibri"/>
        <family val="2"/>
        <scheme val="minor"/>
      </rPr>
      <t>más de 200 comunidades por cuenca</t>
    </r>
    <r>
      <rPr>
        <sz val="12"/>
        <color theme="1"/>
        <rFont val="Calibri"/>
        <family val="2"/>
        <scheme val="minor"/>
      </rPr>
      <t xml:space="preserve">
Presencia de CAS o JV </t>
    </r>
    <r>
      <rPr>
        <b/>
        <sz val="12"/>
        <color rgb="FFFF0000"/>
        <rFont val="Calibri"/>
        <family val="2"/>
        <scheme val="minor"/>
      </rPr>
      <t>o menos de 200 comunidades por cuenca y más de 50 comunidades por cuenca</t>
    </r>
    <r>
      <rPr>
        <sz val="12"/>
        <color theme="1"/>
        <rFont val="Calibri"/>
        <family val="2"/>
        <scheme val="minor"/>
      </rPr>
      <t xml:space="preserve">
Presencia de  JV y CAS </t>
    </r>
    <r>
      <rPr>
        <b/>
        <sz val="12"/>
        <color rgb="FFFF0000"/>
        <rFont val="Calibri"/>
        <family val="2"/>
        <scheme val="minor"/>
      </rPr>
      <t>o menos de 50 comunidades por cuenca</t>
    </r>
  </si>
  <si>
    <t>No hay presencia de OUAs o solo CA/AC o más de 200 comunidades por cuenca
Presencia de CAS o JV o menos de 200 comunidades por cuenca y más de 50 comunidades por cuenca
Presencia de  JV y CAS o menos de 50 comunidades por cuenca</t>
  </si>
  <si>
    <t xml:space="preserve">Déficit de modernización de tecnologías y optimización del uso a través de equipos y procesos para la eficiencia hídrica en la producción minera e industrial </t>
  </si>
  <si>
    <r>
      <t xml:space="preserve">Variación porcentual ponderada de la demanda hídrica de los principales sectores productivo </t>
    </r>
    <r>
      <rPr>
        <b/>
        <sz val="12"/>
        <color rgb="FFFF0000"/>
        <rFont val="Calibri"/>
        <family val="2"/>
        <scheme val="minor"/>
      </rPr>
      <t>(mayor aporte de PIB Regional)</t>
    </r>
    <r>
      <rPr>
        <sz val="12"/>
        <color theme="1"/>
        <rFont val="Calibri"/>
        <family val="2"/>
        <scheme val="minor"/>
      </rPr>
      <t xml:space="preserve">
(Sector industrial y minero, periodo 2023-2055)</t>
    </r>
  </si>
  <si>
    <t xml:space="preserve">
Variación ponderada de la demanda ≥ 10%
5% &lt; Variación ponderada de la demanda &lt;  10%
Variación ponderada de la demanda ≤ 5%</t>
  </si>
  <si>
    <t xml:space="preserve">
Variación ponderada de la demanda ≥ 60%
40 &lt; Variación ponderada de la demanda &lt;  60%
Variación ponderada de la demanda ≤ 40%</t>
  </si>
  <si>
    <t>Aumento de la demanda minera ≥ 80%
40 &lt; Aumento de la demanda minera &lt;  80%
Aumento de la demanda minera ≤ 40%</t>
  </si>
  <si>
    <t>Aumento de la demanda minera ≥ 25%
15 &lt; Aumento de la demanda minera &lt;  25%
Aumento de la demanda minera ≤ 15%</t>
  </si>
  <si>
    <t xml:space="preserve">
Variación ponderada de la demanda ≥ 100%
50% &lt; Variación ponderada de la demanda &lt;  100%
Variación ponderada de la demanda ≤ 50%</t>
  </si>
  <si>
    <t xml:space="preserve">
Variación ponderada de la demanda ≥ 80%
5% &lt; Variación ponderada de la demanda  &lt;  80%
Variación ponderada de la demanda  ≤ 5%</t>
  </si>
  <si>
    <t xml:space="preserve">
Variación ponderada de la demanda  ≥ 70%
30% &lt;Variación ponderada de la demanda &lt;  70%
Variación ponderada de la demanda ≤ 30%</t>
  </si>
  <si>
    <t xml:space="preserve">
Variación ponderada de la demanda  ≥ 80%
30% &lt; Variación ponderada de la demanda  &lt;  80%
Variación ponderada de la demanda  ≤ 30%</t>
  </si>
  <si>
    <t xml:space="preserve">
Variación ponderada de la demand ≥ 100%
50% &lt; Variación ponderada de la demand &lt;  100%
Variación ponderada de la demand ≤ 50%</t>
  </si>
  <si>
    <t xml:space="preserve">
Variación ponderada de la demanda ≥ 75%
30% &lt; Variación ponderada de la demanda &lt;  75%
Variación ponderada de la demanda ≤ 30%</t>
  </si>
  <si>
    <t xml:space="preserve">
Variación ponderada de la demanda ≥ 80%
20% &lt; Variación ponderada de la demanda &lt;  80%
Variación ponderada de la demanda ≤ 20%</t>
  </si>
  <si>
    <t xml:space="preserve">
Aumento de la demanda ≥ 100%
50% &lt; Aumento de la demanda &lt;  100%
Aumento de la demanda ≤ 50%</t>
  </si>
  <si>
    <t xml:space="preserve">
Variación ponderada de la demanda ≥ 70%
30% &lt; Variación ponderada de la demanda &lt;  70%
Variación ponderada de la demanda  ≤ 30%</t>
  </si>
  <si>
    <t xml:space="preserve">
Aumento de la demanda ≥ 100%
30% &lt; Aumento de la demanda &lt;  100%
Aumento de la demanda ≤ 30%</t>
  </si>
  <si>
    <t>Disminucion de aportes superficiales a grandes obras de acumulación (embalses).</t>
  </si>
  <si>
    <t>Disminución de la la oferta hidrica a obras de acumulación. 
(Periodo 2025-2055).</t>
  </si>
  <si>
    <t xml:space="preserve"> Disminución de la oferta hidrica superficial  a obras de acumulación ≥  30%
20 % &lt;  variación de la oferta hidrica superficial &lt; 30%
No se identifican embalses o disminución de la oferta hidrica superficial  ≤  20%
</t>
  </si>
  <si>
    <t xml:space="preserve"> Disminución de la oferta hidrica superficial a obras de acumulación  ≥  8%
4 % &lt;  variación de la oferta hidrica superficial a obras de acumulación &lt;8%
Disminución de la oferta hidrica superficial a obras de acumulación ≤  4%
</t>
  </si>
  <si>
    <t>s/i</t>
  </si>
  <si>
    <t>Nivel de almacenamiento</t>
  </si>
  <si>
    <t>No se identifican embalses o nivel de almacenamiento  ≤  50%
40 % &lt; Nivel de almacenamiento &lt; 70%
Nivel de almacenamiento ≥  70%</t>
  </si>
  <si>
    <t>No se identifican embalses o nivel de almacenamiento  ≤  40%
40 % &lt; Nivel de almacenamiento &lt; 60%
Nivel de almacenamiento ≥  60%</t>
  </si>
  <si>
    <t>Disminución de aportes superficiales a obras de acumulación.</t>
  </si>
  <si>
    <t>Disminución de la  oferta hídrica superficial
(Periodo 2025-2055).</t>
  </si>
  <si>
    <t xml:space="preserve"> Disminución de la oferta hídrica superficial  ≥  10%
5% &lt;  variación de la oferta hídrica superficial &lt; 10%
Disminución de la oferta hídrica superficial  ≤  5%
</t>
  </si>
  <si>
    <t xml:space="preserve"> Disminución de la oferta hídrica superficial  ≥  10%
3 % &lt;  variación de la oferta hídrica superficial &lt;10%
Disminución de la oferta hídrica superficial  ≤  3%
</t>
  </si>
  <si>
    <t xml:space="preserve"> Disminución de la oferta hídrica superficial  ≥  25%
10 % &lt;  variación de la oferta hídrica superficial &lt;25%
Disminución de la oferta hídrica superficial  ≤  10%
</t>
  </si>
  <si>
    <t xml:space="preserve"> Disminución de la oferta hidrica superficial  ≥  20%
10 % &lt;  variación de la oferta hidrica superficial &lt;20%
Disminución de la oferta hidrica superficial  ≤  10%
</t>
  </si>
  <si>
    <t xml:space="preserve"> Disminución de la oferta hidrica superficial  ≥  15%
10 % &lt;  variación de la oferta hidrica superficial &lt; 15%
Disminución de la oferta hidrica superficial  ≤  10%
</t>
  </si>
  <si>
    <t xml:space="preserve"> Disminución de la oferta hídrica superficial  ≥  5%
2 % &lt;  variación de la oferta hídrica superficial &lt;5%
Disminución de la oferta hídrica superficial  ≤  2%</t>
  </si>
  <si>
    <t xml:space="preserve"> Disminución de la oferta hídrica superficial  ≥  5%
2 &lt;  variación de la oferta hídrica superficial &lt; 5%
Disminución de la oferta hídrica superficial  ≤  2%
</t>
  </si>
  <si>
    <t xml:space="preserve"> Disminución de la oferta hídrica superficial  ≥ 7  %
4 &lt;  variación de la oferta hídrica superficial &lt; 7%
Disminución de la oferta hídrica superficial  ≤  4%
</t>
  </si>
  <si>
    <t xml:space="preserve"> Disminución de la oferta hidrica superficial  ≥  10%
5% &lt;  variación de la oferta hidrica superficial &lt; 10%
Disminución de la oferta hidrica superficial  ≤  5%
</t>
  </si>
  <si>
    <t xml:space="preserve"> Disminución de la oferta hídrica superficial  ≥  8%
2% &lt;  variación de la oferta hídrica superficial &lt; 8%
Disminución de la oferta hídrica superficial  ≤  2%
</t>
  </si>
  <si>
    <t xml:space="preserve">Insuficiente incentivos para uso de fuentes no convecionales de agua para el desarrollo de actividades productivas a escalas relevantes.
</t>
  </si>
  <si>
    <t>Presencia de obras o proyectos multipropósito para el abastecimiento de agua desde fuentes no  convencionales</t>
  </si>
  <si>
    <t xml:space="preserve">No existen proyectos para uso de fuentes no convencionales.
Se planifica la implementación de proyectos multipropósito para uso de fuentes de agua no convencionales.
Existe al menos una obra multipropósito para el uso de fuentes no convencionales. </t>
  </si>
  <si>
    <t xml:space="preserve">No existen proyectos para uso de fuentes no convencionales.
Se planifica la implementación de obras multipropósito para uso de fuentes de agua no convencionales.
Existe al menos una obra multipropósito para el uso de fuentes no convencionales. </t>
  </si>
  <si>
    <t xml:space="preserve">No se identifican proyectos para uso de fuentes no convencionales.
Se planifica la implementación de proyectos multipropósito para uso de fuentes de agua no convencionales.
Existe al menos una obra multipropósito para el uso de fuentes no convencionales. </t>
  </si>
  <si>
    <t xml:space="preserve">Insuficientes acuerdos para la gestion de recursoso hidricos compartidos </t>
  </si>
  <si>
    <t xml:space="preserve">Existencia de un protocolo específico para recursos hídricos compartidos </t>
  </si>
  <si>
    <t xml:space="preserve">No existe protocolo y no se está trabajando en uno
Se está trabajando en un protocolo
Existe protocolo
</t>
  </si>
  <si>
    <t xml:space="preserve">Insuficientes acuerdos para la gestión de recursos hídricos compartidos </t>
  </si>
  <si>
    <t>Aumentar la información disponible sobre el uso efectivo de Derechos de Aprovechamiento de Aguas (DAA), niveles estáticos disponibles, y acuíferos transfronterizos</t>
  </si>
  <si>
    <t>Implementación de Sistemas de control de niveles estáticos en acuíferos transfronterizos</t>
  </si>
  <si>
    <t xml:space="preserve">Alta: Se requiere implementación de control de niveles en acuíferos transfronterizos
N/A: No aplica en caso contrario
</t>
  </si>
  <si>
    <t>Conservación y preservación de los ecosistemas</t>
  </si>
  <si>
    <t xml:space="preserve">Escaso manejo de contaminantes y pasivos ambientales en agricultura </t>
  </si>
  <si>
    <r>
      <t xml:space="preserve">Calidad de agua respecto a la </t>
    </r>
    <r>
      <rPr>
        <b/>
        <sz val="12"/>
        <color rgb="FFFF0000"/>
        <rFont val="Calibri"/>
        <family val="2"/>
        <scheme val="minor"/>
      </rPr>
      <t>presencia del parámetro boro, arsénico, cloruros o sulfatos (acápite 2.3.3)</t>
    </r>
  </si>
  <si>
    <t xml:space="preserve">Alta criticidad: Presencia de al menos dos elementos en altas cantidades (Boro / Arsénico / Cloruros / Sulfatos)
Media criticidad: Presencia de al menos un elemento en altas cantidades (Boro / Arsénico / Cloruros / Sulfatos).
Baja criticidad: Sin presencia de elementos evaluado.
</t>
  </si>
  <si>
    <t>Alta criticidad: Presencia de al menos dos elementos en altas cantidades (Boro / Arsénico / Cloruros / Sulfatos)
Media criticidad: Presencia de al menos un elemento en altas cantidades (Boro / Arsénico / Cloruros / Sulfatos).
Baja criticidad: Sin presencia de elementos evaluado.</t>
  </si>
  <si>
    <t>Parámetro nitrato en la cuenca</t>
  </si>
  <si>
    <t>Sobre el límite permitido de 50 mg/L=Alta criticidad. 
Entre 40 a 50 mg/L=Media criticidad. 
Bajo 40 mg/L=baja criticidad</t>
  </si>
  <si>
    <t>Sobre el límite permitido de 50 mg/L=Alta criticidad. Entre 40 a 50 mg/L=Media criticidad. Bajo 40 mg/L=baja criticidad</t>
  </si>
  <si>
    <t>Deterioro de la calidad de aguas debido a las descargas de aguas servidas desde localidades rurales sin servicios desaneamiento</t>
  </si>
  <si>
    <t>% de cobertura de alcantarillado</t>
  </si>
  <si>
    <t>70% de cobertura o inferior=Alta criticidad. 70 al 90%=Media criticidad. Sobre el 90%=Baja criticidad</t>
  </si>
  <si>
    <t>70% de cobertura o inferior=Alta criticidad. 
70 al 90%=Media criticidad. 
Sobre el 90%=Baja criticidad</t>
  </si>
  <si>
    <t>Riesgos de contaminación de las aguas por parte de sector industrial y minero asociado a eventos de crecidas e inundaciones</t>
  </si>
  <si>
    <t>Relaves en desuso en la Cuenca, el caso de Minería. En el caso de industrial, si es el caso que predomina en la región el indicador son los efluentes que generan alerta de contaminación de acuerdo a las fiscalizaciones</t>
  </si>
  <si>
    <t>Mas de 10 relaves abandonados o efluentes reportados=Alta criticidad. Entre 5 a 10 relaves o efluentes reportados= Media criticidad. Menor a 5 relaves abandonados o efluentes reportados =Baja criticidad.</t>
  </si>
  <si>
    <t>Mas de 10 relaves abandonados o efluentes reportados=Alta criticidad. 
Entre 5 a 10 relaves o efluentes reportados= Media criticidad. 
Menor a 5 relaves abandonados o efluentes reportados =Baja criticidad.</t>
  </si>
  <si>
    <t>Mas de 10 relaves abandonados o efluentes reportados=Alta criticidad. 
Entre 5 a 10 relaves o efluentes reportados= Media criticidad.
Menor a 5 relaves abandonados o efluentes reportados =Baja criticidad.</t>
  </si>
  <si>
    <t>Combinación entre Relaves en desuso en la Cuenca y Efluentes Industriales que generan alerta de contaminación de acuerdo a las fiscalizaciones</t>
  </si>
  <si>
    <r>
      <t xml:space="preserve">Comparación de lo obtenido en la oferta hídrica y caudal </t>
    </r>
    <r>
      <rPr>
        <b/>
        <sz val="12"/>
        <color rgb="FFFF0000"/>
        <rFont val="Calibri"/>
        <family val="2"/>
        <scheme val="minor"/>
      </rPr>
      <t>de protección</t>
    </r>
    <r>
      <rPr>
        <sz val="12"/>
        <color theme="1"/>
        <rFont val="Calibri"/>
        <family val="2"/>
        <scheme val="minor"/>
      </rPr>
      <t xml:space="preserve"> ambiental como: </t>
    </r>
    <r>
      <rPr>
        <b/>
        <sz val="12"/>
        <color rgb="FFFF0000"/>
        <rFont val="Calibri"/>
        <family val="2"/>
        <scheme val="minor"/>
      </rPr>
      <t>Oferta Hídrica / Caudal de Protección Ambiental</t>
    </r>
  </si>
  <si>
    <t>Alta Criticidad: Oferta hídrica menor al 40% del caudal ambiental necesario.
Media Criticidad: Oferta hídrica entre 40% y 75% del caudal ambiental necesario.
Baja Criticidad: Oferta hídrica mayor al 75% del caudal ambiental necesario.</t>
  </si>
  <si>
    <t>Ocurrencia de eventos de inundación o aluvionales por cuenca (acápite 2.3.2)</t>
  </si>
  <si>
    <t xml:space="preserve">Alta Criticidad (Valor 4):
Ocurrencia de eventos históricos de inundaciones o aluviones
Baja Criticidad (Valor 1): Inexistencia de eventos históricos de inundaciones o aluviones
</t>
  </si>
  <si>
    <t xml:space="preserve">Alta Criticidad (Valor 4):
Ocurrencia de eventos históricos de inundaciones o aluviones
Baja Criticidad (Valor 1): Inexistencia de eventos hidtóricos de inundaciones o aluviones
</t>
  </si>
  <si>
    <t>Cuenta con Plan de Gestión Integrada de Cuencas</t>
  </si>
  <si>
    <t xml:space="preserve">Alta Criticidad (Valor 4):
No cuenta con Plan de Gestión Integrada de Cuencas
Baja Criticidad (Valor 1):
Cuenta con Plan de Gestión Integrada de Cuencas
</t>
  </si>
  <si>
    <t>Demanda Hídrica Industrial: Datos de demanda hídrica proyectada (2023, 2025, 2035, 2045, 2055) para las cuencas de la región de Atacama.
Relaves Mineros Abandonados: Información de la presencia de relaves mineros abandonados por cuenca, con un rango de criticidad basado en la cantidad de relaves (alta criticidad para 10 o más relaves).</t>
  </si>
  <si>
    <t>Ecosistemas adyacentes a sistemas acuáticos afectadas por cambio de uso de suelo o uso productivo intensivo</t>
  </si>
  <si>
    <r>
      <t>Tasa de deforestac</t>
    </r>
    <r>
      <rPr>
        <b/>
        <sz val="12"/>
        <color rgb="FFFF0000"/>
        <rFont val="Calibri"/>
        <family val="2"/>
        <scheme val="minor"/>
      </rPr>
      <t>ión en función de la demanda forestal. (Dda25 - Dda35)/Dda25 (%)</t>
    </r>
  </si>
  <si>
    <r>
      <t xml:space="preserve">Alta criticidad: Tasa de </t>
    </r>
    <r>
      <rPr>
        <b/>
        <sz val="12"/>
        <color rgb="FFFF0000"/>
        <rFont val="Calibri"/>
        <family val="2"/>
        <scheme val="minor"/>
      </rPr>
      <t>variación demanda forestal</t>
    </r>
    <r>
      <rPr>
        <sz val="12"/>
        <color theme="1"/>
        <rFont val="Calibri"/>
        <family val="2"/>
        <scheme val="minor"/>
      </rPr>
      <t xml:space="preserve"> mayor al 2%.
Media criticidad: Tasa de </t>
    </r>
    <r>
      <rPr>
        <b/>
        <sz val="12"/>
        <color rgb="FFFF0000"/>
        <rFont val="Calibri"/>
        <family val="2"/>
        <scheme val="minor"/>
      </rPr>
      <t>variación demanda forestal</t>
    </r>
    <r>
      <rPr>
        <sz val="12"/>
        <color theme="1"/>
        <rFont val="Calibri"/>
        <family val="2"/>
        <scheme val="minor"/>
      </rPr>
      <t xml:space="preserve"> entre 0% y 2%.
Baja criticidad: Tasa de </t>
    </r>
    <r>
      <rPr>
        <b/>
        <sz val="12"/>
        <color rgb="FFFF0000"/>
        <rFont val="Calibri"/>
        <family val="2"/>
        <scheme val="minor"/>
      </rPr>
      <t>variación demanda forestal negativa</t>
    </r>
    <r>
      <rPr>
        <sz val="12"/>
        <color theme="1"/>
        <rFont val="Calibri"/>
        <family val="2"/>
        <scheme val="minor"/>
      </rPr>
      <t xml:space="preserve"> o menor al 0%.</t>
    </r>
  </si>
  <si>
    <t>Alta criticidad: Tasa de variación demanda forestal mayor al 2%.
Media criticidad: Tasa de variación demanda forestal entre 0% y 2%.
Baja criticidad: Tasa de variación demanda forestal negativa o menor al 0%.</t>
  </si>
  <si>
    <t xml:space="preserve">Nivel de cambio de uso de suelo basado en observaciones y análisis cualitativo de los mapas disponibles. </t>
  </si>
  <si>
    <t>Alta criticidad: Observación de un cambio significativo y extenso de suelo natural a usos antropogénicos (ej. grandes áreas de deforestación, urbanización masiva).
Media criticidad: Observación de un cambio moderado de suelo natural a usos antropogénicos (ej. expansión agrícola, crecimiento urbano moderado).
Baja criticidad: Observación de un cambio leve o nulo de suelo natural a usos antropogénicos (ej. áreas protegidas, conservación predominante).</t>
  </si>
  <si>
    <t>Tasa de deforestación en la región del Biobío en los últimos 20 años. Datos de MAPBIOMAS Chile, abril de 2024. Se calcula como: Tasa de Deforestación Anual(%)=( bosque nativo al inicio- bosque nativo final/bosque nativo al inicio )×( T/100). T es el periodo de 20 años.</t>
  </si>
  <si>
    <t>Alta criticidad: Tasa de deforestación anual mayor al 2%.
Media criticidad: Tasa de deforestación anual entre 1% y 2%.
Baja criticidad: Tasa de deforestación anual menor al 1%.</t>
  </si>
  <si>
    <t>Ausencia de norma secundaria de calidad de aguas superficiales</t>
  </si>
  <si>
    <t>Existencia de Norma Secundaria de Aguas Superficiales</t>
  </si>
  <si>
    <t>Alta criticidad: Cuenta con Norma Secundaria de Aguas Superficiales
Media criticidad: No Cuenta con Norma Secundaria de Aguas Superficiales</t>
  </si>
  <si>
    <t xml:space="preserve">Ausencia de norma secundaria de calidad de aguas subterráneas </t>
  </si>
  <si>
    <t>Existencia de Norma Secundaria de Aguas Subterráneas</t>
  </si>
  <si>
    <t>Alta criticidad: Cuenta con Norma Secundaria de Aguas Subterráneas
Media criticidad: No Cuenta con Norma Secundaria de Aguas Subterráneas</t>
  </si>
  <si>
    <t>Deficiente monitoreo de parámetros relevantes de calidad de aguas e hidrometría</t>
  </si>
  <si>
    <r>
      <t xml:space="preserve">Número de parámetros monitoreados, información disponible en línea de la página de la Dirección General de Aguas (se seleccionan los últimos 6 años de periodo), </t>
    </r>
    <r>
      <rPr>
        <b/>
        <sz val="12"/>
        <color rgb="FFFF0000"/>
        <rFont val="Calibri"/>
        <family val="2"/>
        <scheme val="minor"/>
      </rPr>
      <t>Complementado con número de estaciones fluviométricas</t>
    </r>
  </si>
  <si>
    <r>
      <t xml:space="preserve">Alta criticidad: Menos de 10 parámetros monitoreados </t>
    </r>
    <r>
      <rPr>
        <b/>
        <sz val="12"/>
        <color rgb="FFFF0000"/>
        <rFont val="Calibri"/>
        <family val="2"/>
        <scheme val="minor"/>
      </rPr>
      <t xml:space="preserve">y sin estaciones fluviométricas
</t>
    </r>
    <r>
      <rPr>
        <sz val="12"/>
        <color theme="1"/>
        <rFont val="Calibri"/>
        <family val="2"/>
        <scheme val="minor"/>
      </rPr>
      <t xml:space="preserve">Media criticidad: Eentre 20 a 30 parámetros monitoreados </t>
    </r>
    <r>
      <rPr>
        <b/>
        <sz val="12"/>
        <color rgb="FFFF0000"/>
        <rFont val="Calibri"/>
        <family val="2"/>
        <scheme val="minor"/>
      </rPr>
      <t>o con al menos 1 estación fluviométrica</t>
    </r>
    <r>
      <rPr>
        <sz val="12"/>
        <color theme="1"/>
        <rFont val="Calibri"/>
        <family val="2"/>
        <scheme val="minor"/>
      </rPr>
      <t xml:space="preserve">
Baja criticidad: Más de 40 parámetros monitoreados </t>
    </r>
    <r>
      <rPr>
        <b/>
        <sz val="12"/>
        <color rgb="FFFF0000"/>
        <rFont val="Calibri"/>
        <family val="2"/>
        <scheme val="minor"/>
      </rPr>
      <t>y/o con dos o más estaciones fluviométricas</t>
    </r>
  </si>
  <si>
    <t>Alta criticidad: Menos de 10 parámetros monitoreados y sin estaciones fluviométricas
Media criticidad: Eentre 20 a 30 parámetros monitoreados o con al menos 1 estación fluviométrica
Baja criticidad: Más de 40 parámetros monitoreados y/o con dos o más estaciones fluviométricas</t>
  </si>
  <si>
    <t>Alta criticidad: Menos de 20 parámetros monitoreados y sin estaciones fluviométricas 
Media criticidad: Más de 20 y menos de 40 parámetros monitoreados o con estaciones fluviométricas
Baja criticidad: Más de 40 parámetros monitoreados</t>
  </si>
  <si>
    <r>
      <t xml:space="preserve">Frecuencia de monitoreo, información disponible en línea de la página de la Dirección General de Aguas. </t>
    </r>
    <r>
      <rPr>
        <b/>
        <sz val="12"/>
        <color rgb="FFFF0000"/>
        <rFont val="Calibri"/>
        <family val="2"/>
        <scheme val="minor"/>
      </rPr>
      <t>Complementado con existencia de estaciones fluviométricas</t>
    </r>
  </si>
  <si>
    <r>
      <t xml:space="preserve">Alta criticidad: Monitoreo cada dos años </t>
    </r>
    <r>
      <rPr>
        <b/>
        <sz val="12"/>
        <color rgb="FFFF0000"/>
        <rFont val="Aptos Narrow"/>
        <family val="2"/>
      </rPr>
      <t>o no cuenta con estaciones fluviométricas</t>
    </r>
    <r>
      <rPr>
        <sz val="12"/>
        <color theme="1"/>
        <rFont val="Aptos Narrow"/>
        <family val="2"/>
      </rPr>
      <t xml:space="preserve"> 
Media: Monitoreo con información actualizada anualmente </t>
    </r>
    <r>
      <rPr>
        <b/>
        <sz val="12"/>
        <color rgb="FFFF0000"/>
        <rFont val="Aptos Narrow"/>
        <family val="2"/>
      </rPr>
      <t>o cuenta con menos de 5 estaciones fluviométricas</t>
    </r>
    <r>
      <rPr>
        <sz val="12"/>
        <color theme="1"/>
        <rFont val="Aptos Narrow"/>
        <family val="2"/>
      </rPr>
      <t xml:space="preserve">
Baja: Monitoreo con información disponible cada 6 meses </t>
    </r>
    <r>
      <rPr>
        <b/>
        <sz val="12"/>
        <color rgb="FFFF0000"/>
        <rFont val="Aptos Narrow"/>
        <family val="2"/>
      </rPr>
      <t>o menor a esto o cuenta con más de 5 estaciones fluviométricas</t>
    </r>
  </si>
  <si>
    <t>Alta criticidad: Monitoreo cada dos años o no cuenta con estaciones fluviométricas 
Media: Monitoreo con información actualizada anualmente o cuenta con menos de 5 estaciones fluviométricas
Baja: Monitoreo con información disponible cada 6 meses o menor a esto o cuenta con más de 5 estaciones fluviométricas</t>
  </si>
  <si>
    <t>Alta criticidad: Monitoreo cada dos años.  No cuenta con estaciones fluviométricas o estaciones meteorológicas
Media: Monitoreo con información actualizada anualmente.  O cuenta con menos de 10 estaciones fluviométricas o menos de 5 estaciones meteorológicas
Baja: Monitoreo con información disponible cada 6 meses o menor a esto. O cuenta con más de 10 estaciones fluviométricas o más de 5 estaciones meteorológicas</t>
  </si>
  <si>
    <t>Existencia de estaciones fluviométricas,  de monitoreo de calidad de agua, Niveles</t>
  </si>
  <si>
    <t>Alta Criticidad: No cuenta con estaciones fluviométricas o estaciones de calidad de aguas
Media Criticidad: Cuenta con al menos de 10 estaciones fluviométricas y al menos de 10 estaciones de calidad de aguas, No distribuidas en la cuenca.
Baja Criticidad: Cuenta con más de 20 estaciones fluviométricas y más de 20 estaciones de calidad de aguas, bien distribuidas en la cuenca</t>
  </si>
  <si>
    <r>
      <t>Frecuencia de monitoreo, información disponible en línea de la página de la Dirección General de Aguas.</t>
    </r>
    <r>
      <rPr>
        <b/>
        <sz val="11"/>
        <color rgb="FFFF0000"/>
        <rFont val="Calibri"/>
        <family val="2"/>
        <scheme val="minor"/>
      </rPr>
      <t xml:space="preserve"> Complementado con extracciones efectivas o monitoreo de calidad de aguas</t>
    </r>
  </si>
  <si>
    <r>
      <t>Alta criticidad: Menos del 50% de los parámetros necesarios monitoreados</t>
    </r>
    <r>
      <rPr>
        <b/>
        <sz val="11"/>
        <color rgb="FFFF0000"/>
        <rFont val="Calibri"/>
        <family val="2"/>
        <scheme val="minor"/>
      </rPr>
      <t xml:space="preserve"> o No cuenta con monitoreo de extracciones efectivas y no cuenta con monitoreo de calidad de aguas.</t>
    </r>
    <r>
      <rPr>
        <sz val="11"/>
        <color theme="1"/>
        <rFont val="Calibri"/>
        <family val="2"/>
        <scheme val="minor"/>
      </rPr>
      <t xml:space="preserve">
 Media criticidad: Entre 50% y 75% de los parámetros necesarios monitoreados. </t>
    </r>
    <r>
      <rPr>
        <b/>
        <sz val="11"/>
        <color rgb="FFFF0000"/>
        <rFont val="Calibri"/>
        <family val="2"/>
        <scheme val="minor"/>
      </rPr>
      <t>O Cuenta con monitoreo de calidad de aguas</t>
    </r>
    <r>
      <rPr>
        <sz val="11"/>
        <color theme="1"/>
        <rFont val="Calibri"/>
        <family val="2"/>
        <scheme val="minor"/>
      </rPr>
      <t xml:space="preserve">
Baja criticidad: Más del 75% de los parámetros necesarios monitoreados.</t>
    </r>
  </si>
  <si>
    <t>Alta criticidad: Menos del 50% de los parámetros necesarios monitoreados o No cuenta con monitoreo de extracciones efectivas y no cuenta con monitoreo de calidad de aguas.
 Media criticidad: Entre 50% y 75% de los parámetros necesarios monitoreados. O Cuenta con monitoreo de calidad de aguas
Baja criticidad: Más del 75% de los parámetros necesarios monitoreados.</t>
  </si>
  <si>
    <r>
      <rPr>
        <sz val="12"/>
        <rFont val="Calibri"/>
        <family val="2"/>
        <scheme val="minor"/>
      </rPr>
      <t xml:space="preserve">Frecuencia de monitoreo, información disponible en línea de la página de la Dirección General de Aguas. </t>
    </r>
    <r>
      <rPr>
        <b/>
        <sz val="12"/>
        <color rgb="FFFF0000"/>
        <rFont val="Calibri"/>
        <family val="2"/>
        <scheme val="minor"/>
      </rPr>
      <t>Existencia de estaciones fluviométricas</t>
    </r>
  </si>
  <si>
    <r>
      <t>Alta criticidad: Menos del 50% de los parámetros necesarios monitoreados.</t>
    </r>
    <r>
      <rPr>
        <b/>
        <sz val="12"/>
        <color rgb="FFFF0000"/>
        <rFont val="Calibri"/>
        <family val="2"/>
        <scheme val="minor"/>
      </rPr>
      <t xml:space="preserve"> O No cuenta con estaciones fluviométricas</t>
    </r>
    <r>
      <rPr>
        <sz val="12"/>
        <color theme="1"/>
        <rFont val="Calibri"/>
        <family val="2"/>
        <scheme val="minor"/>
      </rPr>
      <t xml:space="preserve">
Media criticidad: Entre 50% y 75% de los parámetros necesarios monitoreados. </t>
    </r>
    <r>
      <rPr>
        <b/>
        <sz val="12"/>
        <color rgb="FFFF0000"/>
        <rFont val="Calibri"/>
        <family val="2"/>
        <scheme val="minor"/>
      </rPr>
      <t>Y Cuenta con estaciones fluviométricas</t>
    </r>
    <r>
      <rPr>
        <sz val="12"/>
        <color theme="1"/>
        <rFont val="Calibri"/>
        <family val="2"/>
        <scheme val="minor"/>
      </rPr>
      <t xml:space="preserve">
Baja criticidad: Más del 75% de los parámetros necesarios monitoreados.</t>
    </r>
  </si>
  <si>
    <t>Alta criticidad: Menos del 50% de los parámetros necesarios monitoreados. O No cuenta con estaciones fluviométricas
Media criticidad: Entre 50% y 75% de los parámetros necesarios monitoreados. Y Cuenta con estaciones fluviométricas
Baja criticidad: Más del 75% de los parámetros necesarios monitoreados.</t>
  </si>
  <si>
    <t>Número de parámetros monitoreados, información disponible en línea de la página de la Dirección General de Aguas (se seleccionan los últimos 6 años de periodo)</t>
  </si>
  <si>
    <t>Alta criticidad: Menos del 50% de los parámetros necesarios monitoreados.
Media criticidad: Entre 50% y 75% de los parámetros necesarios monitoreados.
Baja criticidad: Más del 75% de los parámetros necesarios monitoreados.</t>
  </si>
  <si>
    <t>Alta criticidad: Menos de 10 parámetros monitoreados
Media criticidad: Eentre 20 a 30 parámetros monitoreados
Baja criticidad: Más de 40 parámetros monitoreados</t>
  </si>
  <si>
    <t>Frecuencia de monitoreo, información disponible en línea de la página de la Dirección General de Aguas</t>
  </si>
  <si>
    <r>
      <t xml:space="preserve">Número de parámetros monitoreados, información disponible en línea de la página de la Dirección General de Aguas (se seleccionan los últimos 6 años de periodo), </t>
    </r>
    <r>
      <rPr>
        <b/>
        <sz val="12"/>
        <color rgb="FFFF0000"/>
        <rFont val="Calibri"/>
        <family val="2"/>
        <scheme val="minor"/>
      </rPr>
      <t>Complementado con número de estaciones fluviométricas y medición de niveles en pozos</t>
    </r>
  </si>
  <si>
    <r>
      <t xml:space="preserve">Alta criticidad: Menos de 10 parámetros monitoreados </t>
    </r>
    <r>
      <rPr>
        <b/>
        <sz val="12"/>
        <color rgb="FFFF0000"/>
        <rFont val="Calibri"/>
        <family val="2"/>
        <scheme val="minor"/>
      </rPr>
      <t xml:space="preserve">y sin estaciones fluviométricas o sin medición de niveles en pozos
</t>
    </r>
    <r>
      <rPr>
        <sz val="12"/>
        <color theme="1"/>
        <rFont val="Calibri"/>
        <family val="2"/>
        <scheme val="minor"/>
      </rPr>
      <t xml:space="preserve">Media criticidad: Eentre 20 a 30 parámetros monitoreados </t>
    </r>
    <r>
      <rPr>
        <b/>
        <sz val="12"/>
        <color rgb="FFFF0000"/>
        <rFont val="Calibri"/>
        <family val="2"/>
        <scheme val="minor"/>
      </rPr>
      <t>o con al menos 1 estación fluviométrica o 1 medición de niveles de pozoz</t>
    </r>
    <r>
      <rPr>
        <sz val="12"/>
        <color theme="1"/>
        <rFont val="Calibri"/>
        <family val="2"/>
        <scheme val="minor"/>
      </rPr>
      <t xml:space="preserve">
Baja criticidad: Más de 40 parámetros monitoreados </t>
    </r>
    <r>
      <rPr>
        <b/>
        <sz val="12"/>
        <color rgb="FFFF0000"/>
        <rFont val="Calibri"/>
        <family val="2"/>
        <scheme val="minor"/>
      </rPr>
      <t>y/o con dos o más estaciones fluviométricas o con más de dos pozos monitoreados</t>
    </r>
  </si>
  <si>
    <t>Alta criticidad: Menos de 10 parámetros monitoreados y sin estaciones fluviométricas o sin medición de niveles en pozos
Media criticidad: Eentre 20 a 30 parámetros monitoreados o con al menos 1 estación fluviométrica o 1 medición de niveles de pozoz
Baja criticidad: Más de 40 parámetros monitoreados y/o con dos o más estaciones fluviométricas o con más de dos pozos monitoreados</t>
  </si>
  <si>
    <r>
      <t xml:space="preserve">Número de parámetros monitoreados, información disponible en línea de la página de la Dirección General de Aguas (se seleccionan los últimos 6 años de periodo). </t>
    </r>
    <r>
      <rPr>
        <b/>
        <sz val="12"/>
        <color rgb="FFFF0000"/>
        <rFont val="Calibri"/>
        <family val="2"/>
        <scheme val="minor"/>
      </rPr>
      <t>Complementado con número de estaciones fluviométricas en altura o monitoreo de glaciares</t>
    </r>
  </si>
  <si>
    <r>
      <t xml:space="preserve">Alta criticidad: Menos de 20 parámetros monitoreados </t>
    </r>
    <r>
      <rPr>
        <b/>
        <sz val="12"/>
        <color rgb="FFFF0000"/>
        <rFont val="Calibri"/>
        <family val="2"/>
        <scheme val="minor"/>
      </rPr>
      <t xml:space="preserve">y sin estaciones fluviométricas de altura o monitoreo de glaciares
</t>
    </r>
    <r>
      <rPr>
        <sz val="12"/>
        <color theme="1"/>
        <rFont val="Calibri"/>
        <family val="2"/>
        <scheme val="minor"/>
      </rPr>
      <t xml:space="preserve">Media criticidad: Menos de 20  parámetros monitoreados </t>
    </r>
    <r>
      <rPr>
        <b/>
        <sz val="12"/>
        <color rgb="FFFF0000"/>
        <rFont val="Calibri"/>
        <family val="2"/>
        <scheme val="minor"/>
      </rPr>
      <t>o con al menos 1 estación fluviométrica de altura o de valle</t>
    </r>
    <r>
      <rPr>
        <sz val="12"/>
        <color theme="1"/>
        <rFont val="Calibri"/>
        <family val="2"/>
        <scheme val="minor"/>
      </rPr>
      <t xml:space="preserve">
Baja criticidad: Más de 20 parámetros monitoreados </t>
    </r>
  </si>
  <si>
    <t xml:space="preserve">Alta criticidad: Menos de 20 parámetros monitoreados y sin estaciones fluviométricas de altura o monitoreo de glaciares
Media criticidad: Menos de 20  parámetros monitoreados o con al menos 1 estación fluviométrica de altura o de valle
Baja criticidad: Más de 20 parámetros monitoreados </t>
  </si>
  <si>
    <t>Pérdida de capacidad natural de los ecosistemas para mejorar la calidad ambiental de las aguas y mantener servicios ecosistémicos</t>
  </si>
  <si>
    <t>Alta Criticidad (4): Indicador Compuesto ≥ 3.5
Media Criticidad (2): 1.5 ≤ Indicador Compuesto &lt; 3.5
Baja Criticidad (1): Indicador Compuesto &lt; 1.5</t>
  </si>
  <si>
    <t>Indicador Compuesto de Calidad de Agua y Protección de Humedales</t>
  </si>
  <si>
    <t>Índice Compuesto de Criticidad Ambiental=Valor de Calidad del Agua+Valor de Criticidad de Humedales</t>
  </si>
  <si>
    <t>Buena calidad (1): Agua dentro de los límites de las normas chilenas.
Regular calidad (2): Agua con algunos contaminantes, pero dentro de la mayoría de las normas.
Mala calidad (3): Agua que supera las normas chilenas en varios puntos de monitoreo.
Insuficiente información (4): Falta de datos suficientes para evaluar la calidad del agua. Alta criticidad (3): Proporción de humedales protegidos &lt; 5%
No aplica (4): Sin áreas protegidas de humedales (indicador calculado abajo)</t>
  </si>
  <si>
    <t>Comparación de lo obtenido en la oferta hídrica y caudal ambiental como: Caudal ambiental/Oferta hídrica</t>
  </si>
  <si>
    <t xml:space="preserve">Existencia de estaciones fluviométricas y de monitoreo de calidad de agua superficial </t>
  </si>
  <si>
    <t>Se le asigna un valor de acuerdo a la calidad del agua de cada cuenca, de acuerdo al estudio Diagnóstico de la Calidad de Agua Subterránea región de los Lagos, por la importancia en la recarga de Humedales en la Región. El estudio se encuentra en: file:///C:/Users/paula/Downloads/SUB5912.pdf</t>
  </si>
  <si>
    <t>Degradación y pérdida de servicios ecosistémicos provistos por humedales, salares u otro tipo de ecosistema acuático</t>
  </si>
  <si>
    <t>Cobertura de Protección de humedales = Superficie de  Humedales Protegidos / Superficie Total de Humedales en la Cuenca. 
Considera cualquier tipo de Humedal informado en shape oficial de Ministerio de Medio Ambiente.</t>
  </si>
  <si>
    <t>Alta Criticidad (4): Porcentaje de Protección &lt; 5%
Media Criticidad (2): 5% ≤ Porcentaje de Protección &lt; 25%
Baja Criticidad (1): Porcentaje de Protección ≥ 25%</t>
  </si>
  <si>
    <t>Alta Criticidad (4): Protección &lt; 5% 
Media Criticidad (2): Protección entre 5% y 25% 
 Baja Criticidad (1): Protección ≥ 25%</t>
  </si>
  <si>
    <t>Resiliencia frente a amenazas asociadas a sequías, crecidas y la prevención de la contaminación</t>
  </si>
  <si>
    <t>Baja efectividad de sistemas de drenaje de aguas lluvia</t>
  </si>
  <si>
    <r>
      <t xml:space="preserve">Variación porcentual de las precipitaciones históricas y su proyección </t>
    </r>
    <r>
      <rPr>
        <b/>
        <sz val="12"/>
        <color rgb="FFFF0000"/>
        <rFont val="Calibri"/>
        <family val="2"/>
        <scheme val="minor"/>
      </rPr>
      <t>a eventos extremos (acápite 2.3.2)</t>
    </r>
  </si>
  <si>
    <r>
      <t xml:space="preserve">Variación porcentual sobre 20% </t>
    </r>
    <r>
      <rPr>
        <b/>
        <sz val="12"/>
        <color rgb="FFFF0000"/>
        <rFont val="Calibri"/>
        <family val="2"/>
        <scheme val="minor"/>
      </rPr>
      <t>de Pp24 en eventos extremos u Ocurrencia Historica (Inundación o Aluvion)</t>
    </r>
    <r>
      <rPr>
        <sz val="12"/>
        <color theme="1"/>
        <rFont val="Calibri"/>
        <family val="2"/>
        <scheme val="minor"/>
      </rPr>
      <t xml:space="preserve">
 Variación porcentual entre 1 y 20% </t>
    </r>
    <r>
      <rPr>
        <b/>
        <sz val="12"/>
        <color rgb="FFFF0000"/>
        <rFont val="Calibri"/>
        <family val="2"/>
        <scheme val="minor"/>
      </rPr>
      <t xml:space="preserve">de Pp24 en eventos extremos </t>
    </r>
    <r>
      <rPr>
        <sz val="12"/>
        <color theme="1"/>
        <rFont val="Calibri"/>
        <family val="2"/>
        <scheme val="minor"/>
      </rPr>
      <t xml:space="preserve">
Variación porcentual bajo el 1% </t>
    </r>
    <r>
      <rPr>
        <b/>
        <sz val="12"/>
        <color rgb="FFFF0000"/>
        <rFont val="Calibri"/>
        <family val="2"/>
        <scheme val="minor"/>
      </rPr>
      <t>de Pp24 en eventos extremos</t>
    </r>
  </si>
  <si>
    <t>Variación porcentual sobre 20% de Pp24 en eventos extremos u Ocurrencia Historica (Inundación o Aluvion)
 Variación porcentual entre 1 y 20% de Pp24 en eventos extremos 
Variación porcentual bajo el 1% de Pp24 en eventos extremos</t>
  </si>
  <si>
    <t>Variación porcentual sobre 50% de Pp24 en eventos extremos u Ocurrencia Historica (Inundación o Aluvion)
 Variación porcentual entre 10 y 50% de Pp24 en eventos extremos 
Variación porcentual bajo el 10% de Pp24 en eventos extremos</t>
  </si>
  <si>
    <t>Variación porcentual sobre 20% de Pp24 en eventos extremos u  Ocurrencia Histórica de eventos de inundación o aluvión.
 Variación porcentual entre 1 y 20% de Pp24 en eventos extremos 
Variación porcentual bajo el 1% de Pp24 en eventos extremos</t>
  </si>
  <si>
    <t>Variación porcentual sobre 20% de Pp24 en eventos extremos o  Ocurrencia Histórica de eventos de inundación o aluvión.
 Variación porcentual entre 1 y 20% de Pp24 en eventos extremos 
Variación porcentual bajo el 1% de Pp24 en eventos extremos</t>
  </si>
  <si>
    <t>Variación porcentual sobre 20% de Pp24 en eventos extremos.   Ocurrencia Histórica de eventos de inundación o aluvión.
 Variación porcentual entre 1 y 20% de Pp24 en eventos extremos 
Variación porcentual bajo el 1% de Pp24 en eventos extremos</t>
  </si>
  <si>
    <r>
      <t xml:space="preserve">Variación porcentual sobre 20% </t>
    </r>
    <r>
      <rPr>
        <b/>
        <sz val="12"/>
        <color rgb="FFFF0000"/>
        <rFont val="Calibri"/>
        <family val="2"/>
        <scheme val="minor"/>
      </rPr>
      <t>de Pp24 en eventos extremos</t>
    </r>
    <r>
      <rPr>
        <sz val="12"/>
        <color theme="1"/>
        <rFont val="Calibri"/>
        <family val="2"/>
        <scheme val="minor"/>
      </rPr>
      <t xml:space="preserve">
 Variación porcentual entre 1 y 20% </t>
    </r>
    <r>
      <rPr>
        <b/>
        <sz val="12"/>
        <color rgb="FFFF0000"/>
        <rFont val="Calibri"/>
        <family val="2"/>
        <scheme val="minor"/>
      </rPr>
      <t xml:space="preserve">de Pp24 en eventos extremos </t>
    </r>
    <r>
      <rPr>
        <sz val="12"/>
        <color theme="1"/>
        <rFont val="Calibri"/>
        <family val="2"/>
        <scheme val="minor"/>
      </rPr>
      <t xml:space="preserve">
Variación porcentual bajo el 1% </t>
    </r>
    <r>
      <rPr>
        <b/>
        <sz val="12"/>
        <color rgb="FFFF0000"/>
        <rFont val="Calibri"/>
        <family val="2"/>
        <scheme val="minor"/>
      </rPr>
      <t>de Pp24 en eventos extremos</t>
    </r>
  </si>
  <si>
    <t>Variación porcentual sobre 20% de Pp24 en eventos extremos
 Variación porcentual entre 1 y 20% de Pp24 en eventos extremos 
Variación porcentual bajo el 1% de Pp24 en eventos extremos</t>
  </si>
  <si>
    <t>Variación porcentual sobre 40% de Pp24 en eventos extremos
 Variación porcentual entre 10% y 40% de Pp24 en eventos extremos 
Variación porcentual bajo el 10% de Pp24 en eventos extremos</t>
  </si>
  <si>
    <r>
      <t xml:space="preserve">Variación porcentual de las precipitaciones históricas y su proyección </t>
    </r>
    <r>
      <rPr>
        <b/>
        <sz val="12"/>
        <color rgb="FFFF0000"/>
        <rFont val="Calibri"/>
        <family val="2"/>
        <scheme val="minor"/>
      </rPr>
      <t>a eventos extremos (acápite 2.3.2)</t>
    </r>
    <r>
      <rPr>
        <sz val="12"/>
        <color theme="1"/>
        <rFont val="Calibri"/>
        <family val="2"/>
        <scheme val="minor"/>
      </rPr>
      <t>.</t>
    </r>
    <r>
      <rPr>
        <b/>
        <sz val="12"/>
        <color rgb="FFFF0000"/>
        <rFont val="Calibri"/>
        <family val="2"/>
        <scheme val="minor"/>
      </rPr>
      <t xml:space="preserve"> Se incluye la existencia de Planes Maestros de Aguas Lluvias</t>
    </r>
  </si>
  <si>
    <r>
      <t xml:space="preserve">Variación porcentual sobre 30% o </t>
    </r>
    <r>
      <rPr>
        <b/>
        <sz val="12"/>
        <color rgb="FFFF0000"/>
        <rFont val="Calibri"/>
        <family val="2"/>
        <scheme val="minor"/>
      </rPr>
      <t>Cuenta con Planes Maestros de Aguas Lluvias</t>
    </r>
    <r>
      <rPr>
        <sz val="12"/>
        <color theme="1"/>
        <rFont val="Calibri"/>
        <family val="2"/>
        <scheme val="minor"/>
      </rPr>
      <t xml:space="preserve">
 Variación porcentual entre 10 y 30% </t>
    </r>
    <r>
      <rPr>
        <b/>
        <sz val="12"/>
        <color rgb="FFFF0000"/>
        <rFont val="Calibri"/>
        <family val="2"/>
        <scheme val="minor"/>
      </rPr>
      <t xml:space="preserve">de Pp24 en eventos extremos </t>
    </r>
    <r>
      <rPr>
        <sz val="12"/>
        <color theme="1"/>
        <rFont val="Calibri"/>
        <family val="2"/>
        <scheme val="minor"/>
      </rPr>
      <t xml:space="preserve">
Variación porcentual bajo el 10% </t>
    </r>
    <r>
      <rPr>
        <b/>
        <sz val="12"/>
        <color rgb="FFFF0000"/>
        <rFont val="Calibri"/>
        <family val="2"/>
        <scheme val="minor"/>
      </rPr>
      <t>de Pp24 en eventos extremos</t>
    </r>
  </si>
  <si>
    <t>Variación porcentual sobre 30% o Cuenta con Planes Maestros de Aguas Lluvias
 Variación porcentual entre 10 y 30% de Pp24 en eventos extremos 
Variación porcentual bajo el 10% de Pp24 en eventos extremos</t>
  </si>
  <si>
    <t>Variación porcentual sobre 20% de Pp24 en eventos extremos o Cuenta con Planes Maestros de Aguas Lluvias
 Variación porcentual entre 1 y 20% de Pp24 en eventos extremos 
Variación porcentual bajo el 1% de Pp24 en eventos extremos</t>
  </si>
  <si>
    <t>Aumento del impacto de eventos de crecida asociado a precipitaciones intensas.</t>
  </si>
  <si>
    <t>Variación porcentual de las precipitaciones históricas y su proyección en relación a la densidad poblacional de la cuenca</t>
  </si>
  <si>
    <t>Densidad poblacional &gt;= 100 h/km2 y alta/media variabilidad porcentual de pp
Densidad poblacional entre &gt; 10h/km2 y &lt;100 h/km2  y media  variabilidad porcentual de pp 
Densidad poblaciona &lt;10h/km2 y alta/media variabilidad porcentual de pp</t>
  </si>
  <si>
    <t>Densidad poblacional &gt;= 100 h/km2 y alta/media variabilidad porcentual de pp
Densidad poblacional entre &gt; 10h/km2 y &lt;100 h/km2  y media  variabilidad porcentual de pp 
Densidad poblacional &lt;10h/km2 y alta/media variabilidad porcentual de pp</t>
  </si>
  <si>
    <r>
      <t xml:space="preserve">Variación porcentual de las precipitaciones históricas y su proyección en relación a la densidad poblacional de la cuenca. </t>
    </r>
    <r>
      <rPr>
        <b/>
        <sz val="12"/>
        <color rgb="FFFF0000"/>
        <rFont val="Calibri"/>
        <family val="2"/>
        <scheme val="minor"/>
      </rPr>
      <t>Se incluye la ocurrencia de eventos de inundación o aluvionales por cuenca (acápite 2.3.2)</t>
    </r>
  </si>
  <si>
    <r>
      <t xml:space="preserve">Densidad poblacional &gt;= 100 h/km2 y alta/media variabilidad porcentual de pp </t>
    </r>
    <r>
      <rPr>
        <b/>
        <sz val="12"/>
        <color rgb="FFFF0000"/>
        <rFont val="Calibri"/>
        <family val="2"/>
        <scheme val="minor"/>
      </rPr>
      <t>o Ocurrencia Histórica de eventos de inundación o aluvion.</t>
    </r>
    <r>
      <rPr>
        <sz val="12"/>
        <color theme="1"/>
        <rFont val="Calibri"/>
        <family val="2"/>
        <scheme val="minor"/>
      </rPr>
      <t xml:space="preserve">
Densidad poblacional entre &gt; 10h/km2 y &lt;100 h/km2  y media  variabilidad porcentual de pp 
Densidad poblaciona &lt;10h/km2 y alta/media variabilidad porcentual de pp</t>
    </r>
  </si>
  <si>
    <t>Densidad poblacional &gt;= 100 h/km2 y alta/media variabilidad porcentual de pp o Ocurrencia Histórica de eventos de inundación o aluvion.
Densidad poblacional entre &gt; 10h/km2 y &lt;100 h/km2  y media  variabilidad porcentual de pp 
Densidad poblaciona &lt;10h/km2 y alta/media variabilidad porcentual de pp</t>
  </si>
  <si>
    <t>Densidad poblacional &gt;= 100 h/km2 y alta/media variabilidad porcentual de pp o Ocurrencia u Ocurrencia Historica (Inundación o Aluvión)
Densidad poblacional entre &gt; 10h/km2 y &lt;100 h/km2  y media  variabilidad porcentual de pp 
Densidad poblaciona &lt;10h/km2 y alta/media variabilidad porcentual de pp</t>
  </si>
  <si>
    <t>Densidad poblacional &gt;= 100 h/km2 y alta/media variabilidad porcentual de pp o Ocurrencia Histórica de eventos de inundación o aluvión.
Densidad poblacional entre &gt; 10h/km2 y &lt;100 h/km2  y media  variabilidad porcentual de pp 
Densidad poblacional &lt;10h/km2 y alta/media variabilidad porcentual de pp</t>
  </si>
  <si>
    <t>Densidad poblacional &gt;= 100 h/km2 y alta/media variabilidad porcentual de pp. o  Ocurrencia Histórica de eventos de inundación o aluvión.
Densidad poblacional entre &gt; 10h/km2 y &lt;100 h/km2  y media  variabilidad porcentual de pp 
Densidad poblacional &lt;10h/km2 y alta/media variabilidad porcentual de pp</t>
  </si>
  <si>
    <t>Densidad poblacional &gt;= 100 h/km2 y alta/media variabilidad porcentual de pp.  Ocurrencia Histórica de eventos de inundación o aluvión.
Densidad poblacional entre &gt; 10h/km2 y &lt;100 h/km2  y media  variabilidad porcentual de pp 
Densidad poblacional &lt;10h/km2 y alta/media variabilidad porcentual de pp</t>
  </si>
  <si>
    <t>Densidad poblacional &gt;= 100 h/km2 y alta/media variabilidad porcentual de pp u  Ocurrencia Histórica de eventos de inundación o aluvion.
Densidad poblacional entre &gt; 10h/km2 y &lt;100 h/km2  y media  variabilidad porcentual de pp 
Densidad poblaciona &lt;10h/km2 y alta/media variabilidad porcentual de pp</t>
  </si>
  <si>
    <t>Densidad poblacional &gt;= 100 h/km2 y alta/media variabilidad porcentual de pp u  Ocurrencia Histórica de eventos de inundación o aluvión.
Densidad poblacional entre &gt; 10h/km2 y &lt;100 h/km2  y media  variabilidad porcentual de pp 
Densidad poblacional &lt;10h/km2 y alta/media variabilidad porcentual de pp</t>
  </si>
  <si>
    <t>Aumento del impacto por eventos de deslizamientos
de tierra sobre infraestructura y poblaciones.</t>
  </si>
  <si>
    <r>
      <t xml:space="preserve">Variación porcentual de las precipitaciones históricas y su proyección en relación a la densidad poblacional de la cuenca. </t>
    </r>
    <r>
      <rPr>
        <b/>
        <sz val="11"/>
        <color rgb="FFFF0000"/>
        <rFont val="Calibri"/>
        <family val="2"/>
        <scheme val="minor"/>
      </rPr>
      <t>Se incluye la ocurrencia de eventos de inundación o aluvionales por cuenca (acápite 2.3.2)</t>
    </r>
  </si>
  <si>
    <r>
      <t xml:space="preserve">Densidad poblacional &gt;= 100 h/km2 y alta/media variabilidad porcentual de pp </t>
    </r>
    <r>
      <rPr>
        <b/>
        <sz val="11"/>
        <color rgb="FFFF0000"/>
        <rFont val="Calibri"/>
        <family val="2"/>
        <scheme val="minor"/>
      </rPr>
      <t>o Ocurrencia Histórica de eventos de inundación o aluvión.</t>
    </r>
    <r>
      <rPr>
        <sz val="11"/>
        <color theme="1"/>
        <rFont val="Calibri"/>
        <family val="2"/>
        <scheme val="minor"/>
      </rPr>
      <t xml:space="preserve">
Densidad poblacional entre &gt; 10h/km2 y &lt;100 h/km2  y media  variabilidad porcentual de pp 
Densidad poblacional &lt;10h/km2 y alta/media variabilidad porcentual de pp</t>
    </r>
  </si>
  <si>
    <t>Densidad poblacional &gt;= 100 h/km2 y alta/media variabilidad porcentual de pp. o Ocurrencia Histórica de eventos de inundación o aluvión.
Densidad poblacional entre &gt; 10h/km2 y &lt;100 h/km2  y media  variabilidad porcentual de pp 
Densidad poblacional &lt;10h/km2 y alta/media variabilidad porcentual de pp</t>
  </si>
  <si>
    <t>Arica</t>
  </si>
  <si>
    <t>Tarapacá</t>
  </si>
  <si>
    <t>Coquimbo</t>
  </si>
  <si>
    <t>Valparaíso</t>
  </si>
  <si>
    <t>RM</t>
  </si>
  <si>
    <t>Biobio</t>
  </si>
  <si>
    <t>Araucanía</t>
  </si>
  <si>
    <t>Los_Rios</t>
  </si>
  <si>
    <t>Los_Lagos</t>
  </si>
  <si>
    <t>Aysen</t>
  </si>
  <si>
    <t>Síntesis</t>
  </si>
  <si>
    <t>Repetida</t>
  </si>
  <si>
    <t>Región</t>
  </si>
  <si>
    <t>GCM</t>
  </si>
  <si>
    <t>Cuencas</t>
  </si>
  <si>
    <t>Arica Parinacota</t>
  </si>
  <si>
    <t>CSIRO-Mk3-6-1</t>
  </si>
  <si>
    <t>010-015</t>
  </si>
  <si>
    <t>016-018</t>
  </si>
  <si>
    <t>020-029</t>
  </si>
  <si>
    <t>MIROC-ESM</t>
  </si>
  <si>
    <t>030-039</t>
  </si>
  <si>
    <t>CCSM4</t>
  </si>
  <si>
    <t>IPSL-CM5A-LR</t>
  </si>
  <si>
    <t>040-049</t>
  </si>
  <si>
    <t>050-055</t>
  </si>
  <si>
    <t>057-058</t>
  </si>
  <si>
    <t>O'Higgins</t>
  </si>
  <si>
    <t>060-061</t>
  </si>
  <si>
    <t>070-074</t>
  </si>
  <si>
    <t>080-081</t>
  </si>
  <si>
    <t>Bio Bio</t>
  </si>
  <si>
    <t>082-089</t>
  </si>
  <si>
    <t>090-095</t>
  </si>
  <si>
    <t>Ríos</t>
  </si>
  <si>
    <t>100-103</t>
  </si>
  <si>
    <t>Lagos</t>
  </si>
  <si>
    <t>104-109</t>
  </si>
  <si>
    <t>110-118</t>
  </si>
  <si>
    <t>120-129</t>
  </si>
  <si>
    <t>Disponibilidad Hidrica (criterio 1)</t>
  </si>
  <si>
    <t xml:space="preserve">Declaraciones de agotamiento </t>
  </si>
  <si>
    <t>Decreto de escasez</t>
  </si>
  <si>
    <t>Áreas de restricción</t>
  </si>
  <si>
    <t>Zonas de prohibición</t>
  </si>
  <si>
    <t>RESTRICCIONES (criterio 2)</t>
  </si>
  <si>
    <t>DDA HCA+RESTRICCIONES (Criterio unificado)</t>
  </si>
  <si>
    <t>Cuenca BNA</t>
  </si>
  <si>
    <t>Nombre</t>
  </si>
  <si>
    <t>DDA 2023 (m3/s)</t>
  </si>
  <si>
    <t>DDA 2025 (m3/s)</t>
  </si>
  <si>
    <t>DDA 2035 (m3/s)</t>
  </si>
  <si>
    <t>DDA 2045 (m3/s)</t>
  </si>
  <si>
    <t>DDA 2055 (m3/s)</t>
  </si>
  <si>
    <t>Prob_0,1_hist</t>
  </si>
  <si>
    <t>Prob_1_hist</t>
  </si>
  <si>
    <t>Prob_5_hist</t>
  </si>
  <si>
    <t>Prob_10_hist</t>
  </si>
  <si>
    <t>Prob_20_hist</t>
  </si>
  <si>
    <t>Prob_50_hist</t>
  </si>
  <si>
    <t>Prob_85_hist</t>
  </si>
  <si>
    <t>Prob_95_hist</t>
  </si>
  <si>
    <t>Q85_hist Mm3/año</t>
  </si>
  <si>
    <t>Prob_0,1_fut</t>
  </si>
  <si>
    <t>Prob_1_fut</t>
  </si>
  <si>
    <t>Prob_5_fut</t>
  </si>
  <si>
    <t>Prob_10_fut</t>
  </si>
  <si>
    <t>Prob_20_fut</t>
  </si>
  <si>
    <t>Prob_50_fut</t>
  </si>
  <si>
    <t>Prob_85_fut</t>
  </si>
  <si>
    <t>Prob_95_fut</t>
  </si>
  <si>
    <t>Q85_fut Mm3/año</t>
  </si>
  <si>
    <t>Cambio Q85</t>
  </si>
  <si>
    <t>DiferenciaQ50_2025</t>
  </si>
  <si>
    <t>DiferenciaQ85_2025</t>
  </si>
  <si>
    <t>DiferenciaQ50_2055</t>
  </si>
  <si>
    <t>DiferenciaQ85_2055</t>
  </si>
  <si>
    <t>sup_0,1_2023</t>
  </si>
  <si>
    <t>sup_1_2023</t>
  </si>
  <si>
    <t>sup_5_2023</t>
  </si>
  <si>
    <t>sup_10_2023</t>
  </si>
  <si>
    <t>sup_20_2023</t>
  </si>
  <si>
    <t>sup_50_2023</t>
  </si>
  <si>
    <t>sup_85_2023</t>
  </si>
  <si>
    <t>sup_95_2023</t>
  </si>
  <si>
    <t>sup_0,1_2025</t>
  </si>
  <si>
    <t>sup_1_2025</t>
  </si>
  <si>
    <t>sup_5_2025</t>
  </si>
  <si>
    <t>sup_10_2025</t>
  </si>
  <si>
    <t>sup_20_2025</t>
  </si>
  <si>
    <t>sup_50_2025</t>
  </si>
  <si>
    <t>sup_85_2025</t>
  </si>
  <si>
    <t>sup_95_2025</t>
  </si>
  <si>
    <t>sup_0,1_2035</t>
  </si>
  <si>
    <t>sup_1_2035</t>
  </si>
  <si>
    <t>sup_5_2035</t>
  </si>
  <si>
    <t>sup_10_2035</t>
  </si>
  <si>
    <t>sup_20_2035</t>
  </si>
  <si>
    <t>sup_50_2035</t>
  </si>
  <si>
    <t>sup_85_2035</t>
  </si>
  <si>
    <t>sup_95_2035</t>
  </si>
  <si>
    <t>sup_0,1_2045</t>
  </si>
  <si>
    <t>sup_1_2045</t>
  </si>
  <si>
    <t>sup_5_2045</t>
  </si>
  <si>
    <t>sup_10_2045</t>
  </si>
  <si>
    <t>sup_20_2045</t>
  </si>
  <si>
    <t>sup_50_2045</t>
  </si>
  <si>
    <t>sup_85_2045</t>
  </si>
  <si>
    <t>sup_95_2045</t>
  </si>
  <si>
    <t>sup_0,1_2055</t>
  </si>
  <si>
    <t>sup_1_2055</t>
  </si>
  <si>
    <t>sup_5_2055</t>
  </si>
  <si>
    <t>sup_10_2055</t>
  </si>
  <si>
    <t>sup_20_2055</t>
  </si>
  <si>
    <t>sup_50_2055</t>
  </si>
  <si>
    <t>sup_85_2055</t>
  </si>
  <si>
    <t>sup_95_2055</t>
  </si>
  <si>
    <t>Suma_Actual</t>
  </si>
  <si>
    <t>Suma_2025</t>
  </si>
  <si>
    <t>Suma_2035</t>
  </si>
  <si>
    <t>Suma_2045</t>
  </si>
  <si>
    <t>Suma_2055</t>
  </si>
  <si>
    <t>Disponibilidad Hidrica (criterio 1)_2035</t>
  </si>
  <si>
    <t>Disponibilidad Hidrica (criterio 1)_2045</t>
  </si>
  <si>
    <t>Disponibilidad Hidrica (criterio 1)_2055</t>
  </si>
  <si>
    <t>RESTRICCIONES (criterio 2)_Superficial</t>
  </si>
  <si>
    <t>RESTRICCIONES (criterio 2)_Subterráneo</t>
  </si>
  <si>
    <t>DDA HCA+RESTRICCIONES (Criterio unificado)_2023</t>
  </si>
  <si>
    <t>DDA HCA+RESTRICCIONES (Criterio unificado)_2025 Actual</t>
  </si>
  <si>
    <t>DDA HCA+RESTRICCIONES (Criterio unificado)_2035</t>
  </si>
  <si>
    <t>DDA HCA+RESTRICCIONES (Criterio unificado)_2045</t>
  </si>
  <si>
    <t>DDA HCA+RESTRICCIONES (Criterio unificado)_2055</t>
  </si>
  <si>
    <t>OFERTA SUPERFICIAL HISTÓRICA</t>
  </si>
  <si>
    <t>OFERTA SUPERFICIAL PROYECTADA</t>
  </si>
  <si>
    <t>Disponibilidad Hidrica (criterio 1)_2023</t>
  </si>
  <si>
    <t>Disponibilidad Hidrica (criterio 1)_2025 Actual</t>
  </si>
  <si>
    <t>Con recursos</t>
  </si>
  <si>
    <t>Déficit hídrico estructural</t>
  </si>
  <si>
    <t>DEMANDAS PROYECTADAS TENDENCIALES</t>
  </si>
  <si>
    <t>010</t>
  </si>
  <si>
    <t>Altiplanicas</t>
  </si>
  <si>
    <t>011</t>
  </si>
  <si>
    <t>012</t>
  </si>
  <si>
    <t>Rio Lluta</t>
  </si>
  <si>
    <t>013</t>
  </si>
  <si>
    <t>Rio San Jose</t>
  </si>
  <si>
    <t>014</t>
  </si>
  <si>
    <t>Costeras R. San Jose-Q.Camarones</t>
  </si>
  <si>
    <t>015</t>
  </si>
  <si>
    <t>016</t>
  </si>
  <si>
    <t>Costeras R.Camarones-Pampa del Tamarugal</t>
  </si>
  <si>
    <t>017</t>
  </si>
  <si>
    <t>018</t>
  </si>
  <si>
    <t>020</t>
  </si>
  <si>
    <t>Fronterizas Salar Michincha-R.Loa</t>
  </si>
  <si>
    <t>021</t>
  </si>
  <si>
    <t>022</t>
  </si>
  <si>
    <t>Costeras R.Loa-Q.Caracoles</t>
  </si>
  <si>
    <t>023</t>
  </si>
  <si>
    <t>Fronterizas Salares Atacama-Socompa</t>
  </si>
  <si>
    <t>024</t>
  </si>
  <si>
    <t>Endorreica entre Fronterizas y Salar Atacama</t>
  </si>
  <si>
    <t>025</t>
  </si>
  <si>
    <t>026</t>
  </si>
  <si>
    <t>Endorreicas Salar Atacama-Vertiente Pacifico</t>
  </si>
  <si>
    <t>027</t>
  </si>
  <si>
    <t>028</t>
  </si>
  <si>
    <t>Quebrada la Negra</t>
  </si>
  <si>
    <t>029</t>
  </si>
  <si>
    <t>Costeras entre Q. la Negra y Q. Pan de Azucar</t>
  </si>
  <si>
    <t>030</t>
  </si>
  <si>
    <t>Endorreicas entre Frontera y Vertiente del Pacifico</t>
  </si>
  <si>
    <t>031</t>
  </si>
  <si>
    <t>Costeras Q.Pan de Azucar-R.Salado</t>
  </si>
  <si>
    <t>032</t>
  </si>
  <si>
    <t>Rio Salado</t>
  </si>
  <si>
    <t>033</t>
  </si>
  <si>
    <t>Costeras e Islas R.Salado-R.Copiapo</t>
  </si>
  <si>
    <t>034</t>
  </si>
  <si>
    <t>Rio Copiapo</t>
  </si>
  <si>
    <t>035</t>
  </si>
  <si>
    <t>Costeras entre R.Copiapo y Q.Totoral</t>
  </si>
  <si>
    <t>036</t>
  </si>
  <si>
    <t>Q.Totoral y Costeras hasta Q.Carrizal</t>
  </si>
  <si>
    <t>037</t>
  </si>
  <si>
    <t>Quebrada Carrizal y Costeras hasta R. Huasco</t>
  </si>
  <si>
    <t>038</t>
  </si>
  <si>
    <t>Rio Huasco</t>
  </si>
  <si>
    <t>039</t>
  </si>
  <si>
    <t>Costeras e Islas entre R.Huasco y Cuarta Region</t>
  </si>
  <si>
    <t>040</t>
  </si>
  <si>
    <t>Costeras e Islas entre Tercera Region y Q. Los Choros</t>
  </si>
  <si>
    <t>041</t>
  </si>
  <si>
    <t>Rio los Choros</t>
  </si>
  <si>
    <t>042</t>
  </si>
  <si>
    <t>Costeras entrre R. Los Choros y R. Elqui</t>
  </si>
  <si>
    <t>043</t>
  </si>
  <si>
    <t>Rio Elqui</t>
  </si>
  <si>
    <t>044</t>
  </si>
  <si>
    <t>Costeras entre Elqui y Limari</t>
  </si>
  <si>
    <t>045</t>
  </si>
  <si>
    <t>Rio Limari</t>
  </si>
  <si>
    <t>046</t>
  </si>
  <si>
    <t>Costeras entre R.Limari y R.Choapa</t>
  </si>
  <si>
    <t>047</t>
  </si>
  <si>
    <t>Rio Choapa</t>
  </si>
  <si>
    <t>048</t>
  </si>
  <si>
    <t>Costeras entre R.Choapa y R.Quilimari</t>
  </si>
  <si>
    <t>049</t>
  </si>
  <si>
    <t>Rio QuiLimari</t>
  </si>
  <si>
    <t>050</t>
  </si>
  <si>
    <t>Costeras Quilimari-Petorca</t>
  </si>
  <si>
    <t>051</t>
  </si>
  <si>
    <t>Rio Petorca</t>
  </si>
  <si>
    <t>052</t>
  </si>
  <si>
    <t>Rio Ligua</t>
  </si>
  <si>
    <t>053</t>
  </si>
  <si>
    <t>054</t>
  </si>
  <si>
    <t>Rio Aconcagua</t>
  </si>
  <si>
    <t>055</t>
  </si>
  <si>
    <t>Costeras entre Aconcagua y Maipo</t>
  </si>
  <si>
    <t>057</t>
  </si>
  <si>
    <t>Rio Maipo</t>
  </si>
  <si>
    <t>058</t>
  </si>
  <si>
    <t>Costeras entre  Maipo y Rapel</t>
  </si>
  <si>
    <t>060</t>
  </si>
  <si>
    <t>Rio Rapel</t>
  </si>
  <si>
    <t>061</t>
  </si>
  <si>
    <t>Costeras Rapel-E.Nilahue</t>
  </si>
  <si>
    <t>070</t>
  </si>
  <si>
    <t>Costeras entre limite Region y R.  Mataquito</t>
  </si>
  <si>
    <t>071</t>
  </si>
  <si>
    <t>Rio Mataquito</t>
  </si>
  <si>
    <t>072</t>
  </si>
  <si>
    <t>073</t>
  </si>
  <si>
    <t>Rio Maule</t>
  </si>
  <si>
    <t>074</t>
  </si>
  <si>
    <t>Costeras Maule y Limite Region</t>
  </si>
  <si>
    <t>080</t>
  </si>
  <si>
    <t>Costeras entre limite Region y R. Itata</t>
  </si>
  <si>
    <t>081</t>
  </si>
  <si>
    <t>Rio Itata</t>
  </si>
  <si>
    <t>082</t>
  </si>
  <si>
    <t>Costeras e Islas entre Rio Itata y Rio Bio-Bio</t>
  </si>
  <si>
    <t>083</t>
  </si>
  <si>
    <t>084</t>
  </si>
  <si>
    <t>Costeras e Islas entre Rios Bio-Bio y Carampangue</t>
  </si>
  <si>
    <t>085</t>
  </si>
  <si>
    <t>Rio Carampangue</t>
  </si>
  <si>
    <t>086</t>
  </si>
  <si>
    <t>087</t>
  </si>
  <si>
    <t>Rio Lebu</t>
  </si>
  <si>
    <t>088</t>
  </si>
  <si>
    <t>Costeras Lebu-Paicavi</t>
  </si>
  <si>
    <t>089</t>
  </si>
  <si>
    <t>Costeras e Islas entre R.Paicavi y Limite Region</t>
  </si>
  <si>
    <t>090</t>
  </si>
  <si>
    <t>Costeras Limite Region y R.  Imperial</t>
  </si>
  <si>
    <t>091</t>
  </si>
  <si>
    <t>092</t>
  </si>
  <si>
    <t>093</t>
  </si>
  <si>
    <t>Costeras Entre Rio Budi y Rio Tolten</t>
  </si>
  <si>
    <t>094</t>
  </si>
  <si>
    <t>Rio Tolten</t>
  </si>
  <si>
    <t>095</t>
  </si>
  <si>
    <t>100</t>
  </si>
  <si>
    <t>Costeras entre limite Region y R.Valdivia</t>
  </si>
  <si>
    <t>101</t>
  </si>
  <si>
    <t>102</t>
  </si>
  <si>
    <t>Costeras entre R.Valdivia y R.Bueno</t>
  </si>
  <si>
    <t>103</t>
  </si>
  <si>
    <t>Rio Bueno</t>
  </si>
  <si>
    <t>104</t>
  </si>
  <si>
    <t>Cuencas e Islas entre R.Bueno y R. Puelo</t>
  </si>
  <si>
    <t>105</t>
  </si>
  <si>
    <t>Rio Puelo</t>
  </si>
  <si>
    <t>106</t>
  </si>
  <si>
    <t>Costeras entre R.Puelo y R.Yelcho</t>
  </si>
  <si>
    <t>107</t>
  </si>
  <si>
    <t>Rio Yelcho</t>
  </si>
  <si>
    <t>108</t>
  </si>
  <si>
    <t>109</t>
  </si>
  <si>
    <t>Islas Chiloe y Circundantes</t>
  </si>
  <si>
    <t>110</t>
  </si>
  <si>
    <t>Rio Palena y Costeras Limite Decima Region</t>
  </si>
  <si>
    <t>111</t>
  </si>
  <si>
    <t>Costeras e Islas entre R.Palena y R.Aisen</t>
  </si>
  <si>
    <t>112</t>
  </si>
  <si>
    <t>Archipielagos de Las Guaitecas y de los Chonos</t>
  </si>
  <si>
    <t>113</t>
  </si>
  <si>
    <t>Rio Aisen</t>
  </si>
  <si>
    <t>114</t>
  </si>
  <si>
    <t>Costeras e Islas entre R Aisen y R Baker y Canal Gral. Martinez</t>
  </si>
  <si>
    <t>115</t>
  </si>
  <si>
    <t>Rio Baker</t>
  </si>
  <si>
    <t>116</t>
  </si>
  <si>
    <t>117</t>
  </si>
  <si>
    <t>Rio Pascua</t>
  </si>
  <si>
    <t>118</t>
  </si>
  <si>
    <t>Costeras entre R. Pascua Limite Region. Archipielago Guayeco</t>
  </si>
  <si>
    <t>120</t>
  </si>
  <si>
    <t>Costeras entre Limite Region y Seno Andrew</t>
  </si>
  <si>
    <t>121</t>
  </si>
  <si>
    <t>Islas entre limite Region y Canal Ancho y Estrecho de la Concepcion</t>
  </si>
  <si>
    <t>122</t>
  </si>
  <si>
    <t>Costeras entre Seno Andrew y R. Hollemberg e islas al oriente</t>
  </si>
  <si>
    <t>123</t>
  </si>
  <si>
    <t>Islas entre Canales Concepcion, Sarmiento y E. de Magallanes</t>
  </si>
  <si>
    <t>124</t>
  </si>
  <si>
    <t>Costeras e Islas entre R Hollemberg, Golfo Alte. Laguna Blanca</t>
  </si>
  <si>
    <t>125</t>
  </si>
  <si>
    <t>Costeras entre Lag.  Blanca(inc), Seno Otway, canal Jeronimo y Magallanes</t>
  </si>
  <si>
    <t>126</t>
  </si>
  <si>
    <t>Vertiente del Atlantico</t>
  </si>
  <si>
    <t>127</t>
  </si>
  <si>
    <t>Islas al Sur Estrecho de Magallanes</t>
  </si>
  <si>
    <t>128</t>
  </si>
  <si>
    <t>129</t>
  </si>
  <si>
    <t>Islas al sur del Canal Beagle y Territorio Antartico</t>
  </si>
  <si>
    <t>Agua subterránea</t>
  </si>
  <si>
    <t>Recarga Histórica (l/s)</t>
  </si>
  <si>
    <t>Variación Pp según GCM regional</t>
  </si>
  <si>
    <t>Recarga Proyectada (l/s)</t>
  </si>
  <si>
    <t>Brecha de información</t>
  </si>
  <si>
    <t>Poblacion</t>
  </si>
  <si>
    <t>Brechas Estratégicas</t>
  </si>
  <si>
    <t>Hidrica</t>
  </si>
  <si>
    <t>Evaluación de ponderadores</t>
  </si>
  <si>
    <t>Percentil regional</t>
  </si>
  <si>
    <t>Criterios de Poblacion</t>
  </si>
  <si>
    <t>Población Total</t>
  </si>
  <si>
    <t>PERHC + Mesas Estratégicas</t>
  </si>
  <si>
    <t>Estado del Balance Hidrico</t>
  </si>
  <si>
    <t>P
(1;2;3;4)</t>
  </si>
  <si>
    <t>D1
(1;2;3;4)</t>
  </si>
  <si>
    <t>D2 
(1;2;3;4)</t>
  </si>
  <si>
    <t>D3 
(1;2;3;4)</t>
  </si>
  <si>
    <t>D4
(1;2;3;4)</t>
  </si>
  <si>
    <t>CBH 
(1;3;4)</t>
  </si>
  <si>
    <t>Según % de relevancia</t>
  </si>
  <si>
    <t>Cuencas Seleccionadas</t>
  </si>
  <si>
    <t xml:space="preserve"> N° Habitantes (INE, 2017)</t>
  </si>
  <si>
    <t>I Tarapacá</t>
  </si>
  <si>
    <t>Sí</t>
  </si>
  <si>
    <t>+</t>
  </si>
  <si>
    <t/>
  </si>
  <si>
    <t>II Antofagasta</t>
  </si>
  <si>
    <t>Criterios de CBH</t>
  </si>
  <si>
    <t>Estrés Hídrico</t>
  </si>
  <si>
    <t>N° cuencas [según relevancia]</t>
  </si>
  <si>
    <t>Cuencas seleccionadas</t>
  </si>
  <si>
    <t>III Atacama</t>
  </si>
  <si>
    <t>IV Coquimbo</t>
  </si>
  <si>
    <t>IX Araucanía</t>
  </si>
  <si>
    <t>R Metropolitana</t>
  </si>
  <si>
    <t>V Valparaíso</t>
  </si>
  <si>
    <t>VI O'Higgins</t>
  </si>
  <si>
    <t>VII Maule</t>
  </si>
  <si>
    <t>VIII Bío Bío</t>
  </si>
  <si>
    <t>X Los Lagos</t>
  </si>
  <si>
    <t>XI Aysén</t>
  </si>
  <si>
    <t>XII Magallanes</t>
  </si>
  <si>
    <t>XIV Los Ríos</t>
  </si>
  <si>
    <t>XV Arica</t>
  </si>
  <si>
    <t>XVI Ñuble</t>
  </si>
  <si>
    <t>Media</t>
  </si>
  <si>
    <t>Mediana</t>
  </si>
  <si>
    <t>Percentil umbral</t>
  </si>
  <si>
    <t>Puntaje para priorización regional según Percentil Cuenca</t>
  </si>
  <si>
    <t>APU</t>
  </si>
  <si>
    <t>APR</t>
  </si>
  <si>
    <t>AGR</t>
  </si>
  <si>
    <t>PEC</t>
  </si>
  <si>
    <t>FOR</t>
  </si>
  <si>
    <t>ACU</t>
  </si>
  <si>
    <t>MIN</t>
  </si>
  <si>
    <t>IND</t>
  </si>
  <si>
    <t>ELE</t>
  </si>
  <si>
    <t>ELE_CON</t>
  </si>
  <si>
    <t>AMB</t>
  </si>
  <si>
    <r>
      <t>APU Mm</t>
    </r>
    <r>
      <rPr>
        <b/>
        <vertAlign val="superscript"/>
        <sz val="11"/>
        <color theme="1"/>
        <rFont val="Calibri"/>
        <family val="2"/>
        <scheme val="minor"/>
      </rPr>
      <t>3</t>
    </r>
    <r>
      <rPr>
        <b/>
        <sz val="11"/>
        <color theme="1"/>
        <rFont val="Calibri"/>
        <family val="2"/>
        <scheme val="minor"/>
      </rPr>
      <t>/año</t>
    </r>
  </si>
  <si>
    <r>
      <t>APR Mm</t>
    </r>
    <r>
      <rPr>
        <b/>
        <vertAlign val="superscript"/>
        <sz val="11"/>
        <color theme="1"/>
        <rFont val="Calibri"/>
        <family val="2"/>
        <scheme val="minor"/>
      </rPr>
      <t>3</t>
    </r>
    <r>
      <rPr>
        <b/>
        <sz val="11"/>
        <color theme="1"/>
        <rFont val="Calibri"/>
        <family val="2"/>
        <scheme val="minor"/>
      </rPr>
      <t>/año</t>
    </r>
  </si>
  <si>
    <r>
      <t>Agrícola Mm</t>
    </r>
    <r>
      <rPr>
        <b/>
        <vertAlign val="superscript"/>
        <sz val="11"/>
        <color theme="1"/>
        <rFont val="Calibri"/>
        <family val="2"/>
        <scheme val="minor"/>
      </rPr>
      <t>3</t>
    </r>
    <r>
      <rPr>
        <b/>
        <sz val="11"/>
        <color theme="1"/>
        <rFont val="Calibri"/>
        <family val="2"/>
        <scheme val="minor"/>
      </rPr>
      <t>/año</t>
    </r>
  </si>
  <si>
    <r>
      <t>Pecuario Mm</t>
    </r>
    <r>
      <rPr>
        <b/>
        <vertAlign val="superscript"/>
        <sz val="11"/>
        <color theme="1"/>
        <rFont val="Calibri"/>
        <family val="2"/>
        <scheme val="minor"/>
      </rPr>
      <t>3</t>
    </r>
    <r>
      <rPr>
        <b/>
        <sz val="11"/>
        <color theme="1"/>
        <rFont val="Calibri"/>
        <family val="2"/>
        <scheme val="minor"/>
      </rPr>
      <t>/año</t>
    </r>
  </si>
  <si>
    <r>
      <t>Forestal Mm</t>
    </r>
    <r>
      <rPr>
        <b/>
        <vertAlign val="superscript"/>
        <sz val="11"/>
        <color theme="1"/>
        <rFont val="Calibri"/>
        <family val="2"/>
        <scheme val="minor"/>
      </rPr>
      <t>3</t>
    </r>
    <r>
      <rPr>
        <b/>
        <sz val="11"/>
        <color theme="1"/>
        <rFont val="Calibri"/>
        <family val="2"/>
        <scheme val="minor"/>
      </rPr>
      <t>/s</t>
    </r>
  </si>
  <si>
    <t>Acuícola Mm3/año</t>
  </si>
  <si>
    <r>
      <t>Minera Mm</t>
    </r>
    <r>
      <rPr>
        <b/>
        <vertAlign val="superscript"/>
        <sz val="11"/>
        <color theme="1"/>
        <rFont val="Calibri"/>
        <family val="2"/>
        <scheme val="minor"/>
      </rPr>
      <t>3</t>
    </r>
    <r>
      <rPr>
        <b/>
        <sz val="11"/>
        <color theme="1"/>
        <rFont val="Calibri"/>
        <family val="2"/>
        <scheme val="minor"/>
      </rPr>
      <t>/año</t>
    </r>
  </si>
  <si>
    <r>
      <t>Industrial Mm</t>
    </r>
    <r>
      <rPr>
        <b/>
        <vertAlign val="superscript"/>
        <sz val="11"/>
        <color theme="1"/>
        <rFont val="Calibri"/>
        <family val="2"/>
        <scheme val="minor"/>
      </rPr>
      <t>3</t>
    </r>
    <r>
      <rPr>
        <b/>
        <sz val="11"/>
        <color theme="1"/>
        <rFont val="Calibri"/>
        <family val="2"/>
        <scheme val="minor"/>
      </rPr>
      <t>/año</t>
    </r>
  </si>
  <si>
    <r>
      <t>Gen. Eléctrica NO CONSUNTIVA Mm</t>
    </r>
    <r>
      <rPr>
        <b/>
        <vertAlign val="superscript"/>
        <sz val="11"/>
        <color theme="1"/>
        <rFont val="Calibri"/>
        <family val="2"/>
        <scheme val="minor"/>
      </rPr>
      <t>3</t>
    </r>
    <r>
      <rPr>
        <b/>
        <sz val="11"/>
        <color theme="1"/>
        <rFont val="Calibri"/>
        <family val="2"/>
        <scheme val="minor"/>
      </rPr>
      <t>/año</t>
    </r>
  </si>
  <si>
    <r>
      <t>Gen. Eléctrica CONSUNTIVA Mm</t>
    </r>
    <r>
      <rPr>
        <b/>
        <vertAlign val="superscript"/>
        <sz val="11"/>
        <color theme="1"/>
        <rFont val="Calibri"/>
        <family val="2"/>
        <scheme val="minor"/>
      </rPr>
      <t>3</t>
    </r>
    <r>
      <rPr>
        <b/>
        <sz val="11"/>
        <color theme="1"/>
        <rFont val="Calibri"/>
        <family val="2"/>
        <scheme val="minor"/>
      </rPr>
      <t>/año</t>
    </r>
  </si>
  <si>
    <t>Protección Ambiental Mm3/año</t>
  </si>
  <si>
    <r>
      <t>Total Mm</t>
    </r>
    <r>
      <rPr>
        <b/>
        <vertAlign val="superscript"/>
        <sz val="11"/>
        <color theme="1"/>
        <rFont val="Calibri"/>
        <family val="2"/>
        <scheme val="minor"/>
      </rPr>
      <t>3</t>
    </r>
    <r>
      <rPr>
        <b/>
        <sz val="11"/>
        <color theme="1"/>
        <rFont val="Calibri"/>
        <family val="2"/>
        <scheme val="minor"/>
      </rPr>
      <t>/año</t>
    </r>
  </si>
  <si>
    <t>Total m3/s</t>
  </si>
  <si>
    <t>APU Mm3/año</t>
  </si>
  <si>
    <t>APR Mm3/año</t>
  </si>
  <si>
    <t>Agrícola Mm3/año</t>
  </si>
  <si>
    <t>Pecuario Mm3/año</t>
  </si>
  <si>
    <t>Forestal Mm3/s</t>
  </si>
  <si>
    <t>Minera Mm3/año</t>
  </si>
  <si>
    <t>Industrial Mm3/año</t>
  </si>
  <si>
    <t>Gen. Eléctrica NO CONSUNTIVA Mm3/año</t>
  </si>
  <si>
    <t>Gen. Eléctrica CONSUNTIVA Mm3/año</t>
  </si>
  <si>
    <t>Total Mm3/año</t>
  </si>
  <si>
    <t>Turístico Ambiental Mm3/año</t>
  </si>
  <si>
    <t>Costeras ntre R. Los Choros y R. Elqui</t>
  </si>
  <si>
    <t>Rio Limarí</t>
  </si>
  <si>
    <t>Costeras entre R. Limarí y R.Choapa</t>
  </si>
  <si>
    <t>Rio Quilimari</t>
  </si>
  <si>
    <t>056</t>
  </si>
  <si>
    <t>Islas del Pacifico</t>
  </si>
  <si>
    <r>
      <t>Gen. Eléctrica NO CONSUNTIVAMMm</t>
    </r>
    <r>
      <rPr>
        <b/>
        <vertAlign val="superscript"/>
        <sz val="11"/>
        <color theme="1"/>
        <rFont val="Calibri"/>
        <family val="2"/>
        <scheme val="minor"/>
      </rPr>
      <t>3</t>
    </r>
    <r>
      <rPr>
        <b/>
        <sz val="11"/>
        <color theme="1"/>
        <rFont val="Calibri"/>
        <family val="2"/>
        <scheme val="minor"/>
      </rPr>
      <t>/año</t>
    </r>
  </si>
  <si>
    <r>
      <t>Gen. Eléctrica CONSUNTIVA MMm</t>
    </r>
    <r>
      <rPr>
        <b/>
        <vertAlign val="superscript"/>
        <sz val="11"/>
        <color theme="1"/>
        <rFont val="Calibri"/>
        <family val="2"/>
        <scheme val="minor"/>
      </rPr>
      <t>3</t>
    </r>
    <r>
      <rPr>
        <b/>
        <sz val="11"/>
        <color theme="1"/>
        <rFont val="Calibri"/>
        <family val="2"/>
        <scheme val="minor"/>
      </rPr>
      <t>/año</t>
    </r>
  </si>
  <si>
    <r>
      <t>Gen. Eléctrica NO CONSUNTIVA MMm</t>
    </r>
    <r>
      <rPr>
        <b/>
        <vertAlign val="superscript"/>
        <sz val="11"/>
        <color theme="1"/>
        <rFont val="Calibri"/>
        <family val="2"/>
        <scheme val="minor"/>
      </rPr>
      <t>3</t>
    </r>
    <r>
      <rPr>
        <b/>
        <sz val="11"/>
        <color theme="1"/>
        <rFont val="Calibri"/>
        <family val="2"/>
        <scheme val="minor"/>
      </rPr>
      <t>/año</t>
    </r>
  </si>
  <si>
    <r>
      <t>Gen. Eléctrica  CONSUNTIVA MMm</t>
    </r>
    <r>
      <rPr>
        <b/>
        <vertAlign val="superscript"/>
        <sz val="11"/>
        <color theme="1"/>
        <rFont val="Calibri"/>
        <family val="2"/>
        <scheme val="minor"/>
      </rPr>
      <t>3</t>
    </r>
    <r>
      <rPr>
        <b/>
        <sz val="11"/>
        <color theme="1"/>
        <rFont val="Calibri"/>
        <family val="2"/>
        <scheme val="minor"/>
      </rPr>
      <t>/año</t>
    </r>
  </si>
  <si>
    <t>Costeras Limite Región y R.  Imperial</t>
  </si>
  <si>
    <r>
      <t>Gen. Eléctrica MMm</t>
    </r>
    <r>
      <rPr>
        <b/>
        <vertAlign val="superscript"/>
        <sz val="11"/>
        <color theme="1"/>
        <rFont val="Calibri"/>
        <family val="2"/>
        <scheme val="minor"/>
      </rPr>
      <t>3</t>
    </r>
    <r>
      <rPr>
        <b/>
        <sz val="11"/>
        <color theme="1"/>
        <rFont val="Calibri"/>
        <family val="2"/>
        <scheme val="minor"/>
      </rPr>
      <t>/año</t>
    </r>
  </si>
  <si>
    <t>Rio Aysen</t>
  </si>
  <si>
    <t>119</t>
  </si>
  <si>
    <t>DDA 2023 (Mm3/año)</t>
  </si>
  <si>
    <t>DDA 2025 (Mm3/año)</t>
  </si>
  <si>
    <t>DDA 2035 (Mm3/año)</t>
  </si>
  <si>
    <t>DDA 2045 (Mm3/año)</t>
  </si>
  <si>
    <t>DDA 2055 (Mm3/año)</t>
  </si>
  <si>
    <t>Cuenca del Pacifico</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</si>
</sst>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 #,##0_ ;_ * \-#,##0_ ;_ * &quot;-&quot;_ ;_ @_ "/>
    <numFmt numFmtId="43" formatCode="_ * #,##0.00_ ;_ * \-#,##0.00_ ;_ * &quot;-&quot;??_ ;_ @_ "/>
    <numFmt numFmtId="164" formatCode="0.0"/>
    <numFmt numFmtId="165" formatCode="0.000"/>
    <numFmt numFmtId="166" formatCode="0.0000"/>
    <numFmt numFmtId="167" formatCode="_ * #,##0.0000_ ;_ * \-#,##0.0000_ ;_ * &quot;-&quot;??_ ;_ @_ "/>
    <numFmt numFmtId="168" formatCode="_ * #,##0.00_ ;_ * \-#,##0.00_ ;_ * &quot;-&quot;_ ;_ @_ "/>
  </numFmts>
  <fonts count="27">
    <font>
      <sz val="11"/>
      <color theme="1"/>
      <name val="Calibri"/>
      <family val="2"/>
      <scheme val="minor"/>
    </font>
    <font>
      <sz val="11"/>
      <color theme="1"/>
      <name val="Calibri"/>
      <family val="2"/>
      <scheme val="minor"/>
    </font>
    <font>
      <b/>
      <sz val="11"/>
      <color rgb="FFFA7D00"/>
      <name val="Calibri"/>
      <family val="2"/>
      <scheme val="minor"/>
    </font>
    <font>
      <b/>
      <sz val="11"/>
      <color theme="1"/>
      <name val="Calibri"/>
      <family val="2"/>
      <scheme val="minor"/>
    </font>
    <font>
      <b/>
      <sz val="10"/>
      <color theme="1"/>
      <name val="Verdana"/>
      <family val="2"/>
    </font>
    <font>
      <sz val="10"/>
      <color theme="1"/>
      <name val="Verdana"/>
      <family val="2"/>
    </font>
    <font>
      <sz val="10"/>
      <name val="Verdana"/>
      <family val="2"/>
    </font>
    <font>
      <sz val="12"/>
      <color theme="1"/>
      <name val="Calibri"/>
      <family val="2"/>
      <scheme val="minor"/>
    </font>
    <font>
      <b/>
      <sz val="11"/>
      <color rgb="FF000000"/>
      <name val="Calibri"/>
      <family val="2"/>
      <scheme val="minor"/>
    </font>
    <font>
      <b/>
      <sz val="16"/>
      <color theme="1"/>
      <name val="Calibri"/>
      <family val="2"/>
      <scheme val="minor"/>
    </font>
    <font>
      <b/>
      <sz val="12"/>
      <color theme="1"/>
      <name val="Calibri"/>
      <family val="2"/>
      <scheme val="minor"/>
    </font>
    <font>
      <b/>
      <sz val="11"/>
      <color rgb="FFFF0000"/>
      <name val="Calibri"/>
      <family val="2"/>
      <scheme val="minor"/>
    </font>
    <font>
      <b/>
      <sz val="12"/>
      <color rgb="FFFF0000"/>
      <name val="Calibri"/>
      <family val="2"/>
      <scheme val="minor"/>
    </font>
    <font>
      <b/>
      <sz val="12"/>
      <color rgb="FFFF0000"/>
      <name val="Aptos Narrow"/>
      <family val="2"/>
    </font>
    <font>
      <sz val="12"/>
      <color theme="1"/>
      <name val="Aptos Narrow"/>
      <family val="2"/>
    </font>
    <font>
      <sz val="12"/>
      <name val="Calibri"/>
      <family val="2"/>
      <scheme val="minor"/>
    </font>
    <font>
      <sz val="9"/>
      <color theme="1"/>
      <name val="Calibri"/>
      <family val="2"/>
      <scheme val="minor"/>
    </font>
    <font>
      <b/>
      <sz val="10"/>
      <color theme="1"/>
      <name val="Calibri"/>
      <family val="2"/>
    </font>
    <font>
      <sz val="10"/>
      <color theme="1"/>
      <name val="Calibri"/>
      <family val="2"/>
    </font>
    <font>
      <sz val="10"/>
      <color rgb="FF000000"/>
      <name val="Calibri"/>
      <family val="2"/>
      <scheme val="minor"/>
    </font>
    <font>
      <b/>
      <sz val="11"/>
      <color theme="0" tint="-0.499984740745262"/>
      <name val="Calibri"/>
      <family val="2"/>
      <scheme val="minor"/>
    </font>
    <font>
      <sz val="10"/>
      <color rgb="FFFF0000"/>
      <name val="Aptos Narrow"/>
      <family val="2"/>
    </font>
    <font>
      <sz val="10"/>
      <color rgb="FF000000"/>
      <name val="Aptos Narrow"/>
      <family val="2"/>
    </font>
    <font>
      <sz val="11"/>
      <color rgb="FF006100"/>
      <name val="Calibri"/>
      <family val="2"/>
      <scheme val="minor"/>
    </font>
    <font>
      <b/>
      <vertAlign val="superscript"/>
      <sz val="11"/>
      <color theme="1"/>
      <name val="Calibri"/>
      <family val="2"/>
      <scheme val="minor"/>
    </font>
    <font>
      <sz val="10"/>
      <name val="Arial"/>
      <family val="2"/>
    </font>
    <font>
      <sz val="10"/>
      <color theme="1"/>
      <name val="Calibri"/>
      <family val="2"/>
      <scheme val="minor"/>
    </font>
  </fonts>
  <fills count="22">
    <fill>
      <patternFill patternType="none"/>
    </fill>
    <fill>
      <patternFill patternType="gray125"/>
    </fill>
    <fill>
      <patternFill patternType="solid">
        <fgColor rgb="FFF2F2F2"/>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rgb="FFFF7DBE"/>
        <bgColor indexed="64"/>
      </patternFill>
    </fill>
    <fill>
      <patternFill patternType="solid">
        <fgColor rgb="FFFFFF00"/>
        <bgColor indexed="64"/>
      </patternFill>
    </fill>
    <fill>
      <patternFill patternType="solid">
        <fgColor rgb="FFFFC000"/>
        <bgColor indexed="64"/>
      </patternFill>
    </fill>
    <fill>
      <patternFill patternType="solid">
        <fgColor theme="8" tint="0.79998168889431442"/>
        <bgColor indexed="64"/>
      </patternFill>
    </fill>
    <fill>
      <patternFill patternType="solid">
        <fgColor rgb="FF92D050"/>
        <bgColor indexed="64"/>
      </patternFill>
    </fill>
    <fill>
      <patternFill patternType="solid">
        <fgColor rgb="FFC6EFCE"/>
      </patternFill>
    </fill>
    <fill>
      <patternFill patternType="solid">
        <fgColor theme="6" tint="0.79998168889431442"/>
        <bgColor indexed="64"/>
      </patternFill>
    </fill>
    <fill>
      <patternFill patternType="solid">
        <fgColor theme="8" tint="0.59999389629810485"/>
        <bgColor indexed="64"/>
      </patternFill>
    </fill>
    <fill>
      <patternFill patternType="solid">
        <fgColor theme="9"/>
        <bgColor indexed="64"/>
      </patternFill>
    </fill>
  </fills>
  <borders count="55">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7">
    <xf numFmtId="0" fontId="0" fillId="0" borderId="0"/>
    <xf numFmtId="41" fontId="1" fillId="0" borderId="0" applyFont="0" applyFill="0" applyBorder="0" applyAlignment="0" applyProtection="0"/>
    <xf numFmtId="9" fontId="1" fillId="0" borderId="0" applyFont="0" applyFill="0" applyBorder="0" applyAlignment="0" applyProtection="0"/>
    <xf numFmtId="0" fontId="2" fillId="2" borderId="1" applyNumberFormat="0" applyAlignment="0" applyProtection="0"/>
    <xf numFmtId="0" fontId="23" fillId="18" borderId="0" applyNumberFormat="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cellStyleXfs>
  <cellXfs count="401">
    <xf numFmtId="0" fontId="0" fillId="0" borderId="0" xfId="0"/>
    <xf numFmtId="0" fontId="4" fillId="3" borderId="2"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vertical="center" wrapText="1"/>
    </xf>
    <xf numFmtId="9" fontId="5" fillId="0" borderId="2" xfId="2" applyFont="1" applyBorder="1" applyAlignment="1">
      <alignment horizontal="center" vertical="center" wrapText="1"/>
    </xf>
    <xf numFmtId="9" fontId="5" fillId="5" borderId="2" xfId="2" applyFont="1" applyFill="1" applyBorder="1" applyAlignment="1">
      <alignment horizontal="center" vertical="center" wrapText="1"/>
    </xf>
    <xf numFmtId="0" fontId="6" fillId="0" borderId="2" xfId="0" applyFont="1" applyBorder="1" applyAlignment="1">
      <alignment vertical="center" wrapText="1"/>
    </xf>
    <xf numFmtId="0" fontId="4" fillId="3" borderId="2" xfId="0" applyFont="1" applyFill="1" applyBorder="1" applyAlignment="1">
      <alignment horizontal="centerContinuous" vertical="center" wrapText="1"/>
    </xf>
    <xf numFmtId="0" fontId="6" fillId="0" borderId="2" xfId="0" applyFont="1" applyBorder="1" applyAlignment="1">
      <alignment horizontal="center" vertical="center" wrapText="1"/>
    </xf>
    <xf numFmtId="0" fontId="5" fillId="0" borderId="2" xfId="0" applyFont="1" applyFill="1" applyBorder="1" applyAlignment="1">
      <alignment vertical="center" wrapText="1"/>
    </xf>
    <xf numFmtId="0" fontId="7" fillId="0" borderId="0" xfId="0" applyFont="1" applyFill="1"/>
    <xf numFmtId="0" fontId="0" fillId="0" borderId="0" xfId="0" applyFill="1"/>
    <xf numFmtId="0" fontId="3" fillId="0" borderId="3" xfId="0" applyFont="1" applyBorder="1"/>
    <xf numFmtId="0" fontId="3" fillId="0" borderId="4" xfId="0" applyFont="1" applyBorder="1"/>
    <xf numFmtId="0" fontId="3" fillId="0" borderId="5" xfId="0" applyFont="1" applyBorder="1"/>
    <xf numFmtId="0" fontId="3" fillId="0" borderId="6" xfId="0" applyFont="1" applyBorder="1"/>
    <xf numFmtId="0" fontId="0" fillId="0" borderId="7" xfId="0" applyBorder="1"/>
    <xf numFmtId="0" fontId="3" fillId="6" borderId="2" xfId="0" applyFont="1" applyFill="1" applyBorder="1" applyAlignment="1">
      <alignment horizontal="center" wrapText="1"/>
    </xf>
    <xf numFmtId="0" fontId="3" fillId="6" borderId="8" xfId="0" applyFont="1" applyFill="1" applyBorder="1" applyAlignment="1">
      <alignment horizontal="center" wrapText="1"/>
    </xf>
    <xf numFmtId="0" fontId="3" fillId="6" borderId="9" xfId="0" applyFont="1" applyFill="1" applyBorder="1" applyAlignment="1">
      <alignment horizontal="center" wrapText="1"/>
    </xf>
    <xf numFmtId="0" fontId="3" fillId="0" borderId="10" xfId="0" applyFont="1" applyBorder="1" applyAlignment="1">
      <alignment horizontal="center" vertical="center"/>
    </xf>
    <xf numFmtId="0" fontId="3" fillId="6" borderId="2" xfId="0" applyFont="1" applyFill="1" applyBorder="1" applyAlignment="1">
      <alignment horizontal="center" vertical="center" wrapText="1"/>
    </xf>
    <xf numFmtId="0" fontId="3" fillId="6" borderId="8" xfId="0" applyFont="1" applyFill="1" applyBorder="1" applyAlignment="1">
      <alignment horizontal="center" vertical="center" wrapText="1"/>
    </xf>
    <xf numFmtId="0" fontId="3" fillId="6" borderId="11" xfId="0" applyFont="1" applyFill="1" applyBorder="1" applyAlignment="1">
      <alignment horizontal="center" wrapText="1"/>
    </xf>
    <xf numFmtId="0" fontId="8" fillId="0" borderId="2" xfId="0" applyFont="1" applyBorder="1" applyAlignment="1">
      <alignment horizontal="center" vertical="center"/>
    </xf>
    <xf numFmtId="0" fontId="8" fillId="0" borderId="8" xfId="0" applyFont="1" applyBorder="1" applyAlignment="1">
      <alignment horizontal="center" vertical="center"/>
    </xf>
    <xf numFmtId="0" fontId="8" fillId="0" borderId="11" xfId="0" applyFont="1" applyBorder="1" applyAlignment="1">
      <alignment horizontal="center" vertical="center"/>
    </xf>
    <xf numFmtId="0" fontId="9" fillId="0" borderId="12" xfId="0" applyFont="1" applyBorder="1" applyAlignment="1">
      <alignment horizontal="center" vertical="center" wrapText="1"/>
    </xf>
    <xf numFmtId="0" fontId="10" fillId="0" borderId="13" xfId="0" applyFont="1" applyBorder="1" applyAlignment="1">
      <alignment horizontal="center" vertical="center"/>
    </xf>
    <xf numFmtId="0" fontId="10" fillId="0" borderId="12" xfId="0" applyFont="1" applyFill="1" applyBorder="1" applyAlignment="1">
      <alignment horizontal="center" vertical="center"/>
    </xf>
    <xf numFmtId="0" fontId="10" fillId="0" borderId="13" xfId="0" applyFont="1" applyFill="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2"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6" xfId="0" applyFont="1" applyBorder="1" applyAlignment="1">
      <alignment horizontal="center" vertical="center" wrapText="1"/>
    </xf>
    <xf numFmtId="0" fontId="8" fillId="0" borderId="16" xfId="0" applyFont="1" applyBorder="1" applyAlignment="1">
      <alignment horizontal="center" vertical="center" wrapText="1"/>
    </xf>
    <xf numFmtId="0" fontId="3" fillId="6" borderId="12" xfId="0" applyFont="1" applyFill="1" applyBorder="1" applyAlignment="1">
      <alignment horizontal="center" vertical="center" wrapText="1"/>
    </xf>
    <xf numFmtId="0" fontId="3" fillId="6" borderId="15" xfId="0" applyFont="1" applyFill="1" applyBorder="1" applyAlignment="1">
      <alignment horizontal="center" vertical="center" wrapText="1"/>
    </xf>
    <xf numFmtId="0" fontId="8" fillId="0" borderId="12" xfId="0" applyFont="1" applyBorder="1" applyAlignment="1">
      <alignment horizontal="center" vertical="center" wrapText="1"/>
    </xf>
    <xf numFmtId="0" fontId="11" fillId="0" borderId="12"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4" xfId="0" applyFont="1" applyBorder="1" applyAlignment="1">
      <alignment horizontal="center" vertical="center" wrapText="1"/>
    </xf>
    <xf numFmtId="0" fontId="3" fillId="0" borderId="17" xfId="0" applyFont="1" applyFill="1" applyBorder="1" applyAlignment="1">
      <alignment horizontal="center" vertical="center" wrapText="1"/>
    </xf>
    <xf numFmtId="0" fontId="0" fillId="0" borderId="0" xfId="0" applyAlignment="1">
      <alignment horizontal="center" vertical="center"/>
    </xf>
    <xf numFmtId="0" fontId="7" fillId="8" borderId="4" xfId="0" applyFont="1" applyFill="1" applyBorder="1" applyAlignment="1">
      <alignment horizontal="left" vertical="center" wrapText="1" indent="1"/>
    </xf>
    <xf numFmtId="0" fontId="7" fillId="0" borderId="4" xfId="0" applyFont="1" applyFill="1" applyBorder="1" applyAlignment="1">
      <alignment horizontal="justify" vertical="center" wrapText="1"/>
    </xf>
    <xf numFmtId="0" fontId="7" fillId="0" borderId="6" xfId="0" applyFont="1" applyFill="1" applyBorder="1" applyAlignment="1">
      <alignment horizontal="justify" vertical="center" wrapText="1"/>
    </xf>
    <xf numFmtId="0" fontId="7" fillId="0" borderId="6" xfId="0" applyFont="1" applyFill="1" applyBorder="1" applyAlignment="1">
      <alignment horizontal="center" vertical="center" wrapText="1"/>
    </xf>
    <xf numFmtId="0" fontId="0" fillId="0" borderId="4" xfId="0" applyBorder="1" applyAlignment="1">
      <alignment horizontal="center" vertical="center"/>
    </xf>
    <xf numFmtId="0" fontId="0" fillId="0" borderId="6" xfId="0" applyBorder="1" applyAlignment="1">
      <alignment horizontal="center" vertical="center"/>
    </xf>
    <xf numFmtId="0" fontId="0" fillId="0" borderId="20" xfId="0" applyBorder="1" applyAlignment="1">
      <alignment horizontal="center" vertical="center" wrapText="1"/>
    </xf>
    <xf numFmtId="0" fontId="0" fillId="0" borderId="21" xfId="0" applyBorder="1"/>
    <xf numFmtId="0" fontId="0" fillId="0" borderId="22" xfId="0" applyBorder="1"/>
    <xf numFmtId="0" fontId="7" fillId="8" borderId="2" xfId="0" applyFont="1" applyFill="1" applyBorder="1" applyAlignment="1">
      <alignment horizontal="left" vertical="center" wrapText="1" indent="1"/>
    </xf>
    <xf numFmtId="0" fontId="7" fillId="0" borderId="24" xfId="0" applyFont="1" applyFill="1" applyBorder="1" applyAlignment="1">
      <alignment horizontal="center" vertical="center" wrapText="1"/>
    </xf>
    <xf numFmtId="0" fontId="7" fillId="0" borderId="9" xfId="0" applyFont="1" applyFill="1" applyBorder="1" applyAlignment="1">
      <alignment horizontal="justify" vertical="center" wrapText="1"/>
    </xf>
    <xf numFmtId="0" fontId="7" fillId="0" borderId="25" xfId="0" applyFont="1" applyFill="1" applyBorder="1" applyAlignment="1">
      <alignment horizontal="center" vertical="center" wrapText="1"/>
    </xf>
    <xf numFmtId="0" fontId="0" fillId="0" borderId="2" xfId="0" applyBorder="1" applyAlignment="1">
      <alignment horizontal="center" vertical="center"/>
    </xf>
    <xf numFmtId="0" fontId="0" fillId="0" borderId="2" xfId="0" applyFill="1" applyBorder="1" applyAlignment="1">
      <alignment horizontal="center" vertical="center"/>
    </xf>
    <xf numFmtId="0" fontId="0" fillId="0" borderId="9" xfId="0" applyBorder="1" applyAlignment="1">
      <alignment horizontal="center" vertical="center"/>
    </xf>
    <xf numFmtId="0" fontId="0" fillId="0" borderId="7" xfId="0" applyBorder="1" applyAlignment="1">
      <alignment horizontal="center" vertical="center" wrapText="1"/>
    </xf>
    <xf numFmtId="0" fontId="0" fillId="0" borderId="0" xfId="0" applyBorder="1"/>
    <xf numFmtId="0" fontId="0" fillId="0" borderId="16" xfId="0" applyBorder="1"/>
    <xf numFmtId="0" fontId="0" fillId="0" borderId="2" xfId="0" applyFill="1" applyBorder="1" applyAlignment="1">
      <alignment horizontal="center" vertical="center" wrapText="1"/>
    </xf>
    <xf numFmtId="0" fontId="0" fillId="0" borderId="9" xfId="0" applyFill="1" applyBorder="1" applyAlignment="1">
      <alignment horizontal="center" vertical="center" wrapText="1"/>
    </xf>
    <xf numFmtId="0" fontId="7" fillId="0" borderId="2" xfId="0" applyFont="1" applyFill="1" applyBorder="1" applyAlignment="1">
      <alignment horizontal="justify" vertical="center" wrapText="1"/>
    </xf>
    <xf numFmtId="0" fontId="7" fillId="0" borderId="9"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7" fillId="7" borderId="12" xfId="0" applyFont="1" applyFill="1" applyBorder="1" applyAlignment="1">
      <alignment horizontal="left" vertical="center" wrapText="1" indent="1"/>
    </xf>
    <xf numFmtId="0" fontId="7" fillId="8" borderId="12" xfId="0" applyFont="1" applyFill="1" applyBorder="1" applyAlignment="1">
      <alignment horizontal="left" vertical="center" wrapText="1" indent="1"/>
    </xf>
    <xf numFmtId="0" fontId="7" fillId="0" borderId="26" xfId="0" applyFont="1" applyFill="1" applyBorder="1" applyAlignment="1">
      <alignment horizontal="center" vertical="center" wrapText="1"/>
    </xf>
    <xf numFmtId="0" fontId="0" fillId="0" borderId="9" xfId="0" applyFill="1" applyBorder="1" applyAlignment="1">
      <alignment horizontal="center" vertical="center"/>
    </xf>
    <xf numFmtId="0" fontId="7" fillId="7" borderId="2" xfId="0" applyFont="1" applyFill="1" applyBorder="1" applyAlignment="1">
      <alignment horizontal="left" vertical="center" wrapText="1" indent="1"/>
    </xf>
    <xf numFmtId="0" fontId="12" fillId="0" borderId="9" xfId="0" applyFont="1" applyFill="1" applyBorder="1" applyAlignment="1">
      <alignment horizontal="center" vertical="center" wrapText="1"/>
    </xf>
    <xf numFmtId="0" fontId="7" fillId="7" borderId="28" xfId="0" applyFont="1" applyFill="1" applyBorder="1" applyAlignment="1">
      <alignment horizontal="left" vertical="center" wrapText="1" indent="1"/>
    </xf>
    <xf numFmtId="0" fontId="7" fillId="8" borderId="28" xfId="0" applyFont="1" applyFill="1" applyBorder="1" applyAlignment="1">
      <alignment horizontal="left" vertical="center" wrapText="1" indent="1"/>
    </xf>
    <xf numFmtId="0" fontId="7" fillId="0" borderId="28" xfId="0" applyFont="1" applyFill="1" applyBorder="1" applyAlignment="1">
      <alignment horizontal="justify" vertical="center" wrapText="1"/>
    </xf>
    <xf numFmtId="0" fontId="7" fillId="0" borderId="29" xfId="0" applyFont="1" applyFill="1" applyBorder="1" applyAlignment="1">
      <alignment horizontal="justify" vertical="center" wrapText="1"/>
    </xf>
    <xf numFmtId="0" fontId="7" fillId="0" borderId="29" xfId="0" applyFont="1" applyFill="1" applyBorder="1" applyAlignment="1">
      <alignment horizontal="center" vertical="center" wrapText="1"/>
    </xf>
    <xf numFmtId="0" fontId="0" fillId="0" borderId="28" xfId="0" applyBorder="1" applyAlignment="1">
      <alignment horizontal="center" vertical="center"/>
    </xf>
    <xf numFmtId="0" fontId="0" fillId="0" borderId="28" xfId="0" applyFill="1" applyBorder="1" applyAlignment="1">
      <alignment horizontal="center" vertical="center"/>
    </xf>
    <xf numFmtId="0" fontId="0" fillId="0" borderId="29" xfId="0" applyFill="1" applyBorder="1" applyAlignment="1">
      <alignment horizontal="center" vertical="center"/>
    </xf>
    <xf numFmtId="0" fontId="0" fillId="0" borderId="30" xfId="0" applyBorder="1" applyAlignment="1">
      <alignment horizontal="center" vertical="center" wrapText="1"/>
    </xf>
    <xf numFmtId="0" fontId="0" fillId="0" borderId="31" xfId="0" applyBorder="1"/>
    <xf numFmtId="0" fontId="0" fillId="0" borderId="32" xfId="0" applyBorder="1"/>
    <xf numFmtId="0" fontId="7" fillId="9" borderId="4" xfId="0" applyFont="1" applyFill="1" applyBorder="1" applyAlignment="1">
      <alignment horizontal="left" vertical="center" wrapText="1" indent="1"/>
    </xf>
    <xf numFmtId="0" fontId="7" fillId="0" borderId="4" xfId="0" applyFont="1" applyFill="1" applyBorder="1" applyAlignment="1">
      <alignment horizontal="center" vertical="center" wrapText="1"/>
    </xf>
    <xf numFmtId="0" fontId="0" fillId="0" borderId="4" xfId="0" applyFill="1" applyBorder="1" applyAlignment="1">
      <alignment horizontal="center" vertical="center"/>
    </xf>
    <xf numFmtId="1" fontId="0" fillId="0" borderId="21" xfId="0" applyNumberFormat="1" applyBorder="1"/>
    <xf numFmtId="0" fontId="7" fillId="9" borderId="24" xfId="0" applyFont="1" applyFill="1" applyBorder="1" applyAlignment="1">
      <alignment horizontal="left" vertical="center" wrapText="1" indent="1"/>
    </xf>
    <xf numFmtId="0" fontId="0" fillId="0" borderId="24" xfId="0" applyFill="1" applyBorder="1" applyAlignment="1">
      <alignment horizontal="center" vertical="center" wrapText="1"/>
    </xf>
    <xf numFmtId="0" fontId="0" fillId="0" borderId="6" xfId="0" applyFill="1" applyBorder="1" applyAlignment="1">
      <alignment horizontal="center" vertical="center" wrapText="1"/>
    </xf>
    <xf numFmtId="0" fontId="0" fillId="0" borderId="24" xfId="0" applyFont="1" applyFill="1" applyBorder="1" applyAlignment="1">
      <alignment horizontal="center" vertical="center" wrapText="1"/>
    </xf>
    <xf numFmtId="1" fontId="0" fillId="0" borderId="0" xfId="0" applyNumberFormat="1" applyBorder="1"/>
    <xf numFmtId="1" fontId="0" fillId="0" borderId="16" xfId="0" applyNumberFormat="1" applyBorder="1"/>
    <xf numFmtId="0" fontId="0" fillId="0" borderId="25" xfId="0" applyFill="1" applyBorder="1" applyAlignment="1">
      <alignment horizontal="center" vertical="center" wrapText="1"/>
    </xf>
    <xf numFmtId="0" fontId="7" fillId="9" borderId="2" xfId="0" applyFont="1" applyFill="1" applyBorder="1" applyAlignment="1">
      <alignment horizontal="left" vertical="center" wrapText="1" indent="1"/>
    </xf>
    <xf numFmtId="0" fontId="7"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0" fontId="7" fillId="9" borderId="28" xfId="0" applyFont="1" applyFill="1" applyBorder="1" applyAlignment="1">
      <alignment horizontal="left" vertical="center" wrapText="1" indent="1"/>
    </xf>
    <xf numFmtId="0" fontId="12" fillId="0" borderId="33" xfId="0" applyFont="1" applyFill="1" applyBorder="1" applyAlignment="1">
      <alignment horizontal="left" vertical="center" wrapText="1" indent="1"/>
    </xf>
    <xf numFmtId="0" fontId="12" fillId="0" borderId="29" xfId="0" applyFont="1" applyFill="1" applyBorder="1" applyAlignment="1">
      <alignment horizontal="center" vertical="center" wrapText="1"/>
    </xf>
    <xf numFmtId="0" fontId="0" fillId="0" borderId="29" xfId="0" applyBorder="1" applyAlignment="1">
      <alignment horizontal="center" vertical="center"/>
    </xf>
    <xf numFmtId="0" fontId="7" fillId="10" borderId="4" xfId="0" applyFont="1" applyFill="1" applyBorder="1" applyAlignment="1">
      <alignment horizontal="left" vertical="center" wrapText="1" indent="1"/>
    </xf>
    <xf numFmtId="0" fontId="12" fillId="0" borderId="6" xfId="0" applyFont="1" applyFill="1" applyBorder="1" applyAlignment="1">
      <alignment horizontal="center" vertical="center" wrapText="1"/>
    </xf>
    <xf numFmtId="0" fontId="7" fillId="10" borderId="24" xfId="0" applyFont="1" applyFill="1" applyBorder="1" applyAlignment="1">
      <alignment horizontal="left" vertical="center" wrapText="1" indent="1"/>
    </xf>
    <xf numFmtId="0" fontId="7" fillId="10" borderId="2" xfId="0" applyFont="1" applyFill="1" applyBorder="1" applyAlignment="1">
      <alignment horizontal="left" vertical="center" wrapText="1" indent="1"/>
    </xf>
    <xf numFmtId="0" fontId="12" fillId="0" borderId="2" xfId="0" applyFont="1" applyFill="1" applyBorder="1" applyAlignment="1">
      <alignment horizontal="center" vertical="center" wrapText="1"/>
    </xf>
    <xf numFmtId="0" fontId="11" fillId="0" borderId="24" xfId="0" applyFont="1" applyFill="1" applyBorder="1" applyAlignment="1">
      <alignment horizontal="center" vertical="center" wrapText="1"/>
    </xf>
    <xf numFmtId="0" fontId="7" fillId="10" borderId="28" xfId="0" applyFont="1" applyFill="1" applyBorder="1" applyAlignment="1">
      <alignment horizontal="left" vertical="center" wrapText="1" indent="1"/>
    </xf>
    <xf numFmtId="0" fontId="12" fillId="0" borderId="28" xfId="0" applyFont="1" applyFill="1" applyBorder="1" applyAlignment="1">
      <alignment horizontal="center" vertical="center" wrapText="1"/>
    </xf>
    <xf numFmtId="0" fontId="7" fillId="12" borderId="4" xfId="0" applyFont="1" applyFill="1" applyBorder="1" applyAlignment="1">
      <alignment horizontal="left" vertical="center" wrapText="1" indent="1"/>
    </xf>
    <xf numFmtId="0" fontId="7" fillId="12" borderId="24" xfId="0" applyFont="1" applyFill="1" applyBorder="1" applyAlignment="1">
      <alignment horizontal="left" vertical="center" wrapText="1" indent="1"/>
    </xf>
    <xf numFmtId="0" fontId="12" fillId="0" borderId="24" xfId="0" applyFont="1" applyFill="1" applyBorder="1" applyAlignment="1">
      <alignment horizontal="center" vertical="center" wrapText="1"/>
    </xf>
    <xf numFmtId="0" fontId="12" fillId="0" borderId="25" xfId="0" applyFont="1" applyFill="1" applyBorder="1" applyAlignment="1">
      <alignment horizontal="center" vertical="center" wrapText="1"/>
    </xf>
    <xf numFmtId="0" fontId="7" fillId="12" borderId="2" xfId="0" applyFont="1" applyFill="1" applyBorder="1" applyAlignment="1">
      <alignment horizontal="left" vertical="center" wrapText="1" indent="1"/>
    </xf>
    <xf numFmtId="0" fontId="7" fillId="12" borderId="28" xfId="0" applyFont="1" applyFill="1" applyBorder="1" applyAlignment="1">
      <alignment horizontal="left" vertical="center" wrapText="1" indent="1"/>
    </xf>
    <xf numFmtId="0" fontId="0" fillId="0" borderId="33" xfId="0" applyFill="1" applyBorder="1" applyAlignment="1">
      <alignment horizontal="center" vertical="center" wrapText="1"/>
    </xf>
    <xf numFmtId="0" fontId="0" fillId="0" borderId="29" xfId="0" applyFill="1" applyBorder="1" applyAlignment="1">
      <alignment horizontal="center" vertical="center" wrapText="1"/>
    </xf>
    <xf numFmtId="0" fontId="3" fillId="0" borderId="0" xfId="0" applyFont="1" applyBorder="1"/>
    <xf numFmtId="0" fontId="3" fillId="6" borderId="11" xfId="0" applyFont="1" applyFill="1" applyBorder="1" applyAlignment="1">
      <alignment horizontal="center" vertical="center" wrapText="1"/>
    </xf>
    <xf numFmtId="0" fontId="3" fillId="6" borderId="0" xfId="0" applyFont="1" applyFill="1" applyBorder="1" applyAlignment="1">
      <alignment horizontal="center" wrapText="1"/>
    </xf>
    <xf numFmtId="0" fontId="9" fillId="0" borderId="34" xfId="0" applyFont="1" applyBorder="1" applyAlignment="1">
      <alignment vertical="center" wrapText="1"/>
    </xf>
    <xf numFmtId="0" fontId="9"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13" borderId="14" xfId="0" applyFont="1" applyFill="1" applyBorder="1" applyAlignment="1">
      <alignment horizontal="center" vertical="center" wrapText="1"/>
    </xf>
    <xf numFmtId="0" fontId="3" fillId="13" borderId="15" xfId="0" applyFont="1" applyFill="1" applyBorder="1" applyAlignment="1">
      <alignment horizontal="center" vertical="center" wrapText="1"/>
    </xf>
    <xf numFmtId="0" fontId="3" fillId="13" borderId="12" xfId="0" applyFont="1" applyFill="1" applyBorder="1" applyAlignment="1">
      <alignment horizontal="center" vertical="center" wrapText="1"/>
    </xf>
    <xf numFmtId="0" fontId="3" fillId="0" borderId="36" xfId="0" applyFont="1" applyFill="1" applyBorder="1" applyAlignment="1">
      <alignment horizontal="center" vertical="center" wrapText="1"/>
    </xf>
    <xf numFmtId="0" fontId="8" fillId="13" borderId="16" xfId="0" applyFont="1" applyFill="1" applyBorder="1" applyAlignment="1">
      <alignment horizontal="center" vertical="center" wrapText="1"/>
    </xf>
    <xf numFmtId="0" fontId="8" fillId="13" borderId="14" xfId="0" applyFont="1" applyFill="1" applyBorder="1" applyAlignment="1">
      <alignment horizontal="center" vertical="center" wrapText="1"/>
    </xf>
    <xf numFmtId="0" fontId="8" fillId="13" borderId="15" xfId="0" applyFont="1" applyFill="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0" fontId="9" fillId="0" borderId="21" xfId="0" applyFont="1" applyBorder="1" applyAlignment="1">
      <alignment horizontal="center" vertical="center" wrapText="1"/>
    </xf>
    <xf numFmtId="0" fontId="3" fillId="7" borderId="21" xfId="0" applyFont="1" applyFill="1" applyBorder="1" applyAlignment="1">
      <alignment horizontal="center" vertical="center" wrapText="1"/>
    </xf>
    <xf numFmtId="0" fontId="0" fillId="0" borderId="20" xfId="0" applyBorder="1"/>
    <xf numFmtId="0" fontId="0" fillId="0" borderId="0" xfId="0" applyFill="1" applyBorder="1"/>
    <xf numFmtId="164" fontId="16" fillId="0" borderId="2" xfId="0" applyNumberFormat="1" applyFont="1" applyBorder="1" applyAlignment="1">
      <alignment horizontal="center" vertical="center"/>
    </xf>
    <xf numFmtId="0" fontId="9" fillId="0" borderId="0" xfId="0" applyFont="1" applyBorder="1" applyAlignment="1">
      <alignment horizontal="center" vertical="center" wrapText="1"/>
    </xf>
    <xf numFmtId="0" fontId="3" fillId="9" borderId="0" xfId="0" applyFont="1" applyFill="1" applyBorder="1" applyAlignment="1">
      <alignment horizontal="center" vertical="center" wrapText="1"/>
    </xf>
    <xf numFmtId="0" fontId="3" fillId="10" borderId="0" xfId="0" applyFont="1" applyFill="1" applyBorder="1" applyAlignment="1">
      <alignment horizontal="center" vertical="center" wrapText="1"/>
    </xf>
    <xf numFmtId="0" fontId="9" fillId="0" borderId="31" xfId="0" applyFont="1" applyBorder="1" applyAlignment="1">
      <alignment horizontal="center" vertical="center" wrapText="1"/>
    </xf>
    <xf numFmtId="0" fontId="3" fillId="11" borderId="31" xfId="0" applyFont="1" applyFill="1" applyBorder="1" applyAlignment="1">
      <alignment horizontal="center" vertical="center" wrapText="1"/>
    </xf>
    <xf numFmtId="0" fontId="0" fillId="0" borderId="30" xfId="0" applyBorder="1"/>
    <xf numFmtId="0" fontId="3" fillId="7" borderId="38" xfId="0" applyFont="1" applyFill="1" applyBorder="1" applyAlignment="1">
      <alignment horizontal="center" vertical="center" wrapText="1"/>
    </xf>
    <xf numFmtId="0" fontId="7" fillId="7" borderId="6" xfId="0" applyFont="1" applyFill="1" applyBorder="1" applyAlignment="1">
      <alignment horizontal="left" vertical="center" wrapText="1" indent="1"/>
    </xf>
    <xf numFmtId="0" fontId="7" fillId="7" borderId="9" xfId="0" applyFont="1" applyFill="1" applyBorder="1" applyAlignment="1">
      <alignment horizontal="left" vertical="center" wrapText="1" indent="1"/>
    </xf>
    <xf numFmtId="0" fontId="3" fillId="7" borderId="39" xfId="0" applyFont="1" applyFill="1" applyBorder="1" applyAlignment="1">
      <alignment horizontal="center" vertical="center" wrapText="1"/>
    </xf>
    <xf numFmtId="0" fontId="7" fillId="7" borderId="29" xfId="0" applyFont="1" applyFill="1" applyBorder="1" applyAlignment="1">
      <alignment horizontal="left" vertical="center" wrapText="1" indent="1"/>
    </xf>
    <xf numFmtId="0" fontId="3" fillId="9" borderId="38" xfId="0" applyFont="1" applyFill="1" applyBorder="1" applyAlignment="1">
      <alignment horizontal="center" vertical="center" wrapText="1"/>
    </xf>
    <xf numFmtId="0" fontId="7" fillId="9" borderId="40" xfId="0" applyFont="1" applyFill="1" applyBorder="1" applyAlignment="1">
      <alignment horizontal="left" vertical="center" wrapText="1" indent="1"/>
    </xf>
    <xf numFmtId="0" fontId="3" fillId="9" borderId="37" xfId="0" applyFont="1" applyFill="1" applyBorder="1" applyAlignment="1">
      <alignment horizontal="center" vertical="center" wrapText="1"/>
    </xf>
    <xf numFmtId="0" fontId="7" fillId="9" borderId="9" xfId="0" applyFont="1" applyFill="1" applyBorder="1" applyAlignment="1">
      <alignment horizontal="left" vertical="center" wrapText="1" indent="1"/>
    </xf>
    <xf numFmtId="0" fontId="7" fillId="9" borderId="29" xfId="0" applyFont="1" applyFill="1" applyBorder="1" applyAlignment="1">
      <alignment horizontal="left" vertical="center" wrapText="1" indent="1"/>
    </xf>
    <xf numFmtId="0" fontId="7" fillId="9" borderId="6" xfId="0" applyFont="1" applyFill="1" applyBorder="1" applyAlignment="1">
      <alignment horizontal="left" vertical="center" wrapText="1" indent="1"/>
    </xf>
    <xf numFmtId="0" fontId="7" fillId="9" borderId="25" xfId="0" applyFont="1" applyFill="1" applyBorder="1" applyAlignment="1">
      <alignment horizontal="left" vertical="center" wrapText="1" indent="1"/>
    </xf>
    <xf numFmtId="0" fontId="3" fillId="9" borderId="35" xfId="0" applyFont="1" applyFill="1" applyBorder="1" applyAlignment="1">
      <alignment horizontal="center" vertical="center" wrapText="1"/>
    </xf>
    <xf numFmtId="0" fontId="7" fillId="9" borderId="41" xfId="0" applyFont="1" applyFill="1" applyBorder="1" applyAlignment="1">
      <alignment horizontal="left" vertical="center" wrapText="1" indent="1"/>
    </xf>
    <xf numFmtId="0" fontId="3" fillId="10" borderId="38" xfId="0" applyFont="1" applyFill="1" applyBorder="1" applyAlignment="1">
      <alignment horizontal="center" vertical="center" wrapText="1"/>
    </xf>
    <xf numFmtId="0" fontId="7" fillId="10" borderId="6" xfId="0" applyFont="1" applyFill="1" applyBorder="1" applyAlignment="1">
      <alignment horizontal="left" vertical="center" wrapText="1" indent="1"/>
    </xf>
    <xf numFmtId="0" fontId="3" fillId="10" borderId="37" xfId="0" applyFont="1" applyFill="1" applyBorder="1" applyAlignment="1">
      <alignment horizontal="center" vertical="center" wrapText="1"/>
    </xf>
    <xf numFmtId="0" fontId="7" fillId="10" borderId="9" xfId="0" applyFont="1" applyFill="1" applyBorder="1" applyAlignment="1">
      <alignment horizontal="left" vertical="center" wrapText="1" indent="1"/>
    </xf>
    <xf numFmtId="0" fontId="7" fillId="10" borderId="25" xfId="0" applyFont="1" applyFill="1" applyBorder="1" applyAlignment="1">
      <alignment horizontal="left" vertical="center" wrapText="1" indent="1"/>
    </xf>
    <xf numFmtId="0" fontId="7" fillId="10" borderId="29" xfId="0" applyFont="1" applyFill="1" applyBorder="1" applyAlignment="1">
      <alignment horizontal="left" vertical="center" wrapText="1" indent="1"/>
    </xf>
    <xf numFmtId="0" fontId="3" fillId="10" borderId="35" xfId="0" applyFont="1" applyFill="1" applyBorder="1" applyAlignment="1">
      <alignment horizontal="center" vertical="center" wrapText="1"/>
    </xf>
    <xf numFmtId="0" fontId="7" fillId="10" borderId="42" xfId="0" applyFont="1" applyFill="1" applyBorder="1" applyAlignment="1">
      <alignment horizontal="left" vertical="center" wrapText="1" indent="1"/>
    </xf>
    <xf numFmtId="0" fontId="3" fillId="11" borderId="38" xfId="0" applyFont="1" applyFill="1" applyBorder="1" applyAlignment="1">
      <alignment horizontal="center" vertical="center" wrapText="1"/>
    </xf>
    <xf numFmtId="0" fontId="7" fillId="12" borderId="6" xfId="0" applyFont="1" applyFill="1" applyBorder="1" applyAlignment="1">
      <alignment horizontal="left" vertical="center" wrapText="1" indent="1"/>
    </xf>
    <xf numFmtId="0" fontId="3" fillId="11" borderId="37" xfId="0" applyFont="1" applyFill="1" applyBorder="1" applyAlignment="1">
      <alignment horizontal="center" vertical="center" wrapText="1"/>
    </xf>
    <xf numFmtId="0" fontId="7" fillId="12" borderId="25" xfId="0" applyFont="1" applyFill="1" applyBorder="1" applyAlignment="1">
      <alignment horizontal="left" vertical="center" wrapText="1" indent="1"/>
    </xf>
    <xf numFmtId="0" fontId="3" fillId="11" borderId="35" xfId="0" applyFont="1" applyFill="1" applyBorder="1" applyAlignment="1">
      <alignment horizontal="center" vertical="center" wrapText="1"/>
    </xf>
    <xf numFmtId="0" fontId="7" fillId="12" borderId="29" xfId="0" applyFont="1" applyFill="1" applyBorder="1" applyAlignment="1">
      <alignment horizontal="left" vertical="center" wrapText="1" indent="1"/>
    </xf>
    <xf numFmtId="0" fontId="2" fillId="2" borderId="1" xfId="3" applyAlignment="1">
      <alignment horizontal="left" vertical="center" wrapText="1" indent="1"/>
    </xf>
    <xf numFmtId="41" fontId="0" fillId="0" borderId="0" xfId="1" applyFont="1"/>
    <xf numFmtId="0" fontId="3" fillId="0" borderId="0" xfId="0" applyFont="1"/>
    <xf numFmtId="41" fontId="0" fillId="16" borderId="0" xfId="1" applyFont="1" applyFill="1"/>
    <xf numFmtId="41" fontId="0" fillId="16" borderId="0" xfId="1" applyFont="1" applyFill="1" applyBorder="1" applyAlignment="1">
      <alignment horizontal="center"/>
    </xf>
    <xf numFmtId="0" fontId="0" fillId="0" borderId="0" xfId="0" applyAlignment="1">
      <alignment vertical="center" wrapText="1"/>
    </xf>
    <xf numFmtId="0" fontId="3" fillId="0" borderId="0" xfId="0" applyFont="1" applyAlignment="1">
      <alignment horizontal="center" vertical="center"/>
    </xf>
    <xf numFmtId="0" fontId="3" fillId="0" borderId="2" xfId="0" applyFont="1" applyBorder="1" applyAlignment="1">
      <alignment horizontal="center" vertical="center"/>
    </xf>
    <xf numFmtId="0" fontId="3" fillId="0" borderId="0" xfId="0" applyFont="1" applyAlignment="1">
      <alignment horizontal="center" vertical="center" wrapText="1"/>
    </xf>
    <xf numFmtId="0" fontId="3" fillId="14" borderId="0" xfId="0" applyFont="1" applyFill="1" applyAlignment="1">
      <alignment horizontal="center" vertical="center" wrapText="1"/>
    </xf>
    <xf numFmtId="0" fontId="0" fillId="3" borderId="0" xfId="0" applyFill="1"/>
    <xf numFmtId="2" fontId="0" fillId="3" borderId="0" xfId="0" applyNumberFormat="1" applyFill="1"/>
    <xf numFmtId="164" fontId="0" fillId="3" borderId="2" xfId="0" applyNumberFormat="1" applyFill="1" applyBorder="1"/>
    <xf numFmtId="164" fontId="0" fillId="0" borderId="2" xfId="0" applyNumberFormat="1" applyBorder="1"/>
    <xf numFmtId="2" fontId="0" fillId="0" borderId="2" xfId="0" applyNumberFormat="1" applyBorder="1"/>
    <xf numFmtId="164" fontId="0" fillId="3" borderId="0" xfId="0" applyNumberFormat="1" applyFill="1"/>
    <xf numFmtId="0" fontId="18" fillId="0" borderId="2" xfId="0" applyFont="1" applyFill="1" applyBorder="1"/>
    <xf numFmtId="3" fontId="19" fillId="0" borderId="0" xfId="0" applyNumberFormat="1" applyFont="1" applyAlignment="1">
      <alignment vertical="center" wrapText="1"/>
    </xf>
    <xf numFmtId="2" fontId="0" fillId="0" borderId="0" xfId="0" applyNumberFormat="1"/>
    <xf numFmtId="0" fontId="3" fillId="0" borderId="2" xfId="0" applyFont="1" applyBorder="1" applyAlignment="1">
      <alignment horizontal="center" vertical="center" wrapText="1"/>
    </xf>
    <xf numFmtId="9" fontId="0" fillId="3" borderId="0" xfId="2" applyFont="1" applyFill="1"/>
    <xf numFmtId="9" fontId="0" fillId="0" borderId="0" xfId="2" applyFont="1"/>
    <xf numFmtId="0" fontId="0" fillId="0" borderId="0" xfId="0" applyAlignment="1">
      <alignment horizontal="center"/>
    </xf>
    <xf numFmtId="0" fontId="20" fillId="0" borderId="48" xfId="0" applyFont="1" applyBorder="1"/>
    <xf numFmtId="9" fontId="20" fillId="0" borderId="49" xfId="0" applyNumberFormat="1" applyFont="1" applyBorder="1" applyAlignment="1">
      <alignment horizontal="center"/>
    </xf>
    <xf numFmtId="0" fontId="11" fillId="0" borderId="2" xfId="0" applyFont="1" applyBorder="1" applyAlignment="1">
      <alignment horizontal="center"/>
    </xf>
    <xf numFmtId="0" fontId="11" fillId="0" borderId="0" xfId="0" applyFont="1" applyBorder="1" applyAlignment="1">
      <alignment horizontal="center"/>
    </xf>
    <xf numFmtId="0" fontId="11" fillId="0" borderId="2" xfId="0" applyFont="1" applyBorder="1" applyAlignment="1">
      <alignment horizontal="left"/>
    </xf>
    <xf numFmtId="0" fontId="11" fillId="0" borderId="9" xfId="0" applyFont="1" applyBorder="1" applyAlignment="1">
      <alignment horizontal="center"/>
    </xf>
    <xf numFmtId="41" fontId="0" fillId="0" borderId="21" xfId="1" applyFont="1" applyBorder="1"/>
    <xf numFmtId="0" fontId="18" fillId="0" borderId="4" xfId="0" applyFont="1" applyFill="1" applyBorder="1"/>
    <xf numFmtId="1" fontId="21" fillId="0" borderId="4" xfId="0" applyNumberFormat="1" applyFont="1" applyBorder="1" applyAlignment="1">
      <alignment horizontal="center" vertical="center"/>
    </xf>
    <xf numFmtId="1" fontId="22" fillId="0" borderId="4" xfId="0" applyNumberFormat="1" applyFont="1" applyBorder="1" applyAlignment="1">
      <alignment horizontal="center" vertical="center"/>
    </xf>
    <xf numFmtId="164" fontId="0" fillId="0" borderId="4" xfId="0" applyNumberFormat="1" applyBorder="1" applyAlignment="1">
      <alignment horizontal="center"/>
    </xf>
    <xf numFmtId="164" fontId="0" fillId="0" borderId="21" xfId="0" applyNumberFormat="1" applyBorder="1" applyAlignment="1">
      <alignment horizontal="center"/>
    </xf>
    <xf numFmtId="0" fontId="0" fillId="0" borderId="21" xfId="0" applyBorder="1" applyAlignment="1">
      <alignment horizontal="center"/>
    </xf>
    <xf numFmtId="165" fontId="0" fillId="0" borderId="4" xfId="0" applyNumberFormat="1" applyBorder="1"/>
    <xf numFmtId="9" fontId="0" fillId="0" borderId="5" xfId="2" applyFont="1" applyBorder="1" applyAlignment="1">
      <alignment horizontal="center"/>
    </xf>
    <xf numFmtId="0" fontId="1" fillId="0" borderId="2" xfId="0" applyFont="1" applyBorder="1" applyAlignment="1">
      <alignment horizontal="center" wrapText="1"/>
    </xf>
    <xf numFmtId="1" fontId="0" fillId="0" borderId="2" xfId="1" applyNumberFormat="1" applyFont="1" applyBorder="1" applyAlignment="1">
      <alignment horizontal="center" vertical="center" wrapText="1"/>
    </xf>
    <xf numFmtId="41" fontId="0" fillId="0" borderId="0" xfId="1" applyFont="1" applyBorder="1"/>
    <xf numFmtId="1" fontId="21" fillId="0" borderId="2" xfId="0" applyNumberFormat="1" applyFont="1" applyBorder="1" applyAlignment="1">
      <alignment horizontal="center" vertical="center"/>
    </xf>
    <xf numFmtId="1" fontId="22" fillId="0" borderId="2" xfId="0" applyNumberFormat="1" applyFont="1" applyBorder="1" applyAlignment="1">
      <alignment horizontal="center" vertical="center"/>
    </xf>
    <xf numFmtId="164" fontId="0" fillId="0" borderId="2" xfId="0" applyNumberFormat="1" applyBorder="1" applyAlignment="1">
      <alignment horizontal="center"/>
    </xf>
    <xf numFmtId="164" fontId="0" fillId="0" borderId="0" xfId="0" applyNumberFormat="1" applyBorder="1" applyAlignment="1">
      <alignment horizontal="center"/>
    </xf>
    <xf numFmtId="0" fontId="0" fillId="0" borderId="0" xfId="0" applyBorder="1" applyAlignment="1">
      <alignment horizontal="center"/>
    </xf>
    <xf numFmtId="165" fontId="0" fillId="17" borderId="2" xfId="0" applyNumberFormat="1" applyFill="1" applyBorder="1"/>
    <xf numFmtId="9" fontId="0" fillId="17" borderId="8" xfId="2" applyFont="1" applyFill="1" applyBorder="1" applyAlignment="1">
      <alignment horizontal="center"/>
    </xf>
    <xf numFmtId="164" fontId="0" fillId="0" borderId="16" xfId="0" applyNumberFormat="1" applyBorder="1" applyAlignment="1">
      <alignment horizontal="center"/>
    </xf>
    <xf numFmtId="41" fontId="0" fillId="0" borderId="31" xfId="1" applyFont="1" applyBorder="1"/>
    <xf numFmtId="0" fontId="18" fillId="0" borderId="28" xfId="0" applyFont="1" applyFill="1" applyBorder="1"/>
    <xf numFmtId="1" fontId="21" fillId="0" borderId="28" xfId="0" applyNumberFormat="1" applyFont="1" applyBorder="1" applyAlignment="1">
      <alignment horizontal="center" vertical="center"/>
    </xf>
    <xf numFmtId="1" fontId="22" fillId="0" borderId="28" xfId="0" applyNumberFormat="1" applyFont="1" applyBorder="1" applyAlignment="1">
      <alignment horizontal="center" vertical="center"/>
    </xf>
    <xf numFmtId="164" fontId="0" fillId="0" borderId="28" xfId="0" applyNumberFormat="1" applyBorder="1" applyAlignment="1">
      <alignment horizontal="center"/>
    </xf>
    <xf numFmtId="164" fontId="0" fillId="0" borderId="31" xfId="0" applyNumberFormat="1" applyBorder="1" applyAlignment="1">
      <alignment horizontal="center"/>
    </xf>
    <xf numFmtId="0" fontId="0" fillId="0" borderId="31" xfId="0" applyBorder="1" applyAlignment="1">
      <alignment horizontal="center"/>
    </xf>
    <xf numFmtId="164" fontId="0" fillId="0" borderId="32" xfId="0" applyNumberFormat="1" applyBorder="1" applyAlignment="1">
      <alignment horizontal="center"/>
    </xf>
    <xf numFmtId="0" fontId="0" fillId="0" borderId="2" xfId="0" applyBorder="1"/>
    <xf numFmtId="0" fontId="0" fillId="12" borderId="2" xfId="0" applyFill="1" applyBorder="1"/>
    <xf numFmtId="0" fontId="0" fillId="0" borderId="16" xfId="0" applyBorder="1" applyAlignment="1">
      <alignment horizontal="center"/>
    </xf>
    <xf numFmtId="0" fontId="0" fillId="15" borderId="2" xfId="0" applyFill="1" applyBorder="1"/>
    <xf numFmtId="0" fontId="0" fillId="14" borderId="2" xfId="0" applyFill="1" applyBorder="1"/>
    <xf numFmtId="0" fontId="3" fillId="14" borderId="2" xfId="0" applyFont="1" applyFill="1" applyBorder="1"/>
    <xf numFmtId="0" fontId="0" fillId="0" borderId="51" xfId="0" applyBorder="1"/>
    <xf numFmtId="0" fontId="0" fillId="0" borderId="52" xfId="0" applyBorder="1"/>
    <xf numFmtId="41" fontId="0" fillId="0" borderId="52" xfId="1" applyFont="1" applyBorder="1"/>
    <xf numFmtId="0" fontId="18" fillId="0" borderId="53" xfId="0" applyFont="1" applyFill="1" applyBorder="1"/>
    <xf numFmtId="0" fontId="0" fillId="0" borderId="53" xfId="0" applyBorder="1" applyAlignment="1">
      <alignment horizontal="center" vertical="center"/>
    </xf>
    <xf numFmtId="1" fontId="21" fillId="0" borderId="53" xfId="0" applyNumberFormat="1" applyFont="1" applyBorder="1" applyAlignment="1">
      <alignment horizontal="center" vertical="center"/>
    </xf>
    <xf numFmtId="1" fontId="22" fillId="0" borderId="53" xfId="0" applyNumberFormat="1" applyFont="1" applyBorder="1" applyAlignment="1">
      <alignment horizontal="center" vertical="center"/>
    </xf>
    <xf numFmtId="164" fontId="0" fillId="0" borderId="53" xfId="0" applyNumberFormat="1" applyBorder="1" applyAlignment="1">
      <alignment horizontal="center"/>
    </xf>
    <xf numFmtId="164" fontId="0" fillId="0" borderId="52" xfId="0" applyNumberFormat="1" applyBorder="1" applyAlignment="1">
      <alignment horizontal="center"/>
    </xf>
    <xf numFmtId="0" fontId="0" fillId="0" borderId="52" xfId="0" applyBorder="1" applyAlignment="1">
      <alignment horizontal="center"/>
    </xf>
    <xf numFmtId="164" fontId="0" fillId="0" borderId="54" xfId="0" applyNumberFormat="1" applyBorder="1" applyAlignment="1">
      <alignment horizontal="center"/>
    </xf>
    <xf numFmtId="165" fontId="0" fillId="0" borderId="21" xfId="0" applyNumberFormat="1" applyBorder="1"/>
    <xf numFmtId="9" fontId="0" fillId="0" borderId="22" xfId="2" applyFont="1" applyFill="1" applyBorder="1" applyAlignment="1">
      <alignment horizontal="center"/>
    </xf>
    <xf numFmtId="165" fontId="0" fillId="0" borderId="31" xfId="0" applyNumberFormat="1" applyBorder="1"/>
    <xf numFmtId="9" fontId="0" fillId="0" borderId="32" xfId="2" applyFont="1" applyFill="1" applyBorder="1" applyAlignment="1">
      <alignment horizontal="center"/>
    </xf>
    <xf numFmtId="165" fontId="0" fillId="0" borderId="28" xfId="0" applyNumberFormat="1" applyBorder="1" applyAlignment="1">
      <alignment horizontal="center"/>
    </xf>
    <xf numFmtId="164" fontId="0" fillId="0" borderId="0" xfId="0" applyNumberFormat="1"/>
    <xf numFmtId="9" fontId="0" fillId="0" borderId="0" xfId="2" applyFont="1" applyFill="1"/>
    <xf numFmtId="9" fontId="0" fillId="0" borderId="0" xfId="0" applyNumberFormat="1"/>
    <xf numFmtId="166" fontId="0" fillId="0" borderId="0" xfId="0" applyNumberFormat="1"/>
    <xf numFmtId="0" fontId="3" fillId="0" borderId="2" xfId="0" applyFont="1" applyBorder="1" applyAlignment="1">
      <alignment horizontal="center"/>
    </xf>
    <xf numFmtId="0" fontId="0" fillId="0" borderId="0" xfId="0" applyAlignment="1">
      <alignment horizontal="center"/>
    </xf>
    <xf numFmtId="0" fontId="4" fillId="3" borderId="2" xfId="0" applyFont="1" applyFill="1" applyBorder="1" applyAlignment="1">
      <alignment horizontal="center" vertical="center" wrapText="1"/>
    </xf>
    <xf numFmtId="0" fontId="11" fillId="0" borderId="2" xfId="0" applyFont="1" applyBorder="1" applyAlignment="1">
      <alignment horizontal="center"/>
    </xf>
    <xf numFmtId="0" fontId="3" fillId="0" borderId="2" xfId="0" applyFont="1" applyBorder="1" applyAlignment="1">
      <alignment horizontal="center"/>
    </xf>
    <xf numFmtId="0" fontId="3" fillId="0" borderId="9"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9" xfId="0" applyFont="1" applyBorder="1" applyAlignment="1">
      <alignment horizontal="center"/>
    </xf>
    <xf numFmtId="0" fontId="3" fillId="0" borderId="50" xfId="0" applyFont="1" applyBorder="1" applyAlignment="1">
      <alignment horizontal="center"/>
    </xf>
    <xf numFmtId="0" fontId="17" fillId="0" borderId="7" xfId="0" applyFont="1" applyFill="1" applyBorder="1" applyAlignment="1">
      <alignment horizontal="center" vertical="center"/>
    </xf>
    <xf numFmtId="0" fontId="17" fillId="0" borderId="0" xfId="0" applyFont="1" applyFill="1" applyBorder="1" applyAlignment="1">
      <alignment horizontal="center" vertical="center"/>
    </xf>
    <xf numFmtId="2" fontId="0" fillId="0" borderId="0" xfId="0" applyNumberFormat="1" applyFill="1" applyAlignment="1">
      <alignment horizontal="center"/>
    </xf>
    <xf numFmtId="0" fontId="0" fillId="0" borderId="2" xfId="0" applyBorder="1" applyAlignment="1">
      <alignment horizontal="center"/>
    </xf>
    <xf numFmtId="0" fontId="0" fillId="0" borderId="2" xfId="0" applyFill="1" applyBorder="1" applyAlignment="1">
      <alignment horizontal="center"/>
    </xf>
    <xf numFmtId="0" fontId="0" fillId="0" borderId="0" xfId="0" applyAlignment="1">
      <alignment horizontal="center"/>
    </xf>
    <xf numFmtId="0" fontId="3" fillId="0" borderId="0" xfId="0" applyFont="1" applyAlignment="1">
      <alignment horizontal="center"/>
    </xf>
    <xf numFmtId="0" fontId="3" fillId="0" borderId="16" xfId="0" applyFont="1" applyBorder="1" applyAlignment="1">
      <alignment horizontal="center"/>
    </xf>
    <xf numFmtId="0" fontId="17" fillId="0" borderId="43" xfId="0" applyFont="1" applyFill="1" applyBorder="1" applyAlignment="1">
      <alignment horizontal="center" vertical="center"/>
    </xf>
    <xf numFmtId="0" fontId="17" fillId="0" borderId="44" xfId="0" applyFont="1" applyFill="1" applyBorder="1" applyAlignment="1">
      <alignment horizontal="center" vertical="center"/>
    </xf>
    <xf numFmtId="0" fontId="17" fillId="0" borderId="45" xfId="0" applyFont="1" applyFill="1" applyBorder="1" applyAlignment="1">
      <alignment horizontal="center" vertical="center"/>
    </xf>
    <xf numFmtId="0" fontId="4" fillId="3"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3" fillId="11" borderId="18" xfId="0" applyFont="1" applyFill="1" applyBorder="1" applyAlignment="1">
      <alignment horizontal="center" vertical="center" wrapText="1"/>
    </xf>
    <xf numFmtId="0" fontId="3" fillId="11" borderId="17" xfId="0" applyFont="1" applyFill="1" applyBorder="1" applyAlignment="1">
      <alignment horizontal="center" vertical="center" wrapText="1"/>
    </xf>
    <xf numFmtId="0" fontId="3" fillId="11" borderId="27" xfId="0" applyFont="1" applyFill="1" applyBorder="1" applyAlignment="1">
      <alignment horizontal="center" vertical="center" wrapText="1"/>
    </xf>
    <xf numFmtId="0" fontId="9" fillId="14" borderId="37" xfId="0" applyFont="1" applyFill="1" applyBorder="1" applyAlignment="1">
      <alignment horizontal="center" vertical="center" wrapText="1"/>
    </xf>
    <xf numFmtId="0" fontId="9" fillId="14" borderId="35" xfId="0" applyFont="1" applyFill="1" applyBorder="1" applyAlignment="1">
      <alignment horizontal="center" vertical="center" wrapText="1"/>
    </xf>
    <xf numFmtId="0" fontId="3" fillId="7" borderId="18" xfId="0" applyFont="1" applyFill="1" applyBorder="1" applyAlignment="1">
      <alignment horizontal="center" vertical="center" wrapText="1"/>
    </xf>
    <xf numFmtId="0" fontId="3" fillId="7" borderId="17" xfId="0" applyFont="1" applyFill="1" applyBorder="1" applyAlignment="1">
      <alignment horizontal="center" vertical="center" wrapText="1"/>
    </xf>
    <xf numFmtId="0" fontId="3" fillId="7" borderId="27" xfId="0" applyFont="1" applyFill="1" applyBorder="1" applyAlignment="1">
      <alignment horizontal="center" vertical="center" wrapText="1"/>
    </xf>
    <xf numFmtId="0" fontId="3" fillId="9" borderId="18" xfId="0" applyFont="1" applyFill="1" applyBorder="1" applyAlignment="1">
      <alignment horizontal="center" vertical="center" wrapText="1"/>
    </xf>
    <xf numFmtId="0" fontId="3" fillId="9" borderId="17" xfId="0" applyFont="1" applyFill="1" applyBorder="1" applyAlignment="1">
      <alignment horizontal="center" vertical="center" wrapText="1"/>
    </xf>
    <xf numFmtId="0" fontId="3" fillId="9" borderId="27" xfId="0" applyFont="1" applyFill="1" applyBorder="1" applyAlignment="1">
      <alignment horizontal="center" vertical="center" wrapText="1"/>
    </xf>
    <xf numFmtId="0" fontId="3" fillId="10" borderId="18" xfId="0" applyFont="1" applyFill="1" applyBorder="1" applyAlignment="1">
      <alignment horizontal="center" vertical="center" wrapText="1"/>
    </xf>
    <xf numFmtId="0" fontId="3" fillId="10" borderId="17" xfId="0" applyFont="1" applyFill="1" applyBorder="1" applyAlignment="1">
      <alignment horizontal="center" vertical="center" wrapText="1"/>
    </xf>
    <xf numFmtId="0" fontId="3" fillId="10" borderId="27" xfId="0" applyFont="1" applyFill="1" applyBorder="1" applyAlignment="1">
      <alignment horizontal="center" vertical="center" wrapText="1"/>
    </xf>
    <xf numFmtId="0" fontId="7" fillId="7" borderId="19" xfId="0" applyFont="1" applyFill="1" applyBorder="1" applyAlignment="1">
      <alignment horizontal="center" vertical="center" wrapText="1"/>
    </xf>
    <xf numFmtId="0" fontId="7" fillId="7" borderId="23" xfId="0" applyFont="1" applyFill="1" applyBorder="1" applyAlignment="1">
      <alignment horizontal="center" vertical="center" wrapText="1"/>
    </xf>
    <xf numFmtId="0" fontId="7" fillId="7" borderId="24" xfId="0" applyFont="1" applyFill="1" applyBorder="1" applyAlignment="1">
      <alignment horizontal="center" vertical="center" wrapText="1"/>
    </xf>
    <xf numFmtId="0" fontId="7" fillId="7" borderId="12" xfId="0" applyFont="1" applyFill="1" applyBorder="1" applyAlignment="1">
      <alignment horizontal="center" vertical="center" wrapText="1"/>
    </xf>
    <xf numFmtId="0" fontId="7" fillId="9" borderId="19" xfId="0" applyFont="1" applyFill="1" applyBorder="1" applyAlignment="1">
      <alignment horizontal="center" vertical="center" wrapText="1"/>
    </xf>
    <xf numFmtId="0" fontId="7" fillId="9" borderId="24" xfId="0" applyFont="1" applyFill="1" applyBorder="1" applyAlignment="1">
      <alignment horizontal="center" vertical="center" wrapText="1"/>
    </xf>
    <xf numFmtId="0" fontId="7" fillId="9" borderId="12" xfId="0" applyFont="1" applyFill="1" applyBorder="1" applyAlignment="1">
      <alignment horizontal="center" vertical="center" wrapText="1"/>
    </xf>
    <xf numFmtId="0" fontId="7" fillId="9" borderId="23" xfId="0" applyFont="1" applyFill="1" applyBorder="1" applyAlignment="1">
      <alignment horizontal="center" vertical="center" wrapText="1"/>
    </xf>
    <xf numFmtId="0" fontId="7" fillId="9" borderId="33" xfId="0" applyFont="1" applyFill="1" applyBorder="1" applyAlignment="1">
      <alignment horizontal="center" vertical="center" wrapText="1"/>
    </xf>
    <xf numFmtId="0" fontId="3" fillId="11" borderId="20" xfId="0" applyFont="1" applyFill="1" applyBorder="1" applyAlignment="1">
      <alignment horizontal="center" vertical="center" wrapText="1"/>
    </xf>
    <xf numFmtId="0" fontId="3" fillId="11" borderId="7" xfId="0" applyFont="1" applyFill="1" applyBorder="1" applyAlignment="1">
      <alignment horizontal="center" vertical="center" wrapText="1"/>
    </xf>
    <xf numFmtId="0" fontId="3" fillId="11" borderId="30" xfId="0" applyFont="1" applyFill="1" applyBorder="1" applyAlignment="1">
      <alignment horizontal="center" vertical="center" wrapText="1"/>
    </xf>
    <xf numFmtId="0" fontId="7" fillId="11" borderId="19" xfId="0" applyFont="1" applyFill="1" applyBorder="1" applyAlignment="1">
      <alignment horizontal="center" vertical="center" wrapText="1"/>
    </xf>
    <xf numFmtId="0" fontId="7" fillId="11" borderId="23" xfId="0" applyFont="1" applyFill="1" applyBorder="1" applyAlignment="1">
      <alignment horizontal="center" vertical="center" wrapText="1"/>
    </xf>
    <xf numFmtId="0" fontId="7" fillId="11" borderId="24" xfId="0" applyFont="1" applyFill="1" applyBorder="1" applyAlignment="1">
      <alignment horizontal="center" vertical="center" wrapText="1"/>
    </xf>
    <xf numFmtId="0" fontId="7" fillId="11" borderId="12" xfId="0" applyFont="1" applyFill="1" applyBorder="1" applyAlignment="1">
      <alignment horizontal="center" vertical="center" wrapText="1"/>
    </xf>
    <xf numFmtId="0" fontId="7" fillId="11" borderId="34" xfId="0" applyFont="1" applyFill="1" applyBorder="1" applyAlignment="1">
      <alignment horizontal="center" vertical="center" wrapText="1"/>
    </xf>
    <xf numFmtId="0" fontId="7" fillId="11" borderId="35" xfId="0" applyFont="1" applyFill="1" applyBorder="1" applyAlignment="1">
      <alignment horizontal="center" vertical="center" wrapText="1"/>
    </xf>
    <xf numFmtId="0" fontId="7" fillId="10" borderId="19" xfId="0" applyFont="1" applyFill="1" applyBorder="1" applyAlignment="1">
      <alignment horizontal="center" vertical="center" wrapText="1"/>
    </xf>
    <xf numFmtId="0" fontId="7" fillId="10" borderId="24" xfId="0" applyFont="1" applyFill="1" applyBorder="1" applyAlignment="1">
      <alignment horizontal="center" vertical="center" wrapText="1"/>
    </xf>
    <xf numFmtId="0" fontId="7" fillId="10" borderId="12" xfId="0" applyFont="1" applyFill="1" applyBorder="1" applyAlignment="1">
      <alignment horizontal="center" vertical="center" wrapText="1"/>
    </xf>
    <xf numFmtId="0" fontId="7" fillId="10" borderId="23" xfId="0" applyFont="1" applyFill="1" applyBorder="1" applyAlignment="1">
      <alignment horizontal="center" vertical="center" wrapText="1"/>
    </xf>
    <xf numFmtId="0" fontId="0" fillId="19" borderId="0" xfId="0" applyFill="1"/>
    <xf numFmtId="2" fontId="3" fillId="0" borderId="0" xfId="0" applyNumberFormat="1" applyFont="1" applyAlignment="1">
      <alignment horizontal="center" vertical="center" wrapText="1"/>
    </xf>
    <xf numFmtId="41" fontId="3" fillId="16" borderId="0" xfId="1" applyFont="1" applyFill="1" applyAlignment="1">
      <alignment horizontal="center" vertical="center" wrapText="1"/>
    </xf>
    <xf numFmtId="0" fontId="18" fillId="0" borderId="31" xfId="0" applyFont="1" applyFill="1" applyBorder="1" applyAlignment="1">
      <alignment horizontal="center" vertical="center" wrapText="1"/>
    </xf>
    <xf numFmtId="0" fontId="17" fillId="14" borderId="46" xfId="0" applyFont="1" applyFill="1" applyBorder="1" applyAlignment="1">
      <alignment horizontal="center" vertical="center" wrapText="1"/>
    </xf>
    <xf numFmtId="0" fontId="18" fillId="0" borderId="28" xfId="0" applyFont="1" applyFill="1" applyBorder="1" applyAlignment="1">
      <alignment horizontal="center" vertical="center" wrapText="1"/>
    </xf>
    <xf numFmtId="0" fontId="18" fillId="0" borderId="47" xfId="0" applyFont="1" applyFill="1" applyBorder="1" applyAlignment="1">
      <alignment horizontal="center" vertical="center" wrapText="1"/>
    </xf>
    <xf numFmtId="0" fontId="18" fillId="0" borderId="0" xfId="0" applyFont="1" applyFill="1" applyBorder="1" applyAlignment="1">
      <alignment horizontal="center" vertical="center" wrapText="1"/>
    </xf>
    <xf numFmtId="1" fontId="0" fillId="0" borderId="0" xfId="1" applyNumberFormat="1" applyFont="1" applyAlignment="1">
      <alignment horizontal="center" vertical="center"/>
    </xf>
    <xf numFmtId="0" fontId="0" fillId="0" borderId="37" xfId="0" applyBorder="1"/>
    <xf numFmtId="0" fontId="3" fillId="0" borderId="2" xfId="0" applyFont="1" applyBorder="1"/>
    <xf numFmtId="1" fontId="3" fillId="20" borderId="2" xfId="1" applyNumberFormat="1" applyFont="1" applyFill="1" applyBorder="1" applyAlignment="1">
      <alignment horizontal="center" vertical="center"/>
    </xf>
    <xf numFmtId="0" fontId="3" fillId="20" borderId="2" xfId="0" applyFont="1" applyFill="1" applyBorder="1" applyAlignment="1">
      <alignment horizontal="center" vertical="center"/>
    </xf>
    <xf numFmtId="0" fontId="3" fillId="0" borderId="37" xfId="0" applyFont="1" applyBorder="1"/>
    <xf numFmtId="49" fontId="0" fillId="0" borderId="2" xfId="0" applyNumberFormat="1" applyBorder="1"/>
    <xf numFmtId="41" fontId="0" fillId="17" borderId="2" xfId="1" applyFont="1" applyFill="1" applyBorder="1" applyAlignment="1">
      <alignment horizontal="center" vertical="center"/>
    </xf>
    <xf numFmtId="41" fontId="3" fillId="0" borderId="2" xfId="1" applyFont="1" applyBorder="1" applyAlignment="1">
      <alignment horizontal="center" vertical="center"/>
    </xf>
    <xf numFmtId="43" fontId="0" fillId="0" borderId="37" xfId="0" applyNumberFormat="1" applyBorder="1"/>
    <xf numFmtId="49" fontId="0" fillId="0" borderId="0" xfId="0" applyNumberFormat="1"/>
    <xf numFmtId="41" fontId="0" fillId="0" borderId="2" xfId="1" applyFont="1" applyBorder="1"/>
    <xf numFmtId="1" fontId="0" fillId="0" borderId="0" xfId="0" applyNumberFormat="1" applyAlignment="1">
      <alignment horizontal="center" vertical="center"/>
    </xf>
    <xf numFmtId="1" fontId="0" fillId="0" borderId="0" xfId="1" applyNumberFormat="1" applyFont="1" applyFill="1" applyBorder="1" applyAlignment="1">
      <alignment horizontal="center" vertical="center"/>
    </xf>
    <xf numFmtId="2" fontId="0" fillId="0" borderId="0" xfId="0" applyNumberFormat="1" applyAlignment="1">
      <alignment horizontal="center" vertical="center"/>
    </xf>
    <xf numFmtId="41" fontId="0" fillId="0" borderId="0" xfId="0" applyNumberFormat="1" applyAlignment="1">
      <alignment horizontal="center" vertical="center"/>
    </xf>
    <xf numFmtId="1" fontId="3" fillId="0" borderId="0" xfId="0" applyNumberFormat="1" applyFont="1" applyAlignment="1">
      <alignment horizontal="center" vertical="center"/>
    </xf>
    <xf numFmtId="1" fontId="3" fillId="0" borderId="2" xfId="1" applyNumberFormat="1" applyFont="1" applyBorder="1" applyAlignment="1">
      <alignment horizontal="center" vertical="center"/>
    </xf>
    <xf numFmtId="41" fontId="3" fillId="0" borderId="2" xfId="0" applyNumberFormat="1" applyFont="1" applyBorder="1" applyAlignment="1">
      <alignment horizontal="center" vertical="center"/>
    </xf>
    <xf numFmtId="1" fontId="0" fillId="0" borderId="0" xfId="1" applyNumberFormat="1" applyFont="1" applyBorder="1" applyAlignment="1">
      <alignment horizontal="center" vertical="center"/>
    </xf>
    <xf numFmtId="167" fontId="0" fillId="0" borderId="37" xfId="0" applyNumberFormat="1" applyBorder="1"/>
    <xf numFmtId="3" fontId="0" fillId="0" borderId="0" xfId="0" applyNumberFormat="1" applyAlignment="1">
      <alignment horizontal="center" vertical="center"/>
    </xf>
    <xf numFmtId="10" fontId="0" fillId="0" borderId="0" xfId="2" applyNumberFormat="1" applyFont="1"/>
    <xf numFmtId="168" fontId="0" fillId="0" borderId="0" xfId="0" applyNumberFormat="1" applyAlignment="1">
      <alignment horizontal="center" vertical="center"/>
    </xf>
    <xf numFmtId="168" fontId="3" fillId="0" borderId="2" xfId="0" applyNumberFormat="1" applyFont="1" applyBorder="1" applyAlignment="1">
      <alignment horizontal="center" vertical="center"/>
    </xf>
    <xf numFmtId="41" fontId="0" fillId="0" borderId="0" xfId="0" applyNumberFormat="1"/>
    <xf numFmtId="49" fontId="0" fillId="0" borderId="2" xfId="0" applyNumberFormat="1" applyBorder="1" applyAlignment="1">
      <alignment horizontal="center" vertical="center"/>
    </xf>
    <xf numFmtId="1" fontId="3" fillId="3" borderId="2" xfId="1" applyNumberFormat="1" applyFont="1" applyFill="1" applyBorder="1" applyAlignment="1">
      <alignment horizontal="center" vertical="center"/>
    </xf>
    <xf numFmtId="0" fontId="3" fillId="3" borderId="2" xfId="0" applyFont="1" applyFill="1" applyBorder="1" applyAlignment="1">
      <alignment horizontal="center" vertical="center"/>
    </xf>
    <xf numFmtId="1" fontId="3" fillId="20" borderId="2" xfId="1" applyNumberFormat="1" applyFont="1" applyFill="1" applyBorder="1" applyAlignment="1">
      <alignment horizontal="center" vertical="center" wrapText="1"/>
    </xf>
    <xf numFmtId="0" fontId="3" fillId="20" borderId="2" xfId="0" applyFont="1" applyFill="1" applyBorder="1" applyAlignment="1">
      <alignment horizontal="center" vertical="center" wrapText="1"/>
    </xf>
    <xf numFmtId="0" fontId="23" fillId="18" borderId="0" xfId="4" applyAlignment="1">
      <alignment horizontal="center" vertical="center"/>
    </xf>
    <xf numFmtId="41" fontId="0" fillId="0" borderId="2" xfId="1" applyFont="1" applyBorder="1" applyAlignment="1">
      <alignment horizontal="center" vertical="center"/>
    </xf>
    <xf numFmtId="41" fontId="0" fillId="0" borderId="2" xfId="1" applyFont="1" applyFill="1" applyBorder="1" applyAlignment="1">
      <alignment horizontal="center" vertical="center"/>
    </xf>
    <xf numFmtId="168" fontId="0" fillId="0" borderId="2" xfId="1" applyNumberFormat="1" applyFont="1" applyBorder="1" applyAlignment="1">
      <alignment horizontal="center" vertical="center"/>
    </xf>
    <xf numFmtId="1" fontId="0" fillId="0" borderId="2" xfId="0" applyNumberFormat="1" applyBorder="1"/>
    <xf numFmtId="1" fontId="3" fillId="21" borderId="2" xfId="1" applyNumberFormat="1" applyFont="1" applyFill="1" applyBorder="1" applyAlignment="1">
      <alignment horizontal="center" vertical="center"/>
    </xf>
    <xf numFmtId="49" fontId="0" fillId="0" borderId="2" xfId="0" applyNumberFormat="1" applyBorder="1" applyAlignment="1">
      <alignment horizontal="left"/>
    </xf>
    <xf numFmtId="1" fontId="16" fillId="0" borderId="2" xfId="0" applyNumberFormat="1" applyFont="1" applyBorder="1" applyAlignment="1">
      <alignment horizontal="left" vertical="top"/>
    </xf>
    <xf numFmtId="49" fontId="0" fillId="0" borderId="23" xfId="0" applyNumberFormat="1" applyBorder="1"/>
    <xf numFmtId="0" fontId="26" fillId="0" borderId="2" xfId="5" applyFont="1" applyBorder="1" applyAlignment="1">
      <alignment horizontal="left" vertical="top"/>
    </xf>
    <xf numFmtId="49" fontId="0" fillId="0" borderId="0" xfId="0" applyNumberFormat="1" applyBorder="1" applyAlignment="1">
      <alignment horizontal="left"/>
    </xf>
    <xf numFmtId="0" fontId="26" fillId="0" borderId="0" xfId="5" applyFont="1" applyBorder="1" applyAlignment="1">
      <alignment horizontal="left" vertical="top"/>
    </xf>
    <xf numFmtId="41" fontId="0" fillId="17" borderId="0" xfId="1" applyFont="1" applyFill="1" applyBorder="1" applyAlignment="1">
      <alignment horizontal="center" vertical="center"/>
    </xf>
    <xf numFmtId="41" fontId="3" fillId="0" borderId="0" xfId="1" applyFont="1" applyBorder="1" applyAlignment="1">
      <alignment horizontal="center" vertical="center"/>
    </xf>
    <xf numFmtId="0" fontId="0" fillId="0" borderId="2" xfId="0" applyBorder="1" applyAlignment="1">
      <alignment horizontal="left" vertical="top"/>
    </xf>
    <xf numFmtId="0" fontId="26" fillId="0" borderId="2" xfId="6" applyFont="1" applyBorder="1" applyAlignment="1">
      <alignment horizontal="left" vertical="top"/>
    </xf>
    <xf numFmtId="1" fontId="1" fillId="0" borderId="0" xfId="0" applyNumberFormat="1" applyFont="1" applyAlignment="1">
      <alignment horizontal="right" vertical="center"/>
    </xf>
    <xf numFmtId="0" fontId="1" fillId="0" borderId="0" xfId="0" applyFont="1" applyAlignment="1">
      <alignment horizontal="right" vertical="center"/>
    </xf>
    <xf numFmtId="0" fontId="3" fillId="0" borderId="2" xfId="0" applyFont="1" applyBorder="1" applyAlignment="1">
      <alignment horizontal="right" vertical="center"/>
    </xf>
    <xf numFmtId="1" fontId="0" fillId="0" borderId="2" xfId="0" applyNumberFormat="1" applyBorder="1" applyAlignment="1">
      <alignment horizontal="center" vertical="center"/>
    </xf>
    <xf numFmtId="3" fontId="0" fillId="0" borderId="2" xfId="0" applyNumberFormat="1" applyBorder="1" applyAlignment="1">
      <alignment horizontal="center" vertical="center"/>
    </xf>
    <xf numFmtId="0" fontId="0" fillId="0" borderId="2" xfId="0" applyBorder="1" applyAlignment="1">
      <alignment horizontal="right" vertical="center"/>
    </xf>
    <xf numFmtId="41" fontId="0" fillId="0" borderId="2" xfId="1" applyFont="1" applyBorder="1" applyAlignment="1">
      <alignment horizontal="right" vertical="center"/>
    </xf>
    <xf numFmtId="49" fontId="0" fillId="0" borderId="0" xfId="0" applyNumberFormat="1" applyBorder="1"/>
    <xf numFmtId="1" fontId="0" fillId="0" borderId="0" xfId="0" applyNumberFormat="1" applyBorder="1" applyAlignment="1">
      <alignment horizontal="center" vertical="center"/>
    </xf>
    <xf numFmtId="3" fontId="0" fillId="0" borderId="0" xfId="0" applyNumberFormat="1" applyBorder="1" applyAlignment="1">
      <alignment horizontal="center" vertical="center"/>
    </xf>
    <xf numFmtId="0" fontId="0" fillId="0" borderId="0" xfId="0" applyBorder="1" applyAlignment="1">
      <alignment horizontal="right" vertical="center"/>
    </xf>
    <xf numFmtId="0" fontId="0" fillId="0" borderId="0" xfId="0" applyBorder="1" applyAlignment="1">
      <alignment horizontal="center" vertical="center"/>
    </xf>
    <xf numFmtId="41" fontId="0" fillId="0" borderId="0" xfId="1" applyFont="1" applyBorder="1" applyAlignment="1">
      <alignment horizontal="right" vertical="center"/>
    </xf>
    <xf numFmtId="49" fontId="0" fillId="0" borderId="50" xfId="0" applyNumberFormat="1" applyBorder="1"/>
    <xf numFmtId="0" fontId="0" fillId="0" borderId="2" xfId="0" applyBorder="1" applyAlignment="1">
      <alignment horizontal="left"/>
    </xf>
    <xf numFmtId="1" fontId="0" fillId="0" borderId="2" xfId="1" applyNumberFormat="1" applyFont="1" applyBorder="1" applyAlignment="1">
      <alignment horizontal="center" vertical="center"/>
    </xf>
    <xf numFmtId="1" fontId="3" fillId="17" borderId="2" xfId="1" applyNumberFormat="1" applyFont="1" applyFill="1" applyBorder="1" applyAlignment="1">
      <alignment horizontal="center" vertical="center"/>
    </xf>
    <xf numFmtId="1" fontId="0" fillId="19" borderId="0" xfId="0" applyNumberFormat="1" applyFill="1"/>
    <xf numFmtId="49" fontId="0" fillId="6" borderId="0" xfId="0" applyNumberFormat="1" applyFill="1"/>
    <xf numFmtId="0" fontId="0" fillId="6" borderId="0" xfId="0" applyFill="1"/>
    <xf numFmtId="41" fontId="0" fillId="6" borderId="0" xfId="1" applyFont="1" applyFill="1"/>
    <xf numFmtId="0" fontId="0" fillId="0" borderId="0" xfId="0" applyAlignment="1">
      <alignment horizontal="left"/>
    </xf>
    <xf numFmtId="41" fontId="0" fillId="0" borderId="0" xfId="1" applyFont="1" applyAlignment="1">
      <alignment horizontal="center"/>
    </xf>
    <xf numFmtId="41" fontId="0" fillId="19" borderId="0" xfId="1" applyFont="1" applyFill="1"/>
    <xf numFmtId="41" fontId="0" fillId="3" borderId="0" xfId="1" applyFont="1" applyFill="1"/>
  </cellXfs>
  <cellStyles count="7">
    <cellStyle name="Buena" xfId="4" builtinId="26"/>
    <cellStyle name="Cálculo" xfId="3" builtinId="22"/>
    <cellStyle name="Millares [0]" xfId="1" builtinId="6"/>
    <cellStyle name="Normal" xfId="0" builtinId="0"/>
    <cellStyle name="Normal 2 3" xfId="5"/>
    <cellStyle name="Normal 4" xfId="6"/>
    <cellStyle name="Porcentaje" xfId="2" builtinId="5"/>
  </cellStyles>
  <dxfs count="59">
    <dxf>
      <font>
        <color rgb="FF006100"/>
      </font>
      <fill>
        <patternFill>
          <bgColor rgb="FFC6EFCE"/>
        </patternFill>
      </fill>
    </dxf>
    <dxf>
      <fill>
        <patternFill>
          <bgColor rgb="FFFF0000"/>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5" tint="-0.24994659260841701"/>
      </font>
      <fill>
        <patternFill>
          <bgColor rgb="FFFFC000"/>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5" tint="-0.24994659260841701"/>
      </font>
      <fill>
        <patternFill>
          <bgColor rgb="FFFFC000"/>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5" tint="-0.24994659260841701"/>
      </font>
      <fill>
        <patternFill>
          <bgColor rgb="FFFFC000"/>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5" tint="-0.24994659260841701"/>
      </font>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theme="5"/>
      </font>
      <fill>
        <patternFill>
          <bgColor rgb="FFFFFF99"/>
        </patternFill>
      </fill>
    </dxf>
    <dxf>
      <font>
        <color theme="6" tint="-0.24994659260841701"/>
      </font>
      <fill>
        <patternFill>
          <bgColor theme="9" tint="0.59996337778862885"/>
        </patternFill>
      </fill>
    </dxf>
    <dxf>
      <font>
        <color rgb="FFC00000"/>
      </font>
      <fill>
        <patternFill>
          <bgColor theme="5" tint="0.59996337778862885"/>
        </patternFill>
      </fill>
    </dxf>
    <dxf>
      <font>
        <color theme="5"/>
      </font>
      <fill>
        <patternFill>
          <bgColor rgb="FFFFFF99"/>
        </patternFill>
      </fill>
    </dxf>
    <dxf>
      <font>
        <color theme="6" tint="-0.24994659260841701"/>
      </font>
      <fill>
        <patternFill>
          <bgColor theme="9" tint="0.59996337778862885"/>
        </patternFill>
      </fill>
    </dxf>
    <dxf>
      <font>
        <color rgb="FFC00000"/>
      </font>
      <fill>
        <patternFill>
          <bgColor theme="5" tint="0.59996337778862885"/>
        </patternFill>
      </fill>
    </dxf>
    <dxf>
      <font>
        <color theme="5"/>
      </font>
      <fill>
        <patternFill>
          <bgColor rgb="FFFFFF99"/>
        </patternFill>
      </fill>
    </dxf>
    <dxf>
      <font>
        <color theme="6" tint="-0.24994659260841701"/>
      </font>
      <fill>
        <patternFill>
          <bgColor theme="9" tint="0.59996337778862885"/>
        </patternFill>
      </fill>
    </dxf>
    <dxf>
      <font>
        <color rgb="FFC00000"/>
      </font>
      <fill>
        <patternFill>
          <bgColor theme="5" tint="0.59996337778862885"/>
        </patternFill>
      </fill>
    </dxf>
    <dxf>
      <font>
        <color theme="5"/>
      </font>
      <fill>
        <patternFill>
          <bgColor rgb="FFFFFF99"/>
        </patternFill>
      </fill>
    </dxf>
    <dxf>
      <font>
        <color theme="6" tint="-0.24994659260841701"/>
      </font>
      <fill>
        <patternFill>
          <bgColor theme="9" tint="0.59996337778862885"/>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5" tint="0.79998168889431442"/>
        </patternFill>
      </fill>
    </dxf>
    <dxf>
      <fill>
        <patternFill>
          <bgColor theme="6" tint="0.79998168889431442"/>
        </patternFill>
      </fill>
    </dxf>
    <dxf>
      <fill>
        <patternFill>
          <bgColor rgb="FFFFC0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C00000"/>
      </font>
      <fill>
        <patternFill>
          <bgColor theme="5" tint="0.59996337778862885"/>
        </patternFill>
      </fill>
    </dxf>
    <dxf>
      <font>
        <color theme="5"/>
      </font>
      <fill>
        <patternFill>
          <bgColor rgb="FFFFFF99"/>
        </patternFill>
      </fill>
    </dxf>
    <dxf>
      <font>
        <color theme="6" tint="-0.24994659260841701"/>
      </font>
      <fill>
        <patternFill>
          <bgColor theme="9" tint="0.59996337778862885"/>
        </patternFill>
      </fill>
    </dxf>
    <dxf>
      <fill>
        <patternFill>
          <bgColor rgb="FFFFC000"/>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123825</xdr:colOff>
      <xdr:row>8</xdr:row>
      <xdr:rowOff>66675</xdr:rowOff>
    </xdr:from>
    <xdr:to>
      <xdr:col>3</xdr:col>
      <xdr:colOff>9525</xdr:colOff>
      <xdr:row>8</xdr:row>
      <xdr:rowOff>833866</xdr:rowOff>
    </xdr:to>
    <xdr:pic>
      <xdr:nvPicPr>
        <xdr:cNvPr id="2" name="Imagen 1"/>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1647825" y="12534900"/>
          <a:ext cx="4772025" cy="767191"/>
        </a:xfrm>
        <a:prstGeom prst="rect">
          <a:avLst/>
        </a:prstGeom>
      </xdr:spPr>
    </xdr:pic>
    <xdr:clientData/>
  </xdr:twoCellAnchor>
  <xdr:twoCellAnchor editAs="oneCell">
    <xdr:from>
      <xdr:col>2</xdr:col>
      <xdr:colOff>180976</xdr:colOff>
      <xdr:row>8</xdr:row>
      <xdr:rowOff>952499</xdr:rowOff>
    </xdr:from>
    <xdr:to>
      <xdr:col>2</xdr:col>
      <xdr:colOff>4867275</xdr:colOff>
      <xdr:row>8</xdr:row>
      <xdr:rowOff>2638424</xdr:rowOff>
    </xdr:to>
    <xdr:pic>
      <xdr:nvPicPr>
        <xdr:cNvPr id="3" name="Imagen 2"/>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1704976" y="13420724"/>
          <a:ext cx="4686299" cy="16859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studios/Planificaci&#243;n/2025/PNIP/Agua/Compilado_resultados_principales_recursos_h&#237;dricos_PNIP2055_V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folio_Nacional_WEB"/>
      <sheetName val="TDPortafolio_Nacional01"/>
      <sheetName val="SH por tipología"/>
      <sheetName val="Orígenes proyectos"/>
      <sheetName val="INI habilitantes"/>
      <sheetName val="Matriz de priorización"/>
      <sheetName val="Portafolio_Nacional01"/>
      <sheetName val="Indicadores brecha sintético"/>
      <sheetName val="Indicadores brechas compilado"/>
      <sheetName val="Brechas balance hídrico"/>
      <sheetName val="Cuencas prioritarias"/>
      <sheetName val="GCM representativos regionales"/>
      <sheetName val="DDA Cuencas Mm3"/>
      <sheetName val="Oferta subterránea"/>
      <sheetName val="TD_Restricciones"/>
      <sheetName val="Restricciones"/>
      <sheetName val="Centros poblados en cuencas"/>
      <sheetName val="Resumen Demandas Cuencas Mm3"/>
      <sheetName val="Areas_cuencas"/>
      <sheetName val="Dem_XV Arica"/>
      <sheetName val="Dem_I Tarapacá"/>
      <sheetName val="Dem_II Antofagasta"/>
      <sheetName val="Dem_III Atacama"/>
      <sheetName val="Dem_IV Coquimbo"/>
      <sheetName val="Dem_V Valparaíso"/>
      <sheetName val="Dem_RM"/>
      <sheetName val="Dem_VI O Higgins"/>
      <sheetName val="Dem_VII Maule"/>
      <sheetName val="Dem_XVI Ñuble"/>
      <sheetName val="Dem_VIII Bío Bío"/>
      <sheetName val="Dem_IX Araucanía"/>
      <sheetName val="Dem_XIV Los Ríos"/>
      <sheetName val="Dem_X Los Lagos"/>
      <sheetName val="Dem_XI Aysén"/>
      <sheetName val="Dem_XII Magallane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A1" t="str">
            <v>Cuenca BNA</v>
          </cell>
          <cell r="B1" t="str">
            <v>Nombre</v>
          </cell>
          <cell r="C1" t="str">
            <v>DDA 2023 (Mm3/año)</v>
          </cell>
          <cell r="D1" t="str">
            <v>DDA 2025 (Mm3/año)</v>
          </cell>
          <cell r="E1" t="str">
            <v>DDA 2035 (Mm3/año)</v>
          </cell>
          <cell r="F1" t="str">
            <v>DDA 2045 (Mm3/año)</v>
          </cell>
          <cell r="G1" t="str">
            <v>DDA 2055 (Mm3/año)</v>
          </cell>
        </row>
        <row r="2">
          <cell r="A2" t="str">
            <v>010</v>
          </cell>
          <cell r="B2" t="str">
            <v>Altiplanicas</v>
          </cell>
          <cell r="C2">
            <v>38231.199999999997</v>
          </cell>
          <cell r="D2">
            <v>52199.3</v>
          </cell>
          <cell r="E2">
            <v>47106.3</v>
          </cell>
          <cell r="F2">
            <v>55377.5</v>
          </cell>
          <cell r="G2">
            <v>82558.2</v>
          </cell>
        </row>
        <row r="3">
          <cell r="A3" t="str">
            <v>011</v>
          </cell>
          <cell r="B3" t="str">
            <v>Quebrada de la Concordia</v>
          </cell>
          <cell r="C3">
            <v>8203</v>
          </cell>
          <cell r="D3">
            <v>8944</v>
          </cell>
          <cell r="E3">
            <v>7963</v>
          </cell>
          <cell r="F3">
            <v>7173</v>
          </cell>
          <cell r="G3">
            <v>8832</v>
          </cell>
        </row>
        <row r="4">
          <cell r="A4" t="str">
            <v>012</v>
          </cell>
          <cell r="B4" t="str">
            <v>Rio Lluta</v>
          </cell>
          <cell r="C4">
            <v>19618</v>
          </cell>
          <cell r="D4">
            <v>23920</v>
          </cell>
          <cell r="E4">
            <v>23967</v>
          </cell>
          <cell r="F4">
            <v>20853</v>
          </cell>
          <cell r="G4">
            <v>32624</v>
          </cell>
        </row>
        <row r="5">
          <cell r="A5" t="str">
            <v>013</v>
          </cell>
          <cell r="B5" t="str">
            <v>Rio San Jose</v>
          </cell>
          <cell r="C5">
            <v>46742</v>
          </cell>
          <cell r="D5">
            <v>51856</v>
          </cell>
          <cell r="E5">
            <v>52711</v>
          </cell>
          <cell r="F5">
            <v>52683</v>
          </cell>
          <cell r="G5">
            <v>64724</v>
          </cell>
        </row>
        <row r="6">
          <cell r="A6" t="str">
            <v>014</v>
          </cell>
          <cell r="B6" t="str">
            <v>Costeras R. San Jose-Q.Camarones</v>
          </cell>
          <cell r="C6">
            <v>19725</v>
          </cell>
          <cell r="D6">
            <v>20692</v>
          </cell>
          <cell r="E6">
            <v>16957</v>
          </cell>
          <cell r="F6">
            <v>14436</v>
          </cell>
          <cell r="G6">
            <v>14306</v>
          </cell>
        </row>
        <row r="7">
          <cell r="A7" t="str">
            <v>015</v>
          </cell>
          <cell r="B7" t="str">
            <v>Q. Rio Camarones</v>
          </cell>
          <cell r="C7">
            <v>13250.2</v>
          </cell>
          <cell r="D7">
            <v>14885.9</v>
          </cell>
          <cell r="E7">
            <v>12322.4</v>
          </cell>
          <cell r="F7">
            <v>9733.2000000000007</v>
          </cell>
          <cell r="G7">
            <v>9492.4</v>
          </cell>
        </row>
        <row r="8">
          <cell r="A8" t="str">
            <v>016</v>
          </cell>
          <cell r="B8" t="str">
            <v>Costeras R.Camarones-Pampa del Tamarugal</v>
          </cell>
          <cell r="C8">
            <v>4285.6000000000004</v>
          </cell>
          <cell r="D8">
            <v>4721.1000000000004</v>
          </cell>
          <cell r="E8">
            <v>4391</v>
          </cell>
          <cell r="F8">
            <v>3940.6</v>
          </cell>
          <cell r="G8">
            <v>4522.6000000000004</v>
          </cell>
        </row>
        <row r="9">
          <cell r="A9" t="str">
            <v>017</v>
          </cell>
          <cell r="B9" t="str">
            <v>Pampa del Tamarugal</v>
          </cell>
          <cell r="C9">
            <v>30982.1</v>
          </cell>
          <cell r="D9">
            <v>34445.599999999999</v>
          </cell>
          <cell r="E9">
            <v>40530.1</v>
          </cell>
          <cell r="F9">
            <v>47434.400000000001</v>
          </cell>
          <cell r="G9">
            <v>53417.8</v>
          </cell>
        </row>
        <row r="10">
          <cell r="A10" t="str">
            <v>018</v>
          </cell>
          <cell r="B10" t="str">
            <v>Costeras Tilviche-Loa</v>
          </cell>
          <cell r="C10">
            <v>43844.2</v>
          </cell>
          <cell r="D10">
            <v>47475.4</v>
          </cell>
          <cell r="E10">
            <v>33687.300000000003</v>
          </cell>
          <cell r="F10">
            <v>38457.199999999997</v>
          </cell>
          <cell r="G10">
            <v>42554.6</v>
          </cell>
        </row>
        <row r="11">
          <cell r="A11" t="str">
            <v>020</v>
          </cell>
          <cell r="B11" t="str">
            <v>Fronterizas Salar Michincha-R.Loa</v>
          </cell>
          <cell r="C11">
            <v>1006</v>
          </cell>
          <cell r="D11">
            <v>1115.0999999999999</v>
          </cell>
          <cell r="E11">
            <v>177.6</v>
          </cell>
          <cell r="F11">
            <v>174.84</v>
          </cell>
          <cell r="G11">
            <v>173.23</v>
          </cell>
        </row>
        <row r="12">
          <cell r="A12" t="str">
            <v>021</v>
          </cell>
          <cell r="B12" t="str">
            <v>Rio Loa</v>
          </cell>
          <cell r="C12">
            <v>56039.759999999995</v>
          </cell>
          <cell r="D12">
            <v>50233.2</v>
          </cell>
          <cell r="E12">
            <v>38948.42</v>
          </cell>
          <cell r="F12">
            <v>39469.040000000001</v>
          </cell>
          <cell r="G12">
            <v>38605.729999999996</v>
          </cell>
        </row>
        <row r="13">
          <cell r="A13" t="str">
            <v>022</v>
          </cell>
          <cell r="B13" t="str">
            <v>Costeras R.Loa-Q.Caracoles</v>
          </cell>
          <cell r="C13">
            <v>31101.15</v>
          </cell>
          <cell r="D13">
            <v>31558.69</v>
          </cell>
          <cell r="E13">
            <v>35179.39</v>
          </cell>
          <cell r="F13">
            <v>38680.229999999996</v>
          </cell>
          <cell r="G13">
            <v>40065.25</v>
          </cell>
        </row>
        <row r="14">
          <cell r="A14" t="str">
            <v>023</v>
          </cell>
          <cell r="B14" t="str">
            <v>Fronterizas Salares Atacama-Socompa</v>
          </cell>
          <cell r="C14">
            <v>2410.63</v>
          </cell>
          <cell r="D14">
            <v>2423.86</v>
          </cell>
          <cell r="E14">
            <v>484.03</v>
          </cell>
          <cell r="F14">
            <v>559.63</v>
          </cell>
          <cell r="G14">
            <v>632.20000000000005</v>
          </cell>
        </row>
        <row r="15">
          <cell r="A15" t="str">
            <v>024</v>
          </cell>
          <cell r="B15" t="str">
            <v>Endorreica entre Fronterizas y Salar Atacama</v>
          </cell>
          <cell r="C15">
            <v>3099.61</v>
          </cell>
          <cell r="D15">
            <v>3105.87</v>
          </cell>
          <cell r="E15">
            <v>623.19000000000005</v>
          </cell>
          <cell r="F15">
            <v>718.86</v>
          </cell>
          <cell r="G15">
            <v>798.32</v>
          </cell>
        </row>
        <row r="16">
          <cell r="A16" t="str">
            <v>025</v>
          </cell>
          <cell r="B16" t="str">
            <v>Salar de Atacama</v>
          </cell>
          <cell r="C16">
            <v>14508.46</v>
          </cell>
          <cell r="D16">
            <v>14227.56</v>
          </cell>
          <cell r="E16">
            <v>6595.7800000000007</v>
          </cell>
          <cell r="F16">
            <v>9414.75</v>
          </cell>
          <cell r="G16">
            <v>11127.29</v>
          </cell>
        </row>
        <row r="17">
          <cell r="A17" t="str">
            <v>026</v>
          </cell>
          <cell r="B17" t="str">
            <v>Endorreicas Salar Atacama-Vertiente Pacifico</v>
          </cell>
          <cell r="C17">
            <v>2418.0700000000002</v>
          </cell>
          <cell r="D17">
            <v>1228.07</v>
          </cell>
          <cell r="E17">
            <v>1345.09</v>
          </cell>
          <cell r="F17">
            <v>1370.1</v>
          </cell>
          <cell r="G17">
            <v>1388.1100000000001</v>
          </cell>
        </row>
        <row r="18">
          <cell r="A18" t="str">
            <v>027</v>
          </cell>
          <cell r="B18" t="str">
            <v>Quebrada Caracoles</v>
          </cell>
          <cell r="C18">
            <v>18781.79</v>
          </cell>
          <cell r="D18">
            <v>15766.9</v>
          </cell>
          <cell r="E18">
            <v>15300.42</v>
          </cell>
          <cell r="F18">
            <v>16937.689999999999</v>
          </cell>
          <cell r="G18">
            <v>17552.060000000001</v>
          </cell>
        </row>
        <row r="19">
          <cell r="A19" t="str">
            <v>028</v>
          </cell>
          <cell r="B19" t="str">
            <v>Quebrada la Negra</v>
          </cell>
          <cell r="C19">
            <v>4041</v>
          </cell>
          <cell r="D19">
            <v>4207</v>
          </cell>
          <cell r="E19">
            <v>4880</v>
          </cell>
          <cell r="F19">
            <v>5345</v>
          </cell>
          <cell r="G19">
            <v>5924</v>
          </cell>
        </row>
        <row r="20">
          <cell r="A20" t="str">
            <v>029</v>
          </cell>
          <cell r="B20" t="str">
            <v>Costeras entre Q. la Negra y Q. Pan de Azucar</v>
          </cell>
          <cell r="C20">
            <v>3388.43</v>
          </cell>
          <cell r="D20">
            <v>3126.62</v>
          </cell>
          <cell r="E20">
            <v>3174.55</v>
          </cell>
          <cell r="F20">
            <v>3452.02</v>
          </cell>
          <cell r="G20">
            <v>3710.75</v>
          </cell>
        </row>
        <row r="21">
          <cell r="A21" t="str">
            <v>030</v>
          </cell>
          <cell r="B21" t="str">
            <v>Endorreicas entre Frontera y Vertiente del Pacifico</v>
          </cell>
          <cell r="C21">
            <v>13213.35</v>
          </cell>
          <cell r="D21">
            <v>12535.7</v>
          </cell>
          <cell r="E21">
            <v>12740.48</v>
          </cell>
          <cell r="F21">
            <v>14575.38</v>
          </cell>
          <cell r="G21">
            <v>16846.47</v>
          </cell>
        </row>
        <row r="22">
          <cell r="A22" t="str">
            <v>031</v>
          </cell>
          <cell r="B22" t="str">
            <v>Costeras Q.Pan de Azucar-R.Salado</v>
          </cell>
          <cell r="C22">
            <v>403.62</v>
          </cell>
          <cell r="D22">
            <v>399.64</v>
          </cell>
          <cell r="E22">
            <v>407.73</v>
          </cell>
          <cell r="F22">
            <v>422.77</v>
          </cell>
          <cell r="G22">
            <v>456.82</v>
          </cell>
        </row>
        <row r="23">
          <cell r="A23" t="str">
            <v>032</v>
          </cell>
          <cell r="B23" t="str">
            <v>Rio Salado</v>
          </cell>
          <cell r="C23">
            <v>3501.05</v>
          </cell>
          <cell r="D23">
            <v>3303.25</v>
          </cell>
          <cell r="E23">
            <v>3026.23</v>
          </cell>
          <cell r="F23">
            <v>3326.73</v>
          </cell>
          <cell r="G23">
            <v>3097.29</v>
          </cell>
        </row>
        <row r="24">
          <cell r="A24" t="str">
            <v>033</v>
          </cell>
          <cell r="B24" t="str">
            <v>Costeras e Islas R.Salado-R.Copiapo</v>
          </cell>
          <cell r="C24">
            <v>13402.49</v>
          </cell>
          <cell r="D24">
            <v>13030.55</v>
          </cell>
          <cell r="E24">
            <v>14192.86</v>
          </cell>
          <cell r="F24">
            <v>16757.010000000002</v>
          </cell>
          <cell r="G24">
            <v>19746.27</v>
          </cell>
        </row>
        <row r="25">
          <cell r="A25" t="str">
            <v>034</v>
          </cell>
          <cell r="B25" t="str">
            <v>Rio Copiapo</v>
          </cell>
          <cell r="C25">
            <v>106902.41</v>
          </cell>
          <cell r="D25">
            <v>107753.19</v>
          </cell>
          <cell r="E25">
            <v>131928.75</v>
          </cell>
          <cell r="F25">
            <v>165449.35</v>
          </cell>
          <cell r="G25">
            <v>201523.5</v>
          </cell>
        </row>
        <row r="26">
          <cell r="A26" t="str">
            <v>035</v>
          </cell>
          <cell r="B26" t="str">
            <v>Costeras entre R.Copiapo y Q.Totoral</v>
          </cell>
          <cell r="C26">
            <v>3231.11</v>
          </cell>
          <cell r="D26">
            <v>2915.36</v>
          </cell>
          <cell r="E26">
            <v>2729.61</v>
          </cell>
          <cell r="F26">
            <v>3383.24</v>
          </cell>
          <cell r="G26">
            <v>4098.3100000000004</v>
          </cell>
        </row>
        <row r="27">
          <cell r="A27" t="str">
            <v>036</v>
          </cell>
          <cell r="B27" t="str">
            <v>Q.Totoral y Costeras hasta Q.Carrizal</v>
          </cell>
          <cell r="C27">
            <v>32683.279999999999</v>
          </cell>
          <cell r="D27">
            <v>30801.39</v>
          </cell>
          <cell r="E27">
            <v>28644.39</v>
          </cell>
          <cell r="F27">
            <v>28369.09</v>
          </cell>
          <cell r="G27">
            <v>29323.08</v>
          </cell>
        </row>
        <row r="28">
          <cell r="A28" t="str">
            <v>037</v>
          </cell>
          <cell r="B28" t="str">
            <v>Quebrada Carrizal y Costeras hasta R. Huasco</v>
          </cell>
          <cell r="C28">
            <v>35729.03</v>
          </cell>
          <cell r="D28">
            <v>34779.32</v>
          </cell>
          <cell r="E28">
            <v>36532.050000000003</v>
          </cell>
          <cell r="F28">
            <v>36862.07</v>
          </cell>
          <cell r="G28">
            <v>38433.14</v>
          </cell>
        </row>
        <row r="29">
          <cell r="A29" t="str">
            <v>038</v>
          </cell>
          <cell r="B29" t="str">
            <v>Rio Huasco</v>
          </cell>
          <cell r="C29">
            <v>53664.28</v>
          </cell>
          <cell r="D29">
            <v>49357.91</v>
          </cell>
          <cell r="E29">
            <v>41919.980000000003</v>
          </cell>
          <cell r="F29">
            <v>43178.68</v>
          </cell>
          <cell r="G29">
            <v>47836.06</v>
          </cell>
        </row>
        <row r="30">
          <cell r="A30" t="str">
            <v>039</v>
          </cell>
          <cell r="B30" t="str">
            <v>Costeras e Islas entre R.Huasco y Cuarta Region</v>
          </cell>
          <cell r="C30">
            <v>43691.549999999996</v>
          </cell>
          <cell r="D30">
            <v>41410.939999999995</v>
          </cell>
          <cell r="E30">
            <v>37129.040000000001</v>
          </cell>
          <cell r="F30">
            <v>33889.880000000005</v>
          </cell>
          <cell r="G30">
            <v>32569.699999999997</v>
          </cell>
        </row>
        <row r="31">
          <cell r="A31" t="str">
            <v>040</v>
          </cell>
          <cell r="B31" t="str">
            <v>Costeras e Islas entre Tercera Region y Q. Los Choros</v>
          </cell>
          <cell r="C31">
            <v>308</v>
          </cell>
          <cell r="D31">
            <v>310</v>
          </cell>
          <cell r="E31">
            <v>348</v>
          </cell>
          <cell r="F31">
            <v>404</v>
          </cell>
          <cell r="G31">
            <v>443</v>
          </cell>
        </row>
        <row r="32">
          <cell r="A32" t="str">
            <v>041</v>
          </cell>
          <cell r="B32" t="str">
            <v>Rio los Choros</v>
          </cell>
          <cell r="C32">
            <v>4949</v>
          </cell>
          <cell r="D32">
            <v>4918</v>
          </cell>
          <cell r="E32">
            <v>5700</v>
          </cell>
          <cell r="F32">
            <v>6457</v>
          </cell>
          <cell r="G32">
            <v>7303</v>
          </cell>
        </row>
        <row r="33">
          <cell r="A33" t="str">
            <v>042</v>
          </cell>
          <cell r="B33" t="str">
            <v>Costeras entrre R. Los Choros y R. Elqui</v>
          </cell>
          <cell r="C33">
            <v>643</v>
          </cell>
          <cell r="D33">
            <v>646</v>
          </cell>
          <cell r="E33">
            <v>772</v>
          </cell>
          <cell r="F33">
            <v>871</v>
          </cell>
          <cell r="G33">
            <v>976</v>
          </cell>
        </row>
        <row r="34">
          <cell r="A34" t="str">
            <v>043</v>
          </cell>
          <cell r="B34" t="str">
            <v>Rio Elqui</v>
          </cell>
          <cell r="C34">
            <v>213206</v>
          </cell>
          <cell r="D34">
            <v>295824</v>
          </cell>
          <cell r="E34">
            <v>309789</v>
          </cell>
          <cell r="F34">
            <v>328232</v>
          </cell>
          <cell r="G34">
            <v>322572</v>
          </cell>
        </row>
        <row r="35">
          <cell r="A35" t="str">
            <v>044</v>
          </cell>
          <cell r="B35" t="str">
            <v>Costeras entre Elqui y Limari</v>
          </cell>
          <cell r="C35">
            <v>201769</v>
          </cell>
          <cell r="D35">
            <v>203783</v>
          </cell>
          <cell r="E35">
            <v>227102</v>
          </cell>
          <cell r="F35">
            <v>262007</v>
          </cell>
          <cell r="G35">
            <v>302432</v>
          </cell>
        </row>
        <row r="36">
          <cell r="A36" t="str">
            <v>045</v>
          </cell>
          <cell r="B36" t="str">
            <v>Rio Limari</v>
          </cell>
          <cell r="C36">
            <v>435971</v>
          </cell>
          <cell r="D36">
            <v>490066</v>
          </cell>
          <cell r="E36">
            <v>504016</v>
          </cell>
          <cell r="F36">
            <v>669785</v>
          </cell>
          <cell r="G36">
            <v>714609</v>
          </cell>
        </row>
        <row r="37">
          <cell r="A37" t="str">
            <v>046</v>
          </cell>
          <cell r="B37" t="str">
            <v>Costeras entre R.Limari y R.Choapa</v>
          </cell>
          <cell r="C37">
            <v>99065</v>
          </cell>
          <cell r="D37">
            <v>100364</v>
          </cell>
          <cell r="E37">
            <v>102007</v>
          </cell>
          <cell r="F37">
            <v>120837</v>
          </cell>
          <cell r="G37">
            <v>139639</v>
          </cell>
        </row>
        <row r="38">
          <cell r="A38" t="str">
            <v>047</v>
          </cell>
          <cell r="B38" t="str">
            <v>Rio Choapa</v>
          </cell>
          <cell r="C38">
            <v>191461</v>
          </cell>
          <cell r="D38">
            <v>173949</v>
          </cell>
          <cell r="E38">
            <v>186659</v>
          </cell>
          <cell r="F38">
            <v>210491</v>
          </cell>
          <cell r="G38">
            <v>226231</v>
          </cell>
        </row>
        <row r="39">
          <cell r="A39" t="str">
            <v>048</v>
          </cell>
          <cell r="B39" t="str">
            <v>Costeras entre R.Choapa y R.Quilimari</v>
          </cell>
          <cell r="C39">
            <v>10107</v>
          </cell>
          <cell r="D39">
            <v>10110</v>
          </cell>
          <cell r="E39">
            <v>10082</v>
          </cell>
          <cell r="F39">
            <v>11175</v>
          </cell>
          <cell r="G39">
            <v>11545</v>
          </cell>
        </row>
        <row r="40">
          <cell r="A40" t="str">
            <v>049</v>
          </cell>
          <cell r="B40" t="str">
            <v>Rio QuiLimari</v>
          </cell>
          <cell r="C40">
            <v>5761</v>
          </cell>
          <cell r="D40">
            <v>5726</v>
          </cell>
          <cell r="E40">
            <v>5624</v>
          </cell>
          <cell r="F40">
            <v>6041</v>
          </cell>
          <cell r="G40">
            <v>6119</v>
          </cell>
        </row>
        <row r="41">
          <cell r="A41" t="str">
            <v>050</v>
          </cell>
          <cell r="B41" t="str">
            <v>Costeras Quilimari-Petorca</v>
          </cell>
          <cell r="C41">
            <v>12177</v>
          </cell>
          <cell r="D41">
            <v>12001</v>
          </cell>
          <cell r="E41">
            <v>14749</v>
          </cell>
          <cell r="F41">
            <v>18436</v>
          </cell>
          <cell r="G41">
            <v>22964</v>
          </cell>
        </row>
        <row r="42">
          <cell r="A42" t="str">
            <v>051</v>
          </cell>
          <cell r="B42" t="str">
            <v>Rio Petorca</v>
          </cell>
          <cell r="C42">
            <v>50393</v>
          </cell>
          <cell r="D42">
            <v>46915</v>
          </cell>
          <cell r="E42">
            <v>52128</v>
          </cell>
          <cell r="F42">
            <v>65905</v>
          </cell>
          <cell r="G42">
            <v>82336</v>
          </cell>
        </row>
        <row r="43">
          <cell r="A43" t="str">
            <v>052</v>
          </cell>
          <cell r="B43" t="str">
            <v>Rio Ligua</v>
          </cell>
          <cell r="C43">
            <v>94323</v>
          </cell>
          <cell r="D43">
            <v>91806</v>
          </cell>
          <cell r="E43">
            <v>115792</v>
          </cell>
          <cell r="F43">
            <v>145210</v>
          </cell>
          <cell r="G43">
            <v>180828</v>
          </cell>
        </row>
        <row r="44">
          <cell r="A44" t="str">
            <v>053</v>
          </cell>
          <cell r="B44" t="str">
            <v>Costeras Ligua-Aconcagua</v>
          </cell>
          <cell r="C44">
            <v>75478.600000000006</v>
          </cell>
          <cell r="D44">
            <v>60374.1</v>
          </cell>
          <cell r="E44">
            <v>30352.799999999999</v>
          </cell>
          <cell r="F44">
            <v>25075.4</v>
          </cell>
          <cell r="G44">
            <v>27278.400000000001</v>
          </cell>
        </row>
        <row r="45">
          <cell r="A45" t="str">
            <v>054</v>
          </cell>
          <cell r="B45" t="str">
            <v>Rio Aconcagua</v>
          </cell>
          <cell r="C45">
            <v>937570</v>
          </cell>
          <cell r="D45">
            <v>903846.3</v>
          </cell>
          <cell r="E45">
            <v>1057098.8999999999</v>
          </cell>
          <cell r="F45">
            <v>1242813.6000000001</v>
          </cell>
          <cell r="G45">
            <v>1491775.6</v>
          </cell>
        </row>
        <row r="46">
          <cell r="A46" t="str">
            <v>055</v>
          </cell>
          <cell r="B46" t="str">
            <v>Costeras entre Aconcagua y Maipo</v>
          </cell>
          <cell r="C46">
            <v>205103.9</v>
          </cell>
          <cell r="D46">
            <v>198480.8</v>
          </cell>
          <cell r="E46">
            <v>232270.1</v>
          </cell>
          <cell r="F46">
            <v>249117.5</v>
          </cell>
          <cell r="G46">
            <v>295226.5</v>
          </cell>
        </row>
        <row r="47">
          <cell r="A47" t="str">
            <v>056</v>
          </cell>
          <cell r="B47" t="str">
            <v>Islas del Pacifico</v>
          </cell>
          <cell r="C47">
            <v>726</v>
          </cell>
          <cell r="D47">
            <v>711</v>
          </cell>
          <cell r="E47">
            <v>766</v>
          </cell>
          <cell r="F47">
            <v>790</v>
          </cell>
          <cell r="G47">
            <v>809</v>
          </cell>
        </row>
        <row r="48">
          <cell r="A48" t="str">
            <v>057</v>
          </cell>
          <cell r="B48" t="str">
            <v>Rio Maipo</v>
          </cell>
          <cell r="C48">
            <v>3170026.3</v>
          </cell>
          <cell r="D48">
            <v>2996267.88</v>
          </cell>
          <cell r="E48">
            <v>3260803.11</v>
          </cell>
          <cell r="F48">
            <v>3460279.24</v>
          </cell>
          <cell r="G48">
            <v>3930829</v>
          </cell>
        </row>
        <row r="49">
          <cell r="A49" t="str">
            <v>058</v>
          </cell>
          <cell r="B49" t="str">
            <v>Costeras entre  Maipo y Rapel</v>
          </cell>
          <cell r="C49">
            <v>175808</v>
          </cell>
          <cell r="D49">
            <v>186847</v>
          </cell>
          <cell r="E49">
            <v>266562</v>
          </cell>
          <cell r="F49">
            <v>328483</v>
          </cell>
          <cell r="G49">
            <v>416838</v>
          </cell>
        </row>
        <row r="50">
          <cell r="A50" t="str">
            <v>060</v>
          </cell>
          <cell r="B50" t="str">
            <v>Rio Rapel</v>
          </cell>
          <cell r="C50">
            <v>3236071</v>
          </cell>
          <cell r="D50">
            <v>3099383.58</v>
          </cell>
          <cell r="E50">
            <v>3460468.45</v>
          </cell>
          <cell r="F50">
            <v>3932794.65</v>
          </cell>
          <cell r="G50">
            <v>4837497</v>
          </cell>
        </row>
        <row r="51">
          <cell r="A51" t="str">
            <v>061</v>
          </cell>
          <cell r="B51" t="str">
            <v>Costeras Rapel-E.Nilahue</v>
          </cell>
          <cell r="C51">
            <v>344138</v>
          </cell>
          <cell r="D51">
            <v>352347.13</v>
          </cell>
          <cell r="E51">
            <v>447688.54000000004</v>
          </cell>
          <cell r="F51">
            <v>496148.76999999996</v>
          </cell>
          <cell r="G51">
            <v>630250.43999999994</v>
          </cell>
        </row>
        <row r="52">
          <cell r="A52" t="str">
            <v>070</v>
          </cell>
          <cell r="B52" t="str">
            <v>Costeras entre limite Region y R.  Mataquito</v>
          </cell>
          <cell r="C52">
            <v>26612</v>
          </cell>
          <cell r="D52">
            <v>26119</v>
          </cell>
          <cell r="E52">
            <v>29208</v>
          </cell>
          <cell r="F52">
            <v>29291</v>
          </cell>
          <cell r="G52">
            <v>31390</v>
          </cell>
        </row>
        <row r="53">
          <cell r="A53" t="str">
            <v>071</v>
          </cell>
          <cell r="B53" t="str">
            <v>Rio Mataquito</v>
          </cell>
          <cell r="C53">
            <v>860337</v>
          </cell>
          <cell r="D53">
            <v>838167</v>
          </cell>
          <cell r="E53">
            <v>909671</v>
          </cell>
          <cell r="F53">
            <v>961213</v>
          </cell>
          <cell r="G53">
            <v>1021867</v>
          </cell>
        </row>
        <row r="54">
          <cell r="A54" t="str">
            <v>072</v>
          </cell>
          <cell r="B54" t="str">
            <v>Costeras Mataquito-Maule</v>
          </cell>
          <cell r="C54">
            <v>54855</v>
          </cell>
          <cell r="D54">
            <v>55154</v>
          </cell>
          <cell r="E54">
            <v>68193</v>
          </cell>
          <cell r="F54">
            <v>71149</v>
          </cell>
          <cell r="G54">
            <v>79153</v>
          </cell>
        </row>
        <row r="55">
          <cell r="A55" t="str">
            <v>073</v>
          </cell>
          <cell r="B55" t="str">
            <v>Rio Maule</v>
          </cell>
          <cell r="C55">
            <v>3834892</v>
          </cell>
          <cell r="D55">
            <v>3636736</v>
          </cell>
          <cell r="E55">
            <v>4011569</v>
          </cell>
          <cell r="F55">
            <v>3993509</v>
          </cell>
          <cell r="G55">
            <v>4044180</v>
          </cell>
        </row>
        <row r="56">
          <cell r="A56" t="str">
            <v>074</v>
          </cell>
          <cell r="B56" t="str">
            <v>Costeras Maule y Limite Region</v>
          </cell>
          <cell r="C56">
            <v>38661</v>
          </cell>
          <cell r="D56">
            <v>39136</v>
          </cell>
          <cell r="E56">
            <v>49945</v>
          </cell>
          <cell r="F56">
            <v>54777</v>
          </cell>
          <cell r="G56">
            <v>63261</v>
          </cell>
        </row>
        <row r="57">
          <cell r="A57" t="str">
            <v>080</v>
          </cell>
          <cell r="B57" t="str">
            <v>Costeras entre limite Region y R. Itata</v>
          </cell>
          <cell r="C57">
            <v>5520</v>
          </cell>
          <cell r="D57">
            <v>6136</v>
          </cell>
          <cell r="E57">
            <v>7027</v>
          </cell>
          <cell r="F57">
            <v>7379</v>
          </cell>
          <cell r="G57">
            <v>8465</v>
          </cell>
        </row>
        <row r="58">
          <cell r="A58" t="str">
            <v>081</v>
          </cell>
          <cell r="B58" t="str">
            <v>Rio Itata</v>
          </cell>
          <cell r="C58">
            <v>1355220.2767652466</v>
          </cell>
          <cell r="D58">
            <v>1611373.1179051539</v>
          </cell>
          <cell r="E58">
            <v>1817576.2382416027</v>
          </cell>
          <cell r="F58">
            <v>1788621.6644416985</v>
          </cell>
          <cell r="G58">
            <v>2126446.7846237323</v>
          </cell>
        </row>
        <row r="59">
          <cell r="A59" t="str">
            <v>082</v>
          </cell>
          <cell r="B59" t="str">
            <v>Costeras e Islas entre Rio Itata y Rio Bio-Bio</v>
          </cell>
          <cell r="C59">
            <v>43326.29802964726</v>
          </cell>
          <cell r="D59">
            <v>44487.125013759804</v>
          </cell>
          <cell r="E59">
            <v>47607.279055461542</v>
          </cell>
          <cell r="F59">
            <v>48729.978732101583</v>
          </cell>
          <cell r="G59">
            <v>51604.458015418313</v>
          </cell>
        </row>
        <row r="60">
          <cell r="A60" t="str">
            <v>083</v>
          </cell>
          <cell r="B60" t="str">
            <v>Rio Bio-Bio</v>
          </cell>
          <cell r="C60">
            <v>1762455.2263707391</v>
          </cell>
          <cell r="D60">
            <v>2067425.573739056</v>
          </cell>
          <cell r="E60">
            <v>2427191.6501648743</v>
          </cell>
          <cell r="F60">
            <v>2433357.6363908937</v>
          </cell>
          <cell r="G60">
            <v>3126974.1442668322</v>
          </cell>
        </row>
        <row r="61">
          <cell r="A61" t="str">
            <v>084</v>
          </cell>
          <cell r="B61" t="str">
            <v>Costeras e Islas entre Rios Bio-Bio y Carampangue</v>
          </cell>
          <cell r="C61">
            <v>174435.0630395796</v>
          </cell>
          <cell r="D61">
            <v>175402.84660798591</v>
          </cell>
          <cell r="E61">
            <v>209296.00898593495</v>
          </cell>
          <cell r="F61">
            <v>198609.50581377669</v>
          </cell>
          <cell r="G61">
            <v>220043.92789677513</v>
          </cell>
        </row>
        <row r="62">
          <cell r="A62" t="str">
            <v>085</v>
          </cell>
          <cell r="B62" t="str">
            <v>Rio Carampangue</v>
          </cell>
          <cell r="C62">
            <v>5596.8992267128706</v>
          </cell>
          <cell r="D62">
            <v>6315.6291543113939</v>
          </cell>
          <cell r="E62">
            <v>6768.0486582485901</v>
          </cell>
          <cell r="F62">
            <v>6999.0634719628197</v>
          </cell>
          <cell r="G62">
            <v>8229.9522447079162</v>
          </cell>
        </row>
        <row r="63">
          <cell r="A63" t="str">
            <v>086</v>
          </cell>
          <cell r="B63" t="str">
            <v>Costeras Carampangue-Lebu</v>
          </cell>
          <cell r="C63">
            <v>2761.4352647876208</v>
          </cell>
          <cell r="D63">
            <v>3058.2021212670452</v>
          </cell>
          <cell r="E63">
            <v>3612.4889512118489</v>
          </cell>
          <cell r="F63">
            <v>4056.1883424981966</v>
          </cell>
          <cell r="G63">
            <v>4738.3855603498268</v>
          </cell>
        </row>
        <row r="64">
          <cell r="A64" t="str">
            <v>087</v>
          </cell>
          <cell r="B64" t="str">
            <v>Rio Lebu</v>
          </cell>
          <cell r="C64">
            <v>4340.5939402406457</v>
          </cell>
          <cell r="D64">
            <v>4499.0625936970018</v>
          </cell>
          <cell r="E64">
            <v>4710.3248411765717</v>
          </cell>
          <cell r="F64">
            <v>4849.9594503626759</v>
          </cell>
          <cell r="G64">
            <v>5132.1384006337921</v>
          </cell>
        </row>
        <row r="65">
          <cell r="A65" t="str">
            <v>088</v>
          </cell>
          <cell r="B65" t="str">
            <v>Costeras Lebu-Paicavi</v>
          </cell>
          <cell r="C65">
            <v>5238.5506274572408</v>
          </cell>
          <cell r="D65">
            <v>5955.2801029484235</v>
          </cell>
          <cell r="E65">
            <v>6553.544941551826</v>
          </cell>
          <cell r="F65">
            <v>6810.4883225272806</v>
          </cell>
          <cell r="G65">
            <v>7880.7773193107678</v>
          </cell>
        </row>
        <row r="66">
          <cell r="A66" t="str">
            <v>089</v>
          </cell>
          <cell r="B66" t="str">
            <v>Costeras e Islas entre R.Paicavi y Limite Region</v>
          </cell>
          <cell r="C66">
            <v>2873.5078610934029</v>
          </cell>
          <cell r="D66">
            <v>3183.9233201176448</v>
          </cell>
          <cell r="E66">
            <v>3525.6827299465817</v>
          </cell>
          <cell r="F66">
            <v>3663.1442488499411</v>
          </cell>
          <cell r="G66">
            <v>4409.4409707572722</v>
          </cell>
        </row>
        <row r="67">
          <cell r="A67" t="str">
            <v>090</v>
          </cell>
          <cell r="B67" t="str">
            <v>Costeras Limite Region y R.  Imperial</v>
          </cell>
          <cell r="C67">
            <v>0</v>
          </cell>
          <cell r="D67">
            <v>0</v>
          </cell>
          <cell r="E67">
            <v>0</v>
          </cell>
          <cell r="F67">
            <v>0</v>
          </cell>
          <cell r="G67">
            <v>0</v>
          </cell>
        </row>
        <row r="68">
          <cell r="A68" t="str">
            <v>091</v>
          </cell>
          <cell r="B68" t="str">
            <v>Rio Imperial</v>
          </cell>
          <cell r="C68">
            <v>367318</v>
          </cell>
          <cell r="D68">
            <v>374210</v>
          </cell>
          <cell r="E68">
            <v>438377</v>
          </cell>
          <cell r="F68">
            <v>449840</v>
          </cell>
          <cell r="G68">
            <v>552622</v>
          </cell>
        </row>
        <row r="69">
          <cell r="A69" t="str">
            <v>092</v>
          </cell>
          <cell r="B69" t="str">
            <v>Rio Budi</v>
          </cell>
          <cell r="C69">
            <v>4659</v>
          </cell>
          <cell r="D69">
            <v>4725</v>
          </cell>
          <cell r="E69">
            <v>5617</v>
          </cell>
          <cell r="F69">
            <v>6102</v>
          </cell>
          <cell r="G69">
            <v>7445</v>
          </cell>
        </row>
        <row r="70">
          <cell r="A70" t="str">
            <v>093</v>
          </cell>
          <cell r="B70" t="str">
            <v>Costeras Entre Rio Budi y Rio Tolten</v>
          </cell>
          <cell r="C70">
            <v>4919</v>
          </cell>
          <cell r="D70">
            <v>4984</v>
          </cell>
          <cell r="E70">
            <v>6121</v>
          </cell>
          <cell r="F70">
            <v>6767</v>
          </cell>
          <cell r="G70">
            <v>8602</v>
          </cell>
        </row>
        <row r="71">
          <cell r="A71" t="str">
            <v>094</v>
          </cell>
          <cell r="B71" t="str">
            <v>Rio Tolten</v>
          </cell>
          <cell r="C71">
            <v>181481</v>
          </cell>
          <cell r="D71">
            <v>178343</v>
          </cell>
          <cell r="E71">
            <v>227500</v>
          </cell>
          <cell r="F71">
            <v>233062</v>
          </cell>
          <cell r="G71">
            <v>282405</v>
          </cell>
        </row>
        <row r="72">
          <cell r="A72" t="str">
            <v>095</v>
          </cell>
          <cell r="B72" t="str">
            <v>Rio Queule</v>
          </cell>
          <cell r="C72">
            <v>6735</v>
          </cell>
          <cell r="D72">
            <v>7005</v>
          </cell>
          <cell r="E72">
            <v>8397</v>
          </cell>
          <cell r="F72">
            <v>8734</v>
          </cell>
          <cell r="G72">
            <v>10965</v>
          </cell>
        </row>
        <row r="73">
          <cell r="A73" t="str">
            <v>100</v>
          </cell>
          <cell r="B73" t="str">
            <v>Costeras entre limite Region y R.Valdivia</v>
          </cell>
          <cell r="C73">
            <v>10570</v>
          </cell>
          <cell r="D73">
            <v>10952</v>
          </cell>
          <cell r="E73">
            <v>14487</v>
          </cell>
          <cell r="F73">
            <v>15384</v>
          </cell>
          <cell r="G73">
            <v>20687</v>
          </cell>
        </row>
        <row r="74">
          <cell r="A74" t="str">
            <v>101</v>
          </cell>
          <cell r="B74" t="str">
            <v>Rio Valdivia</v>
          </cell>
          <cell r="C74">
            <v>179983</v>
          </cell>
          <cell r="D74">
            <v>185448</v>
          </cell>
          <cell r="E74">
            <v>243916</v>
          </cell>
          <cell r="F74">
            <v>262028</v>
          </cell>
          <cell r="G74">
            <v>346740</v>
          </cell>
        </row>
        <row r="75">
          <cell r="A75" t="str">
            <v>102</v>
          </cell>
          <cell r="B75" t="str">
            <v>Costeras entre R.Valdivia y R.Bueno</v>
          </cell>
          <cell r="C75">
            <v>7883</v>
          </cell>
          <cell r="D75">
            <v>7958</v>
          </cell>
          <cell r="E75">
            <v>10946</v>
          </cell>
          <cell r="F75">
            <v>11036</v>
          </cell>
          <cell r="G75">
            <v>15795</v>
          </cell>
        </row>
        <row r="76">
          <cell r="A76" t="str">
            <v>103</v>
          </cell>
          <cell r="B76" t="str">
            <v>Rio Bueno</v>
          </cell>
          <cell r="C76">
            <v>225953</v>
          </cell>
          <cell r="D76">
            <v>264496</v>
          </cell>
          <cell r="E76">
            <v>315445</v>
          </cell>
          <cell r="F76">
            <v>305933</v>
          </cell>
          <cell r="G76">
            <v>468558</v>
          </cell>
        </row>
        <row r="77">
          <cell r="A77" t="str">
            <v>104</v>
          </cell>
          <cell r="B77" t="str">
            <v>Cuencas e Islas entre R.Bueno y R. Puelo</v>
          </cell>
          <cell r="C77">
            <v>64640</v>
          </cell>
          <cell r="D77">
            <v>80809</v>
          </cell>
          <cell r="E77">
            <v>96792</v>
          </cell>
          <cell r="F77">
            <v>103971</v>
          </cell>
          <cell r="G77">
            <v>169000</v>
          </cell>
        </row>
        <row r="78">
          <cell r="A78" t="str">
            <v>105</v>
          </cell>
          <cell r="B78" t="str">
            <v>Rio Puelo</v>
          </cell>
          <cell r="C78">
            <v>236</v>
          </cell>
          <cell r="D78">
            <v>311</v>
          </cell>
          <cell r="E78">
            <v>429</v>
          </cell>
          <cell r="F78">
            <v>435</v>
          </cell>
          <cell r="G78">
            <v>829</v>
          </cell>
        </row>
        <row r="79">
          <cell r="A79" t="str">
            <v>106</v>
          </cell>
          <cell r="B79" t="str">
            <v>Costeras entre R.Puelo y R.Yelcho</v>
          </cell>
          <cell r="C79">
            <v>624</v>
          </cell>
          <cell r="D79">
            <v>750</v>
          </cell>
          <cell r="E79">
            <v>908</v>
          </cell>
          <cell r="F79">
            <v>904</v>
          </cell>
          <cell r="G79">
            <v>1466</v>
          </cell>
        </row>
        <row r="80">
          <cell r="A80" t="str">
            <v>107</v>
          </cell>
          <cell r="B80" t="str">
            <v>Rio Yelcho</v>
          </cell>
          <cell r="C80">
            <v>827</v>
          </cell>
          <cell r="D80">
            <v>1032</v>
          </cell>
          <cell r="E80">
            <v>1112</v>
          </cell>
          <cell r="F80">
            <v>1173</v>
          </cell>
          <cell r="G80">
            <v>2146</v>
          </cell>
        </row>
        <row r="81">
          <cell r="A81" t="str">
            <v>108</v>
          </cell>
          <cell r="B81" t="str">
            <v>Costeras entre R.Yelcho y limite Regional</v>
          </cell>
          <cell r="C81">
            <v>38</v>
          </cell>
          <cell r="D81">
            <v>42</v>
          </cell>
          <cell r="E81">
            <v>32</v>
          </cell>
          <cell r="F81">
            <v>21</v>
          </cell>
          <cell r="G81">
            <v>25</v>
          </cell>
        </row>
        <row r="82">
          <cell r="A82" t="str">
            <v>109</v>
          </cell>
          <cell r="B82" t="str">
            <v>Islas Chiloe y Circundantes</v>
          </cell>
          <cell r="C82">
            <v>9344</v>
          </cell>
          <cell r="D82">
            <v>10518</v>
          </cell>
          <cell r="E82">
            <v>11982</v>
          </cell>
          <cell r="F82">
            <v>12001</v>
          </cell>
          <cell r="G82">
            <v>14869</v>
          </cell>
        </row>
        <row r="83">
          <cell r="A83" t="str">
            <v>110</v>
          </cell>
          <cell r="B83" t="str">
            <v>Rio Palena y Costeras Limite Decima Region</v>
          </cell>
          <cell r="C83">
            <v>761</v>
          </cell>
          <cell r="D83">
            <v>969</v>
          </cell>
          <cell r="E83">
            <v>989</v>
          </cell>
          <cell r="F83">
            <v>1060</v>
          </cell>
          <cell r="G83">
            <v>2003</v>
          </cell>
        </row>
        <row r="84">
          <cell r="A84" t="str">
            <v>111</v>
          </cell>
          <cell r="B84" t="str">
            <v>Costeras e Islas entre R.Palena y R.Aisen</v>
          </cell>
          <cell r="C84">
            <v>573</v>
          </cell>
          <cell r="D84">
            <v>661</v>
          </cell>
          <cell r="E84">
            <v>644</v>
          </cell>
          <cell r="F84">
            <v>630</v>
          </cell>
          <cell r="G84">
            <v>1083</v>
          </cell>
        </row>
        <row r="85">
          <cell r="A85" t="str">
            <v>112</v>
          </cell>
          <cell r="B85" t="str">
            <v>Archipielagos de Las Guaitecas y de los Chonos</v>
          </cell>
          <cell r="C85">
            <v>138</v>
          </cell>
          <cell r="D85">
            <v>150</v>
          </cell>
          <cell r="E85">
            <v>147</v>
          </cell>
          <cell r="F85">
            <v>133</v>
          </cell>
          <cell r="G85">
            <v>182</v>
          </cell>
        </row>
        <row r="86">
          <cell r="A86" t="str">
            <v>113</v>
          </cell>
          <cell r="B86" t="str">
            <v>Rio Aisen</v>
          </cell>
          <cell r="C86">
            <v>17656</v>
          </cell>
          <cell r="D86">
            <v>19466</v>
          </cell>
          <cell r="E86">
            <v>21818</v>
          </cell>
          <cell r="F86">
            <v>24525</v>
          </cell>
          <cell r="G86">
            <v>35198</v>
          </cell>
        </row>
        <row r="87">
          <cell r="A87" t="str">
            <v>114</v>
          </cell>
          <cell r="B87" t="str">
            <v>Costeras e Islas entre R Aisen y R Baker y Canal Gral. Martinez</v>
          </cell>
          <cell r="C87">
            <v>906</v>
          </cell>
          <cell r="D87">
            <v>938</v>
          </cell>
          <cell r="E87">
            <v>955</v>
          </cell>
          <cell r="F87">
            <v>1014</v>
          </cell>
          <cell r="G87">
            <v>1302</v>
          </cell>
        </row>
        <row r="88">
          <cell r="A88" t="str">
            <v>115</v>
          </cell>
          <cell r="B88" t="str">
            <v>Rio Baker</v>
          </cell>
          <cell r="C88">
            <v>28224</v>
          </cell>
          <cell r="D88">
            <v>32818</v>
          </cell>
          <cell r="E88">
            <v>36793</v>
          </cell>
          <cell r="F88">
            <v>41554</v>
          </cell>
          <cell r="G88">
            <v>58512</v>
          </cell>
        </row>
        <row r="89">
          <cell r="A89" t="str">
            <v>116</v>
          </cell>
          <cell r="B89" t="str">
            <v>Costeras e Islas entre R. Baker y R. Pascua</v>
          </cell>
          <cell r="C89">
            <v>3</v>
          </cell>
          <cell r="D89">
            <v>4</v>
          </cell>
          <cell r="E89">
            <v>4</v>
          </cell>
          <cell r="F89">
            <v>5</v>
          </cell>
          <cell r="G89">
            <v>9</v>
          </cell>
        </row>
        <row r="90">
          <cell r="A90" t="str">
            <v>117</v>
          </cell>
          <cell r="B90" t="str">
            <v>Rio Pascua</v>
          </cell>
          <cell r="C90">
            <v>72</v>
          </cell>
          <cell r="D90">
            <v>76</v>
          </cell>
          <cell r="E90">
            <v>80</v>
          </cell>
          <cell r="F90">
            <v>84</v>
          </cell>
          <cell r="G90">
            <v>94</v>
          </cell>
        </row>
        <row r="91">
          <cell r="A91" t="str">
            <v>118</v>
          </cell>
          <cell r="B91" t="str">
            <v>Costeras entre R. Pascua Limite Region. Archipielago Guayeco</v>
          </cell>
          <cell r="C91">
            <v>2</v>
          </cell>
          <cell r="D91">
            <v>4</v>
          </cell>
          <cell r="E91">
            <v>2</v>
          </cell>
          <cell r="F91">
            <v>2</v>
          </cell>
          <cell r="G91">
            <v>7</v>
          </cell>
        </row>
        <row r="92">
          <cell r="A92" t="str">
            <v>119</v>
          </cell>
          <cell r="B92" t="str">
            <v>Cuenca del Pacifico</v>
          </cell>
          <cell r="C92">
            <v>0</v>
          </cell>
          <cell r="D92">
            <v>0</v>
          </cell>
          <cell r="E92">
            <v>0</v>
          </cell>
          <cell r="F92">
            <v>0</v>
          </cell>
          <cell r="G92">
            <v>0</v>
          </cell>
        </row>
        <row r="93">
          <cell r="A93" t="str">
            <v>120</v>
          </cell>
          <cell r="B93" t="str">
            <v>Costeras entre Limite Region y Seno Andrew</v>
          </cell>
          <cell r="C93">
            <v>80</v>
          </cell>
          <cell r="D93">
            <v>120</v>
          </cell>
          <cell r="E93">
            <v>79.3</v>
          </cell>
          <cell r="F93">
            <v>179.4</v>
          </cell>
          <cell r="G93">
            <v>143.5</v>
          </cell>
        </row>
        <row r="94">
          <cell r="A94" t="str">
            <v>121</v>
          </cell>
          <cell r="B94" t="str">
            <v>Islas entre limite Region y Canal Ancho y Estrecho de la Concepcion</v>
          </cell>
          <cell r="C94">
            <v>26.9</v>
          </cell>
          <cell r="D94">
            <v>30.2</v>
          </cell>
          <cell r="E94">
            <v>28.3</v>
          </cell>
          <cell r="F94">
            <v>95.8</v>
          </cell>
          <cell r="G94">
            <v>33</v>
          </cell>
        </row>
        <row r="95">
          <cell r="A95" t="str">
            <v>122</v>
          </cell>
          <cell r="B95" t="str">
            <v>Costeras entre Seno Andrew y R. Hollemberg e islas al oriente</v>
          </cell>
          <cell r="C95">
            <v>2522.9</v>
          </cell>
          <cell r="D95">
            <v>2630.1</v>
          </cell>
          <cell r="E95">
            <v>2827.8999999999996</v>
          </cell>
          <cell r="F95">
            <v>3147.1</v>
          </cell>
          <cell r="G95">
            <v>3341.3999999999996</v>
          </cell>
        </row>
        <row r="96">
          <cell r="A96" t="str">
            <v>123</v>
          </cell>
          <cell r="B96" t="str">
            <v>Islas entre Canales Concepcion, Sarmiento y E. de Magallanes</v>
          </cell>
          <cell r="C96">
            <v>35</v>
          </cell>
          <cell r="D96">
            <v>50</v>
          </cell>
          <cell r="E96">
            <v>49.7</v>
          </cell>
          <cell r="F96">
            <v>111.7</v>
          </cell>
          <cell r="G96">
            <v>115.8</v>
          </cell>
        </row>
        <row r="97">
          <cell r="A97" t="str">
            <v>124</v>
          </cell>
          <cell r="B97" t="str">
            <v>Costeras e Islas entre R Hollemberg, Golfo Alte. Laguna Blanca</v>
          </cell>
          <cell r="C97">
            <v>20359.599999999999</v>
          </cell>
          <cell r="D97">
            <v>24488.799999999999</v>
          </cell>
          <cell r="E97">
            <v>31449.7</v>
          </cell>
          <cell r="F97">
            <v>36729.199999999997</v>
          </cell>
          <cell r="G97">
            <v>51949.599999999999</v>
          </cell>
        </row>
        <row r="98">
          <cell r="A98" t="str">
            <v>125</v>
          </cell>
          <cell r="B98" t="str">
            <v>Costeras entre Lag.  Blanca(inc), Seno Otway, canal Jeronimo y Magallanes</v>
          </cell>
          <cell r="C98">
            <v>15636.6</v>
          </cell>
          <cell r="D98">
            <v>16409</v>
          </cell>
          <cell r="E98">
            <v>19413.899999999998</v>
          </cell>
          <cell r="F98">
            <v>21177.100000000002</v>
          </cell>
          <cell r="G98">
            <v>24201</v>
          </cell>
        </row>
        <row r="99">
          <cell r="A99" t="str">
            <v>126</v>
          </cell>
          <cell r="B99" t="str">
            <v>Vertiente del Atlantico</v>
          </cell>
          <cell r="C99">
            <v>12461.6</v>
          </cell>
          <cell r="D99">
            <v>14192.7</v>
          </cell>
          <cell r="E99">
            <v>17401.099999999999</v>
          </cell>
          <cell r="F99">
            <v>21970.3</v>
          </cell>
          <cell r="G99">
            <v>25386.400000000001</v>
          </cell>
        </row>
        <row r="100">
          <cell r="A100" t="str">
            <v>127</v>
          </cell>
          <cell r="B100" t="str">
            <v>Islas al Sur Estrecho de Magallanes</v>
          </cell>
          <cell r="C100">
            <v>62</v>
          </cell>
          <cell r="D100">
            <v>112</v>
          </cell>
          <cell r="E100">
            <v>141.4</v>
          </cell>
          <cell r="F100">
            <v>204.5</v>
          </cell>
          <cell r="G100">
            <v>252.1</v>
          </cell>
        </row>
        <row r="101">
          <cell r="A101" t="str">
            <v>128</v>
          </cell>
          <cell r="B101" t="str">
            <v>Tierra del Fuego</v>
          </cell>
          <cell r="C101">
            <v>4129</v>
          </cell>
          <cell r="D101">
            <v>4451.6000000000004</v>
          </cell>
          <cell r="E101">
            <v>5238.2999999999993</v>
          </cell>
          <cell r="F101">
            <v>5504.2999999999993</v>
          </cell>
          <cell r="G101">
            <v>6630.6</v>
          </cell>
        </row>
        <row r="102">
          <cell r="A102" t="str">
            <v>129</v>
          </cell>
          <cell r="B102" t="str">
            <v>Islas al sur del Canal Beagle y Territorio Antartico</v>
          </cell>
          <cell r="C102">
            <v>4.2</v>
          </cell>
          <cell r="D102">
            <v>4.3</v>
          </cell>
          <cell r="E102">
            <v>6</v>
          </cell>
          <cell r="F102">
            <v>6.2</v>
          </cell>
          <cell r="G102">
            <v>7.2</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7"/>
  <sheetViews>
    <sheetView tabSelected="1" zoomScale="85" zoomScaleNormal="85" workbookViewId="0"/>
  </sheetViews>
  <sheetFormatPr baseColWidth="10" defaultRowHeight="15"/>
  <cols>
    <col min="2" max="2" width="11.7109375" bestFit="1" customWidth="1"/>
    <col min="3" max="3" width="67.5703125" bestFit="1" customWidth="1"/>
    <col min="6" max="6" width="21.5703125" bestFit="1" customWidth="1"/>
    <col min="27" max="27" width="11.85546875" bestFit="1" customWidth="1"/>
  </cols>
  <sheetData>
    <row r="1" spans="1:26">
      <c r="G1" s="203" t="s">
        <v>5</v>
      </c>
      <c r="H1" s="204">
        <v>0.25</v>
      </c>
      <c r="I1" s="204">
        <v>0.2</v>
      </c>
      <c r="J1" s="204">
        <v>0.1</v>
      </c>
      <c r="K1" s="204">
        <v>0.1</v>
      </c>
      <c r="L1" s="204">
        <v>0.1</v>
      </c>
      <c r="M1" s="204">
        <v>0.25</v>
      </c>
    </row>
    <row r="2" spans="1:26">
      <c r="H2" s="205" t="s">
        <v>745</v>
      </c>
      <c r="I2" s="266" t="s">
        <v>746</v>
      </c>
      <c r="J2" s="266"/>
      <c r="K2" s="266"/>
      <c r="L2" s="266"/>
      <c r="M2" s="205" t="s">
        <v>747</v>
      </c>
      <c r="P2" s="266" t="s">
        <v>748</v>
      </c>
      <c r="Q2" s="266"/>
      <c r="R2" s="206"/>
      <c r="S2" s="207" t="s">
        <v>789</v>
      </c>
      <c r="T2" s="205" t="s">
        <v>749</v>
      </c>
      <c r="U2" s="208"/>
      <c r="X2" s="267" t="s">
        <v>750</v>
      </c>
      <c r="Y2" s="267"/>
      <c r="Z2" s="267"/>
    </row>
    <row r="3" spans="1:26" ht="45.75" thickBot="1">
      <c r="A3" s="35" t="s">
        <v>433</v>
      </c>
      <c r="B3" s="35" t="s">
        <v>468</v>
      </c>
      <c r="C3" s="35" t="s">
        <v>469</v>
      </c>
      <c r="D3" s="35" t="s">
        <v>751</v>
      </c>
      <c r="E3" s="35" t="s">
        <v>752</v>
      </c>
      <c r="F3" s="35" t="s">
        <v>753</v>
      </c>
      <c r="G3" s="47"/>
      <c r="H3" s="35" t="s">
        <v>754</v>
      </c>
      <c r="I3" s="35" t="s">
        <v>755</v>
      </c>
      <c r="J3" s="35" t="s">
        <v>756</v>
      </c>
      <c r="K3" s="35" t="s">
        <v>757</v>
      </c>
      <c r="L3" s="35" t="s">
        <v>758</v>
      </c>
      <c r="M3" s="35" t="s">
        <v>759</v>
      </c>
      <c r="P3" s="35" t="s">
        <v>760</v>
      </c>
      <c r="Q3" s="35" t="s">
        <v>761</v>
      </c>
      <c r="R3" s="137"/>
      <c r="X3" s="199" t="s">
        <v>1</v>
      </c>
      <c r="Y3" s="268" t="s">
        <v>762</v>
      </c>
      <c r="Z3" s="269"/>
    </row>
    <row r="4" spans="1:26">
      <c r="A4" s="143" t="s">
        <v>763</v>
      </c>
      <c r="B4" s="55" t="s">
        <v>570</v>
      </c>
      <c r="C4" s="55" t="s">
        <v>571</v>
      </c>
      <c r="D4" s="209">
        <v>2590</v>
      </c>
      <c r="E4" s="209" t="s">
        <v>764</v>
      </c>
      <c r="F4" s="210" t="str">
        <f>VLOOKUP(B4,'Brechas balance hídrico'!$A$3:$CJ$101,88,FALSE)</f>
        <v>Con recursos</v>
      </c>
      <c r="G4" s="55"/>
      <c r="H4" s="52">
        <f t="shared" ref="H4:H35" si="0">+IF(D4&gt;=$Y$4,$X$4,(IF(AND(D4&lt;$Z$5,D4&gt;=$Y$5),$X$5,(IF(AND(D4&lt;$Z$6,D4&gt;=$Y$6),$X$6,$X$7)))))</f>
        <v>1</v>
      </c>
      <c r="I4" s="211">
        <v>3</v>
      </c>
      <c r="J4" s="211">
        <v>2</v>
      </c>
      <c r="K4" s="211">
        <v>3</v>
      </c>
      <c r="L4" s="211">
        <v>2</v>
      </c>
      <c r="M4" s="212">
        <f t="shared" ref="M4:M35" si="1">+IF(F4=$Y$10,$X$10,IF(F4=$Y$11,$X$11,IF(F4=$Y$12,$X$12)))</f>
        <v>1</v>
      </c>
      <c r="N4" s="55"/>
      <c r="O4" s="55"/>
      <c r="P4" s="213">
        <f t="shared" ref="P4:P35" si="2">+SUMPRODUCT(H4:M4,$H$1:$M$1)</f>
        <v>1.8</v>
      </c>
      <c r="Q4" s="213" t="str">
        <f t="shared" ref="Q4:Q35" si="3">+IF(OR(P4&gt;=$P$106,E4="Sí"),"Crítica","")</f>
        <v>Crítica</v>
      </c>
      <c r="R4" s="214"/>
      <c r="S4" s="215">
        <f>+IF(P4&lt;$T$4,1,IF(AND(P4&gt;=$T$4,P4&lt;$T$5),2,IF(P4&gt;=$T$5,4,"ERROR")))</f>
        <v>1</v>
      </c>
      <c r="T4" s="216">
        <f>+_xlfn.PERCENTILE.EXC(P4:P8,0.35)</f>
        <v>3.0049999999999999</v>
      </c>
      <c r="U4" s="217">
        <v>0.35</v>
      </c>
      <c r="X4" s="218">
        <v>4</v>
      </c>
      <c r="Y4" s="219">
        <v>500000</v>
      </c>
      <c r="Z4" s="219" t="s">
        <v>765</v>
      </c>
    </row>
    <row r="5" spans="1:26">
      <c r="A5" s="17" t="s">
        <v>763</v>
      </c>
      <c r="B5" s="65" t="s">
        <v>572</v>
      </c>
      <c r="C5" s="65" t="s">
        <v>66</v>
      </c>
      <c r="D5" s="220">
        <v>29536</v>
      </c>
      <c r="E5" s="220" t="s">
        <v>766</v>
      </c>
      <c r="F5" s="196" t="str">
        <f>VLOOKUP(B5,'Brechas balance hídrico'!$A$3:$CJ$101,88,FALSE)</f>
        <v>Déficit hídrico estructural</v>
      </c>
      <c r="G5" s="65"/>
      <c r="H5" s="61">
        <f t="shared" si="0"/>
        <v>2</v>
      </c>
      <c r="I5" s="221">
        <v>3</v>
      </c>
      <c r="J5" s="221">
        <v>4</v>
      </c>
      <c r="K5" s="221">
        <v>2</v>
      </c>
      <c r="L5" s="221">
        <v>3</v>
      </c>
      <c r="M5" s="222">
        <f t="shared" si="1"/>
        <v>4</v>
      </c>
      <c r="N5" s="65"/>
      <c r="O5" s="65"/>
      <c r="P5" s="223">
        <f t="shared" si="2"/>
        <v>3</v>
      </c>
      <c r="Q5" s="223" t="str">
        <f t="shared" si="3"/>
        <v>Crítica</v>
      </c>
      <c r="R5" s="224"/>
      <c r="S5" s="225">
        <f>+IF(P5&lt;$T$4,1,IF(AND(P5&gt;=$T$4,P5&lt;$T$5),2,IF(P5&gt;=$T$5,4,"ERROR")))</f>
        <v>1</v>
      </c>
      <c r="T5" s="226">
        <f>+_xlfn.PERCENTILE.EXC(P4:P8,0.65)</f>
        <v>3.14</v>
      </c>
      <c r="U5" s="227">
        <v>0.65</v>
      </c>
      <c r="X5" s="218">
        <v>3</v>
      </c>
      <c r="Y5" s="219">
        <v>100000</v>
      </c>
      <c r="Z5" s="219">
        <v>500000</v>
      </c>
    </row>
    <row r="6" spans="1:26">
      <c r="A6" s="17" t="s">
        <v>763</v>
      </c>
      <c r="B6" s="65" t="s">
        <v>573</v>
      </c>
      <c r="C6" s="65" t="s">
        <v>67</v>
      </c>
      <c r="D6" s="220">
        <v>288773</v>
      </c>
      <c r="E6" s="220" t="s">
        <v>766</v>
      </c>
      <c r="F6" s="196" t="str">
        <f>VLOOKUP(B6,'Brechas balance hídrico'!$A$3:$CJ$101,88,FALSE)</f>
        <v>Déficit hídrico estructural</v>
      </c>
      <c r="G6" s="65"/>
      <c r="H6" s="61">
        <f t="shared" si="0"/>
        <v>3</v>
      </c>
      <c r="I6" s="221">
        <v>3</v>
      </c>
      <c r="J6" s="221">
        <v>2</v>
      </c>
      <c r="K6" s="221">
        <v>3</v>
      </c>
      <c r="L6" s="221">
        <v>3</v>
      </c>
      <c r="M6" s="222">
        <f t="shared" si="1"/>
        <v>4</v>
      </c>
      <c r="N6" s="65"/>
      <c r="O6" s="65"/>
      <c r="P6" s="223">
        <f t="shared" si="2"/>
        <v>3.1500000000000004</v>
      </c>
      <c r="Q6" s="223" t="str">
        <f t="shared" si="3"/>
        <v>Crítica</v>
      </c>
      <c r="R6" s="224"/>
      <c r="S6" s="225">
        <f>+IF(P6&lt;$T$4,1,IF(AND(P6&gt;=$T$4,P6&lt;$T$5),2,IF(P6&gt;=$T$5,4,"ERROR")))</f>
        <v>4</v>
      </c>
      <c r="T6" s="224"/>
      <c r="U6" s="228"/>
      <c r="X6" s="218">
        <v>2</v>
      </c>
      <c r="Y6" s="219">
        <v>20000</v>
      </c>
      <c r="Z6" s="219">
        <v>100000</v>
      </c>
    </row>
    <row r="7" spans="1:26">
      <c r="A7" s="17" t="s">
        <v>763</v>
      </c>
      <c r="B7" s="65" t="s">
        <v>576</v>
      </c>
      <c r="C7" s="65" t="s">
        <v>68</v>
      </c>
      <c r="D7" s="220">
        <v>148873</v>
      </c>
      <c r="E7" s="220" t="s">
        <v>766</v>
      </c>
      <c r="F7" s="196" t="str">
        <f>VLOOKUP(B7,'Brechas balance hídrico'!$A$3:$CJ$101,88,FALSE)</f>
        <v>Déficit hídrico estructural</v>
      </c>
      <c r="G7" s="65"/>
      <c r="H7" s="61">
        <f t="shared" si="0"/>
        <v>3</v>
      </c>
      <c r="I7" s="221">
        <v>4</v>
      </c>
      <c r="J7" s="221">
        <v>2</v>
      </c>
      <c r="K7" s="221">
        <v>3</v>
      </c>
      <c r="L7" s="221">
        <v>1</v>
      </c>
      <c r="M7" s="222">
        <f t="shared" si="1"/>
        <v>4</v>
      </c>
      <c r="N7" s="65"/>
      <c r="O7" s="65"/>
      <c r="P7" s="223">
        <f t="shared" si="2"/>
        <v>3.15</v>
      </c>
      <c r="Q7" s="223" t="str">
        <f t="shared" si="3"/>
        <v>Crítica</v>
      </c>
      <c r="R7" s="224"/>
      <c r="S7" s="225">
        <f>+IF(P7&lt;$T$4,1,IF(AND(P7&gt;=$T$4,P7&lt;$T$5),2,IF(P7&gt;=$T$5,4,"ERROR")))</f>
        <v>4</v>
      </c>
      <c r="T7" s="224"/>
      <c r="U7" s="228"/>
      <c r="X7" s="218">
        <v>1</v>
      </c>
      <c r="Y7" s="219">
        <v>0</v>
      </c>
      <c r="Z7" s="219">
        <v>20000</v>
      </c>
    </row>
    <row r="8" spans="1:26" ht="15.75" thickBot="1">
      <c r="A8" s="151" t="s">
        <v>763</v>
      </c>
      <c r="B8" s="88" t="s">
        <v>577</v>
      </c>
      <c r="C8" s="88" t="s">
        <v>578</v>
      </c>
      <c r="D8" s="229">
        <v>260324</v>
      </c>
      <c r="E8" s="229" t="s">
        <v>766</v>
      </c>
      <c r="F8" s="230" t="str">
        <f>VLOOKUP(B8,'Brechas balance hídrico'!$A$3:$CJ$101,88,FALSE)</f>
        <v>Déficit hídrico estructural</v>
      </c>
      <c r="G8" s="88"/>
      <c r="H8" s="84">
        <f t="shared" si="0"/>
        <v>3</v>
      </c>
      <c r="I8" s="231">
        <v>3</v>
      </c>
      <c r="J8" s="231">
        <v>2</v>
      </c>
      <c r="K8" s="231">
        <v>3</v>
      </c>
      <c r="L8" s="231">
        <v>2</v>
      </c>
      <c r="M8" s="232">
        <f t="shared" si="1"/>
        <v>4</v>
      </c>
      <c r="N8" s="88"/>
      <c r="O8" s="88"/>
      <c r="P8" s="233">
        <f t="shared" si="2"/>
        <v>3.0500000000000003</v>
      </c>
      <c r="Q8" s="233" t="str">
        <f t="shared" si="3"/>
        <v>Crítica</v>
      </c>
      <c r="R8" s="234"/>
      <c r="S8" s="235">
        <f>+IF(P8&lt;$T$4,1,IF(AND(P8&gt;=$T$4,P8&lt;$T$5),2,IF(P8&gt;=$T$5,4,"ERROR")))</f>
        <v>2</v>
      </c>
      <c r="T8" s="234"/>
      <c r="U8" s="236"/>
    </row>
    <row r="9" spans="1:26">
      <c r="A9" s="143" t="s">
        <v>767</v>
      </c>
      <c r="B9" s="55" t="s">
        <v>574</v>
      </c>
      <c r="C9" s="55" t="s">
        <v>575</v>
      </c>
      <c r="D9" s="209">
        <v>279</v>
      </c>
      <c r="E9" s="209" t="s">
        <v>766</v>
      </c>
      <c r="F9" s="210" t="str">
        <f>VLOOKUP(B9,'Brechas balance hídrico'!$A$3:$CJ$101,88,FALSE)</f>
        <v>Con recursos</v>
      </c>
      <c r="G9" s="55"/>
      <c r="H9" s="52">
        <f t="shared" si="0"/>
        <v>1</v>
      </c>
      <c r="I9" s="211">
        <v>4</v>
      </c>
      <c r="J9" s="211">
        <v>3</v>
      </c>
      <c r="K9" s="211">
        <v>4</v>
      </c>
      <c r="L9" s="211">
        <v>1</v>
      </c>
      <c r="M9" s="212">
        <f t="shared" si="1"/>
        <v>1</v>
      </c>
      <c r="N9" s="55"/>
      <c r="O9" s="55"/>
      <c r="P9" s="213">
        <f t="shared" si="2"/>
        <v>2.1</v>
      </c>
      <c r="Q9" s="213" t="str">
        <f t="shared" si="3"/>
        <v/>
      </c>
      <c r="R9" s="214"/>
      <c r="S9" s="215">
        <f>+IF(P9&lt;$T$9,1,IF(AND(P9&gt;=$T$9,P9&lt;$T$10),2,IF(P9&gt;=$T$10,4,"ERROR")))</f>
        <v>1</v>
      </c>
      <c r="T9" s="216">
        <f>+_xlfn.PERCENTILE.EXC(P9:P17,0.35)</f>
        <v>2.2000000000000002</v>
      </c>
      <c r="U9" s="217">
        <v>0.35</v>
      </c>
      <c r="X9" s="270" t="s">
        <v>768</v>
      </c>
      <c r="Y9" s="271"/>
    </row>
    <row r="10" spans="1:26">
      <c r="A10" s="17" t="s">
        <v>767</v>
      </c>
      <c r="B10" s="65" t="s">
        <v>579</v>
      </c>
      <c r="C10" s="65" t="s">
        <v>580</v>
      </c>
      <c r="D10" s="220">
        <v>1689</v>
      </c>
      <c r="E10" s="220" t="s">
        <v>766</v>
      </c>
      <c r="F10" s="196" t="str">
        <f>VLOOKUP(B10,'Brechas balance hídrico'!$A$3:$CJ$101,88,FALSE)</f>
        <v>Con recursos</v>
      </c>
      <c r="G10" s="65"/>
      <c r="H10" s="61">
        <f t="shared" si="0"/>
        <v>1</v>
      </c>
      <c r="I10" s="221">
        <v>3</v>
      </c>
      <c r="J10" s="221">
        <v>3</v>
      </c>
      <c r="K10" s="221">
        <v>3</v>
      </c>
      <c r="L10" s="221">
        <v>1</v>
      </c>
      <c r="M10" s="222">
        <f t="shared" si="1"/>
        <v>1</v>
      </c>
      <c r="N10" s="65"/>
      <c r="O10" s="65"/>
      <c r="P10" s="223">
        <f t="shared" si="2"/>
        <v>1.8000000000000003</v>
      </c>
      <c r="Q10" s="223" t="str">
        <f t="shared" si="3"/>
        <v/>
      </c>
      <c r="R10" s="224"/>
      <c r="S10" s="225">
        <f t="shared" ref="S10:S17" si="4">+IF(P10&lt;$T$9,1,IF(AND(P10&gt;=$T$9,P10&lt;$T$10),2,IF(P10&gt;=$T$10,4,"ERROR")))</f>
        <v>1</v>
      </c>
      <c r="T10" s="226">
        <f>+_xlfn.PERCENTILE.EXC(P9:P17,0.65)</f>
        <v>2.5250000000000004</v>
      </c>
      <c r="U10" s="227">
        <v>0.65</v>
      </c>
      <c r="X10" s="218">
        <v>1</v>
      </c>
      <c r="Y10" s="237" t="s">
        <v>557</v>
      </c>
    </row>
    <row r="11" spans="1:26">
      <c r="A11" s="17" t="s">
        <v>767</v>
      </c>
      <c r="B11" s="65" t="s">
        <v>581</v>
      </c>
      <c r="C11" s="65" t="s">
        <v>582</v>
      </c>
      <c r="D11" s="220">
        <v>2186</v>
      </c>
      <c r="E11" s="220" t="s">
        <v>766</v>
      </c>
      <c r="F11" s="196" t="str">
        <f>VLOOKUP(B11,'Brechas balance hídrico'!$A$3:$CJ$101,88,FALSE)</f>
        <v>Estrés hídrico</v>
      </c>
      <c r="G11" s="65"/>
      <c r="H11" s="61">
        <f t="shared" si="0"/>
        <v>1</v>
      </c>
      <c r="I11" s="221">
        <v>3</v>
      </c>
      <c r="J11" s="221">
        <v>3</v>
      </c>
      <c r="K11" s="221">
        <v>3</v>
      </c>
      <c r="L11" s="221">
        <v>1</v>
      </c>
      <c r="M11" s="222">
        <f t="shared" si="1"/>
        <v>3</v>
      </c>
      <c r="N11" s="65"/>
      <c r="O11" s="65"/>
      <c r="P11" s="223">
        <f t="shared" si="2"/>
        <v>2.3000000000000003</v>
      </c>
      <c r="Q11" s="223" t="str">
        <f t="shared" si="3"/>
        <v/>
      </c>
      <c r="R11" s="224"/>
      <c r="S11" s="225">
        <f t="shared" si="4"/>
        <v>2</v>
      </c>
      <c r="T11" s="224"/>
      <c r="U11" s="228"/>
      <c r="X11" s="218">
        <v>3</v>
      </c>
      <c r="Y11" s="238" t="s">
        <v>769</v>
      </c>
    </row>
    <row r="12" spans="1:26">
      <c r="A12" s="17" t="s">
        <v>767</v>
      </c>
      <c r="B12" s="65" t="s">
        <v>583</v>
      </c>
      <c r="C12" s="65" t="s">
        <v>74</v>
      </c>
      <c r="D12" s="220">
        <v>5962</v>
      </c>
      <c r="E12" s="220" t="s">
        <v>764</v>
      </c>
      <c r="F12" s="196" t="str">
        <f>VLOOKUP(B12,'Brechas balance hídrico'!$A$3:$CJ$101,88,FALSE)</f>
        <v>Déficit hídrico estructural</v>
      </c>
      <c r="G12" s="65"/>
      <c r="H12" s="61">
        <f t="shared" si="0"/>
        <v>1</v>
      </c>
      <c r="I12" s="221">
        <v>4</v>
      </c>
      <c r="J12" s="221">
        <v>4</v>
      </c>
      <c r="K12" s="221">
        <v>2</v>
      </c>
      <c r="L12" s="221">
        <v>3</v>
      </c>
      <c r="M12" s="222">
        <f t="shared" si="1"/>
        <v>4</v>
      </c>
      <c r="N12" s="65"/>
      <c r="O12" s="65"/>
      <c r="P12" s="223">
        <f t="shared" si="2"/>
        <v>2.95</v>
      </c>
      <c r="Q12" s="223" t="str">
        <f t="shared" si="3"/>
        <v>Crítica</v>
      </c>
      <c r="R12" s="224"/>
      <c r="S12" s="225">
        <f t="shared" si="4"/>
        <v>4</v>
      </c>
      <c r="T12" s="225"/>
      <c r="U12" s="239"/>
      <c r="X12" s="218">
        <v>4</v>
      </c>
      <c r="Y12" s="238" t="s">
        <v>558</v>
      </c>
    </row>
    <row r="13" spans="1:26">
      <c r="A13" s="17" t="s">
        <v>767</v>
      </c>
      <c r="B13" s="65" t="s">
        <v>584</v>
      </c>
      <c r="C13" s="65" t="s">
        <v>585</v>
      </c>
      <c r="D13" s="220">
        <v>5331</v>
      </c>
      <c r="E13" s="220" t="s">
        <v>766</v>
      </c>
      <c r="F13" s="196" t="str">
        <f>VLOOKUP(B13,'Brechas balance hídrico'!$A$3:$CJ$101,88,FALSE)</f>
        <v>Estrés hídrico</v>
      </c>
      <c r="G13" s="65"/>
      <c r="H13" s="61">
        <f t="shared" si="0"/>
        <v>1</v>
      </c>
      <c r="I13" s="221">
        <v>3</v>
      </c>
      <c r="J13" s="221">
        <v>2</v>
      </c>
      <c r="K13" s="221">
        <v>3</v>
      </c>
      <c r="L13" s="221">
        <v>2</v>
      </c>
      <c r="M13" s="222">
        <f t="shared" si="1"/>
        <v>3</v>
      </c>
      <c r="N13" s="65"/>
      <c r="O13" s="65"/>
      <c r="P13" s="223">
        <f t="shared" si="2"/>
        <v>2.2999999999999998</v>
      </c>
      <c r="Q13" s="223" t="str">
        <f t="shared" si="3"/>
        <v/>
      </c>
      <c r="R13" s="224"/>
      <c r="S13" s="225">
        <f t="shared" si="4"/>
        <v>2</v>
      </c>
      <c r="T13" s="224"/>
      <c r="U13" s="228"/>
    </row>
    <row r="14" spans="1:26">
      <c r="A14" s="17" t="s">
        <v>767</v>
      </c>
      <c r="B14" s="65" t="s">
        <v>586</v>
      </c>
      <c r="C14" s="65" t="s">
        <v>76</v>
      </c>
      <c r="D14" s="220">
        <v>83084</v>
      </c>
      <c r="E14" s="220" t="s">
        <v>766</v>
      </c>
      <c r="F14" s="196" t="str">
        <f>VLOOKUP(B14,'Brechas balance hídrico'!$A$3:$CJ$101,88,FALSE)</f>
        <v>Déficit hídrico estructural</v>
      </c>
      <c r="G14" s="65"/>
      <c r="H14" s="61">
        <f t="shared" si="0"/>
        <v>2</v>
      </c>
      <c r="I14" s="221">
        <v>2</v>
      </c>
      <c r="J14" s="221">
        <v>2</v>
      </c>
      <c r="K14" s="221">
        <v>3</v>
      </c>
      <c r="L14" s="221">
        <v>2</v>
      </c>
      <c r="M14" s="222">
        <f t="shared" si="1"/>
        <v>4</v>
      </c>
      <c r="N14" s="65"/>
      <c r="O14" s="65"/>
      <c r="P14" s="223">
        <f t="shared" si="2"/>
        <v>2.6</v>
      </c>
      <c r="Q14" s="223" t="str">
        <f t="shared" si="3"/>
        <v/>
      </c>
      <c r="R14" s="224"/>
      <c r="S14" s="225">
        <f t="shared" si="4"/>
        <v>4</v>
      </c>
      <c r="T14" s="65"/>
      <c r="U14" s="66"/>
      <c r="X14" s="240" t="s">
        <v>770</v>
      </c>
      <c r="Y14" s="237">
        <f>+COUNTIF(P4:P104,"&gt;=2,75")</f>
        <v>35</v>
      </c>
    </row>
    <row r="15" spans="1:26">
      <c r="A15" s="17" t="s">
        <v>767</v>
      </c>
      <c r="B15" s="65" t="s">
        <v>587</v>
      </c>
      <c r="C15" s="65" t="s">
        <v>588</v>
      </c>
      <c r="D15" s="220">
        <v>45158</v>
      </c>
      <c r="E15" s="220" t="s">
        <v>766</v>
      </c>
      <c r="F15" s="196" t="str">
        <f>VLOOKUP(B15,'Brechas balance hídrico'!$A$3:$CJ$101,88,FALSE)</f>
        <v>Déficit hídrico estructural</v>
      </c>
      <c r="G15" s="65"/>
      <c r="H15" s="61">
        <f t="shared" si="0"/>
        <v>2</v>
      </c>
      <c r="I15" s="221">
        <v>3</v>
      </c>
      <c r="J15" s="221">
        <v>3</v>
      </c>
      <c r="K15" s="221">
        <v>3</v>
      </c>
      <c r="L15" s="221">
        <v>2</v>
      </c>
      <c r="M15" s="222">
        <f t="shared" si="1"/>
        <v>4</v>
      </c>
      <c r="N15" s="65"/>
      <c r="O15" s="65"/>
      <c r="P15" s="223">
        <f t="shared" si="2"/>
        <v>2.9000000000000004</v>
      </c>
      <c r="Q15" s="223" t="str">
        <f t="shared" si="3"/>
        <v>Crítica</v>
      </c>
      <c r="R15" s="224"/>
      <c r="S15" s="225">
        <f t="shared" si="4"/>
        <v>4</v>
      </c>
      <c r="T15" s="65"/>
      <c r="U15" s="66"/>
      <c r="X15" s="241" t="s">
        <v>771</v>
      </c>
      <c r="Y15" s="242">
        <f>+COUNTIF(Q4:Q104,"Crítica")</f>
        <v>40</v>
      </c>
    </row>
    <row r="16" spans="1:26">
      <c r="A16" s="17" t="s">
        <v>767</v>
      </c>
      <c r="B16" s="65" t="s">
        <v>589</v>
      </c>
      <c r="C16" s="65" t="s">
        <v>590</v>
      </c>
      <c r="D16" s="220">
        <v>30607</v>
      </c>
      <c r="E16" s="220" t="s">
        <v>766</v>
      </c>
      <c r="F16" s="196" t="str">
        <f>VLOOKUP(B16,'Brechas balance hídrico'!$A$3:$CJ$101,88,FALSE)</f>
        <v>Estrés hídrico</v>
      </c>
      <c r="G16" s="65"/>
      <c r="H16" s="61">
        <f t="shared" si="0"/>
        <v>2</v>
      </c>
      <c r="I16" s="221">
        <v>3</v>
      </c>
      <c r="J16" s="221">
        <v>2</v>
      </c>
      <c r="K16" s="221">
        <v>2</v>
      </c>
      <c r="L16" s="221">
        <v>2</v>
      </c>
      <c r="M16" s="222">
        <f t="shared" si="1"/>
        <v>3</v>
      </c>
      <c r="N16" s="65"/>
      <c r="O16" s="65"/>
      <c r="P16" s="223">
        <f t="shared" si="2"/>
        <v>2.4500000000000002</v>
      </c>
      <c r="Q16" s="223" t="str">
        <f t="shared" si="3"/>
        <v/>
      </c>
      <c r="R16" s="224"/>
      <c r="S16" s="225">
        <f t="shared" si="4"/>
        <v>2</v>
      </c>
      <c r="T16" s="65"/>
      <c r="U16" s="66"/>
    </row>
    <row r="17" spans="1:21" ht="15.75" thickBot="1">
      <c r="A17" s="151" t="s">
        <v>767</v>
      </c>
      <c r="B17" s="88" t="s">
        <v>593</v>
      </c>
      <c r="C17" s="88" t="s">
        <v>594</v>
      </c>
      <c r="D17" s="229">
        <v>744</v>
      </c>
      <c r="E17" s="229" t="s">
        <v>766</v>
      </c>
      <c r="F17" s="230" t="str">
        <f>VLOOKUP(B17,'Brechas balance hídrico'!$A$3:$CJ$101,88,FALSE)</f>
        <v>Con recursos</v>
      </c>
      <c r="G17" s="88"/>
      <c r="H17" s="84">
        <f t="shared" si="0"/>
        <v>1</v>
      </c>
      <c r="I17" s="231">
        <v>3</v>
      </c>
      <c r="J17" s="231">
        <v>3</v>
      </c>
      <c r="K17" s="231">
        <v>4</v>
      </c>
      <c r="L17" s="231">
        <v>1</v>
      </c>
      <c r="M17" s="232">
        <f t="shared" si="1"/>
        <v>1</v>
      </c>
      <c r="N17" s="88"/>
      <c r="O17" s="88"/>
      <c r="P17" s="233">
        <f t="shared" si="2"/>
        <v>1.9000000000000004</v>
      </c>
      <c r="Q17" s="233" t="str">
        <f t="shared" si="3"/>
        <v/>
      </c>
      <c r="R17" s="234"/>
      <c r="S17" s="235">
        <f t="shared" si="4"/>
        <v>1</v>
      </c>
      <c r="T17" s="88"/>
      <c r="U17" s="89"/>
    </row>
    <row r="18" spans="1:21">
      <c r="A18" s="143" t="s">
        <v>772</v>
      </c>
      <c r="B18" s="55" t="s">
        <v>591</v>
      </c>
      <c r="C18" s="55" t="s">
        <v>592</v>
      </c>
      <c r="D18" s="209">
        <v>628</v>
      </c>
      <c r="E18" s="209" t="s">
        <v>766</v>
      </c>
      <c r="F18" s="210" t="str">
        <f>VLOOKUP(B18,'Brechas balance hídrico'!$A$3:$CJ$101,88,FALSE)</f>
        <v>Déficit hídrico estructural</v>
      </c>
      <c r="G18" s="55"/>
      <c r="H18" s="52">
        <f t="shared" si="0"/>
        <v>1</v>
      </c>
      <c r="I18" s="211">
        <v>3</v>
      </c>
      <c r="J18" s="211">
        <v>2</v>
      </c>
      <c r="K18" s="211">
        <v>3</v>
      </c>
      <c r="L18" s="211">
        <v>2</v>
      </c>
      <c r="M18" s="212">
        <f t="shared" si="1"/>
        <v>4</v>
      </c>
      <c r="N18" s="55"/>
      <c r="O18" s="55"/>
      <c r="P18" s="213">
        <f t="shared" si="2"/>
        <v>2.5499999999999998</v>
      </c>
      <c r="Q18" s="213" t="str">
        <f t="shared" si="3"/>
        <v/>
      </c>
      <c r="R18" s="214"/>
      <c r="S18" s="215">
        <f>+IF(P18&lt;$T$18,1,IF(AND(P18&gt;=$T$18,P18&lt;$T$19),2,IF(P18&gt;=$T$19,4,"ERROR")))</f>
        <v>2</v>
      </c>
      <c r="T18" s="216">
        <f>+_xlfn.PERCENTILE.EXC(P18:P26,0.35)</f>
        <v>2.4500000000000002</v>
      </c>
      <c r="U18" s="217">
        <v>0.35</v>
      </c>
    </row>
    <row r="19" spans="1:21">
      <c r="A19" s="17" t="s">
        <v>772</v>
      </c>
      <c r="B19" s="65" t="s">
        <v>595</v>
      </c>
      <c r="C19" s="65" t="s">
        <v>596</v>
      </c>
      <c r="D19" s="220">
        <v>21700</v>
      </c>
      <c r="E19" s="220" t="s">
        <v>766</v>
      </c>
      <c r="F19" s="196" t="str">
        <f>VLOOKUP(B19,'Brechas balance hídrico'!$A$3:$CJ$101,88,FALSE)</f>
        <v>Déficit hídrico estructural</v>
      </c>
      <c r="G19" s="65"/>
      <c r="H19" s="61">
        <f t="shared" si="0"/>
        <v>2</v>
      </c>
      <c r="I19" s="221">
        <v>3</v>
      </c>
      <c r="J19" s="221">
        <v>2</v>
      </c>
      <c r="K19" s="221">
        <v>3</v>
      </c>
      <c r="L19" s="221">
        <v>2</v>
      </c>
      <c r="M19" s="222">
        <f t="shared" si="1"/>
        <v>4</v>
      </c>
      <c r="N19" s="65"/>
      <c r="O19" s="65"/>
      <c r="P19" s="223">
        <f t="shared" si="2"/>
        <v>2.8</v>
      </c>
      <c r="Q19" s="223" t="str">
        <f t="shared" si="3"/>
        <v>Crítica</v>
      </c>
      <c r="R19" s="224"/>
      <c r="S19" s="225">
        <f t="shared" ref="S19:S26" si="5">+IF(P19&lt;$T$18,1,IF(AND(P19&gt;=$T$18,P19&lt;$T$19),2,IF(P19&gt;=$T$19,4,"ERROR")))</f>
        <v>4</v>
      </c>
      <c r="T19" s="226">
        <f>+_xlfn.PERCENTILE.EXC(P18:P26,0.65)</f>
        <v>2.75</v>
      </c>
      <c r="U19" s="227">
        <v>0.65</v>
      </c>
    </row>
    <row r="20" spans="1:21">
      <c r="A20" s="17" t="s">
        <v>772</v>
      </c>
      <c r="B20" s="65" t="s">
        <v>597</v>
      </c>
      <c r="C20" s="65" t="s">
        <v>598</v>
      </c>
      <c r="D20" s="220">
        <v>28613</v>
      </c>
      <c r="E20" s="220" t="s">
        <v>766</v>
      </c>
      <c r="F20" s="196" t="str">
        <f>VLOOKUP(B20,'Brechas balance hídrico'!$A$3:$CJ$101,88,FALSE)</f>
        <v>Déficit hídrico estructural</v>
      </c>
      <c r="G20" s="65"/>
      <c r="H20" s="61">
        <f t="shared" si="0"/>
        <v>2</v>
      </c>
      <c r="I20" s="221">
        <v>3</v>
      </c>
      <c r="J20" s="221">
        <v>2</v>
      </c>
      <c r="K20" s="221">
        <v>2</v>
      </c>
      <c r="L20" s="221">
        <v>2</v>
      </c>
      <c r="M20" s="222">
        <f t="shared" si="1"/>
        <v>4</v>
      </c>
      <c r="N20" s="65"/>
      <c r="O20" s="65"/>
      <c r="P20" s="223">
        <f t="shared" si="2"/>
        <v>2.7</v>
      </c>
      <c r="Q20" s="223" t="str">
        <f t="shared" si="3"/>
        <v/>
      </c>
      <c r="R20" s="224"/>
      <c r="S20" s="225">
        <f t="shared" si="5"/>
        <v>2</v>
      </c>
      <c r="T20" s="224"/>
      <c r="U20" s="228"/>
    </row>
    <row r="21" spans="1:21">
      <c r="A21" s="17" t="s">
        <v>772</v>
      </c>
      <c r="B21" s="65" t="s">
        <v>599</v>
      </c>
      <c r="C21" s="65" t="s">
        <v>600</v>
      </c>
      <c r="D21" s="220">
        <v>175797</v>
      </c>
      <c r="E21" s="220" t="s">
        <v>766</v>
      </c>
      <c r="F21" s="196" t="str">
        <f>VLOOKUP(B21,'Brechas balance hídrico'!$A$3:$CJ$101,88,FALSE)</f>
        <v>Déficit hídrico estructural</v>
      </c>
      <c r="G21" s="65"/>
      <c r="H21" s="61">
        <f t="shared" si="0"/>
        <v>3</v>
      </c>
      <c r="I21" s="221">
        <v>2</v>
      </c>
      <c r="J21" s="221">
        <v>2</v>
      </c>
      <c r="K21" s="221">
        <v>4</v>
      </c>
      <c r="L21" s="221">
        <v>3</v>
      </c>
      <c r="M21" s="222">
        <f t="shared" si="1"/>
        <v>4</v>
      </c>
      <c r="N21" s="65"/>
      <c r="O21" s="65"/>
      <c r="P21" s="223">
        <f t="shared" si="2"/>
        <v>3.05</v>
      </c>
      <c r="Q21" s="223" t="str">
        <f t="shared" si="3"/>
        <v>Crítica</v>
      </c>
      <c r="R21" s="224"/>
      <c r="S21" s="225">
        <f t="shared" si="5"/>
        <v>4</v>
      </c>
      <c r="T21" s="224"/>
      <c r="U21" s="228"/>
    </row>
    <row r="22" spans="1:21">
      <c r="A22" s="17" t="s">
        <v>772</v>
      </c>
      <c r="B22" s="65" t="s">
        <v>601</v>
      </c>
      <c r="C22" s="65" t="s">
        <v>602</v>
      </c>
      <c r="D22" s="220">
        <v>1715</v>
      </c>
      <c r="E22" s="220" t="s">
        <v>766</v>
      </c>
      <c r="F22" s="196" t="str">
        <f>VLOOKUP(B22,'Brechas balance hídrico'!$A$3:$CJ$101,88,FALSE)</f>
        <v>Déficit hídrico estructural</v>
      </c>
      <c r="G22" s="65"/>
      <c r="H22" s="61">
        <f t="shared" si="0"/>
        <v>1</v>
      </c>
      <c r="I22" s="221">
        <v>3</v>
      </c>
      <c r="J22" s="221">
        <v>2</v>
      </c>
      <c r="K22" s="221">
        <v>2</v>
      </c>
      <c r="L22" s="221">
        <v>1</v>
      </c>
      <c r="M22" s="222">
        <f t="shared" si="1"/>
        <v>4</v>
      </c>
      <c r="N22" s="65"/>
      <c r="O22" s="65"/>
      <c r="P22" s="223">
        <f t="shared" si="2"/>
        <v>2.35</v>
      </c>
      <c r="Q22" s="223" t="str">
        <f t="shared" si="3"/>
        <v/>
      </c>
      <c r="R22" s="224"/>
      <c r="S22" s="225">
        <f t="shared" si="5"/>
        <v>1</v>
      </c>
      <c r="T22" s="224"/>
      <c r="U22" s="228"/>
    </row>
    <row r="23" spans="1:21">
      <c r="A23" s="17" t="s">
        <v>772</v>
      </c>
      <c r="B23" s="65" t="s">
        <v>603</v>
      </c>
      <c r="C23" s="65" t="s">
        <v>604</v>
      </c>
      <c r="D23" s="220">
        <v>9498</v>
      </c>
      <c r="E23" s="220" t="s">
        <v>766</v>
      </c>
      <c r="F23" s="196" t="str">
        <f>VLOOKUP(B23,'Brechas balance hídrico'!$A$3:$CJ$101,88,FALSE)</f>
        <v>Déficit hídrico estructural</v>
      </c>
      <c r="G23" s="65"/>
      <c r="H23" s="61">
        <f t="shared" si="0"/>
        <v>1</v>
      </c>
      <c r="I23" s="221">
        <v>3</v>
      </c>
      <c r="J23" s="221">
        <v>2</v>
      </c>
      <c r="K23" s="221">
        <v>2</v>
      </c>
      <c r="L23" s="221">
        <v>2</v>
      </c>
      <c r="M23" s="222">
        <f t="shared" si="1"/>
        <v>4</v>
      </c>
      <c r="N23" s="65"/>
      <c r="O23" s="65"/>
      <c r="P23" s="223">
        <f t="shared" si="2"/>
        <v>2.4500000000000002</v>
      </c>
      <c r="Q23" s="223" t="str">
        <f t="shared" si="3"/>
        <v/>
      </c>
      <c r="R23" s="224"/>
      <c r="S23" s="225">
        <f t="shared" si="5"/>
        <v>2</v>
      </c>
      <c r="T23" s="224"/>
      <c r="U23" s="228"/>
    </row>
    <row r="24" spans="1:21">
      <c r="A24" s="17" t="s">
        <v>772</v>
      </c>
      <c r="B24" s="65" t="s">
        <v>605</v>
      </c>
      <c r="C24" s="65" t="s">
        <v>606</v>
      </c>
      <c r="D24" s="220">
        <v>15086</v>
      </c>
      <c r="E24" s="220" t="s">
        <v>766</v>
      </c>
      <c r="F24" s="196" t="str">
        <f>VLOOKUP(B24,'Brechas balance hídrico'!$A$3:$CJ$101,88,FALSE)</f>
        <v>Déficit hídrico estructural</v>
      </c>
      <c r="G24" s="65"/>
      <c r="H24" s="61">
        <f t="shared" si="0"/>
        <v>1</v>
      </c>
      <c r="I24" s="221">
        <v>3</v>
      </c>
      <c r="J24" s="221">
        <v>3</v>
      </c>
      <c r="K24" s="221">
        <v>2</v>
      </c>
      <c r="L24" s="221">
        <v>1</v>
      </c>
      <c r="M24" s="222">
        <f t="shared" si="1"/>
        <v>4</v>
      </c>
      <c r="N24" s="65"/>
      <c r="O24" s="65"/>
      <c r="P24" s="223">
        <f t="shared" si="2"/>
        <v>2.4500000000000002</v>
      </c>
      <c r="Q24" s="223" t="str">
        <f t="shared" si="3"/>
        <v/>
      </c>
      <c r="R24" s="224"/>
      <c r="S24" s="225">
        <f t="shared" si="5"/>
        <v>2</v>
      </c>
      <c r="T24" s="224"/>
      <c r="U24" s="228"/>
    </row>
    <row r="25" spans="1:21">
      <c r="A25" s="17" t="s">
        <v>772</v>
      </c>
      <c r="B25" s="65" t="s">
        <v>607</v>
      </c>
      <c r="C25" s="65" t="s">
        <v>608</v>
      </c>
      <c r="D25" s="220">
        <v>83823</v>
      </c>
      <c r="E25" s="220" t="s">
        <v>764</v>
      </c>
      <c r="F25" s="196" t="str">
        <f>VLOOKUP(B25,'Brechas balance hídrico'!$A$3:$CJ$101,88,FALSE)</f>
        <v>Déficit hídrico estructural</v>
      </c>
      <c r="G25" s="65"/>
      <c r="H25" s="61">
        <f t="shared" si="0"/>
        <v>2</v>
      </c>
      <c r="I25" s="221">
        <v>3</v>
      </c>
      <c r="J25" s="221">
        <v>2</v>
      </c>
      <c r="K25" s="221">
        <v>4</v>
      </c>
      <c r="L25" s="221">
        <v>3</v>
      </c>
      <c r="M25" s="222">
        <f t="shared" si="1"/>
        <v>4</v>
      </c>
      <c r="N25" s="65"/>
      <c r="O25" s="65"/>
      <c r="P25" s="223">
        <f t="shared" si="2"/>
        <v>3</v>
      </c>
      <c r="Q25" s="223" t="str">
        <f t="shared" si="3"/>
        <v>Crítica</v>
      </c>
      <c r="R25" s="224"/>
      <c r="S25" s="225">
        <f t="shared" si="5"/>
        <v>4</v>
      </c>
      <c r="T25" s="224"/>
      <c r="U25" s="228"/>
    </row>
    <row r="26" spans="1:21" ht="15.75" thickBot="1">
      <c r="A26" s="151" t="s">
        <v>772</v>
      </c>
      <c r="B26" s="88" t="s">
        <v>609</v>
      </c>
      <c r="C26" s="88" t="s">
        <v>610</v>
      </c>
      <c r="D26" s="229">
        <v>9126</v>
      </c>
      <c r="E26" s="229" t="s">
        <v>766</v>
      </c>
      <c r="F26" s="230" t="str">
        <f>VLOOKUP(B26,'Brechas balance hídrico'!$A$3:$CJ$101,88,FALSE)</f>
        <v>Déficit hídrico estructural</v>
      </c>
      <c r="G26" s="88"/>
      <c r="H26" s="84">
        <f t="shared" si="0"/>
        <v>1</v>
      </c>
      <c r="I26" s="231">
        <v>3</v>
      </c>
      <c r="J26" s="231">
        <v>3</v>
      </c>
      <c r="K26" s="231">
        <v>2</v>
      </c>
      <c r="L26" s="231">
        <v>1</v>
      </c>
      <c r="M26" s="232">
        <f t="shared" si="1"/>
        <v>4</v>
      </c>
      <c r="N26" s="88"/>
      <c r="O26" s="88"/>
      <c r="P26" s="233">
        <f t="shared" si="2"/>
        <v>2.4500000000000002</v>
      </c>
      <c r="Q26" s="233" t="str">
        <f t="shared" si="3"/>
        <v/>
      </c>
      <c r="R26" s="234"/>
      <c r="S26" s="235">
        <f t="shared" si="5"/>
        <v>2</v>
      </c>
      <c r="T26" s="234"/>
      <c r="U26" s="236"/>
    </row>
    <row r="27" spans="1:21">
      <c r="A27" s="143" t="s">
        <v>773</v>
      </c>
      <c r="B27" s="55" t="s">
        <v>611</v>
      </c>
      <c r="C27" s="55" t="s">
        <v>612</v>
      </c>
      <c r="D27" s="209">
        <v>339</v>
      </c>
      <c r="E27" s="209" t="s">
        <v>766</v>
      </c>
      <c r="F27" s="210" t="str">
        <f>VLOOKUP(B27,'Brechas balance hídrico'!$A$3:$CJ$101,88,FALSE)</f>
        <v>Estrés hídrico</v>
      </c>
      <c r="G27" s="55"/>
      <c r="H27" s="52">
        <f t="shared" si="0"/>
        <v>1</v>
      </c>
      <c r="I27" s="211">
        <v>4</v>
      </c>
      <c r="J27" s="211">
        <v>2</v>
      </c>
      <c r="K27" s="211">
        <v>3</v>
      </c>
      <c r="L27" s="211">
        <v>1</v>
      </c>
      <c r="M27" s="212">
        <f t="shared" si="1"/>
        <v>3</v>
      </c>
      <c r="N27" s="55"/>
      <c r="O27" s="55"/>
      <c r="P27" s="213">
        <f t="shared" si="2"/>
        <v>2.4000000000000004</v>
      </c>
      <c r="Q27" s="213" t="str">
        <f t="shared" si="3"/>
        <v/>
      </c>
      <c r="R27" s="214"/>
      <c r="S27" s="215">
        <f>+IF(P27&lt;$T$27,1,IF(AND(P27&gt;=$T$27,P27&lt;$T$28),2,IF(P27&gt;=$T$28,4,"ERROR")))</f>
        <v>1</v>
      </c>
      <c r="T27" s="216">
        <f>+_xlfn.PERCENTILE.EXC(P27:P36,0.35)</f>
        <v>2.585</v>
      </c>
      <c r="U27" s="217">
        <v>0.35</v>
      </c>
    </row>
    <row r="28" spans="1:21">
      <c r="A28" s="17" t="s">
        <v>773</v>
      </c>
      <c r="B28" s="65" t="s">
        <v>613</v>
      </c>
      <c r="C28" s="65" t="s">
        <v>614</v>
      </c>
      <c r="D28" s="220">
        <v>5764</v>
      </c>
      <c r="E28" s="220" t="s">
        <v>766</v>
      </c>
      <c r="F28" s="196" t="str">
        <f>VLOOKUP(B28,'Brechas balance hídrico'!$A$3:$CJ$101,88,FALSE)</f>
        <v>Déficit hídrico estructural</v>
      </c>
      <c r="G28" s="65"/>
      <c r="H28" s="61">
        <f t="shared" si="0"/>
        <v>1</v>
      </c>
      <c r="I28" s="221">
        <v>4</v>
      </c>
      <c r="J28" s="221">
        <v>3</v>
      </c>
      <c r="K28" s="221">
        <v>3</v>
      </c>
      <c r="L28" s="221">
        <v>1</v>
      </c>
      <c r="M28" s="222">
        <f t="shared" si="1"/>
        <v>4</v>
      </c>
      <c r="N28" s="65"/>
      <c r="O28" s="65"/>
      <c r="P28" s="223">
        <f t="shared" si="2"/>
        <v>2.75</v>
      </c>
      <c r="Q28" s="223" t="str">
        <f t="shared" si="3"/>
        <v>Crítica</v>
      </c>
      <c r="R28" s="224"/>
      <c r="S28" s="225">
        <f t="shared" ref="S28:S36" si="6">+IF(P28&lt;$T$27,1,IF(AND(P28&gt;=$T$27,P28&lt;$T$28),2,IF(P28&gt;=$T$28,4,"ERROR")))</f>
        <v>2</v>
      </c>
      <c r="T28" s="226">
        <f>+_xlfn.PERCENTILE.EXC(P27:P36,0.65)</f>
        <v>2.8525000000000005</v>
      </c>
      <c r="U28" s="227">
        <v>0.65</v>
      </c>
    </row>
    <row r="29" spans="1:21">
      <c r="A29" s="17" t="s">
        <v>773</v>
      </c>
      <c r="B29" s="65" t="s">
        <v>615</v>
      </c>
      <c r="C29" s="65" t="s">
        <v>616</v>
      </c>
      <c r="D29" s="220">
        <v>4746</v>
      </c>
      <c r="E29" s="220" t="s">
        <v>766</v>
      </c>
      <c r="F29" s="196" t="str">
        <f>VLOOKUP(B29,'Brechas balance hídrico'!$A$3:$CJ$101,88,FALSE)</f>
        <v>Estrés hídrico</v>
      </c>
      <c r="G29" s="65"/>
      <c r="H29" s="61">
        <f t="shared" si="0"/>
        <v>1</v>
      </c>
      <c r="I29" s="221">
        <v>4</v>
      </c>
      <c r="J29" s="221">
        <v>2</v>
      </c>
      <c r="K29" s="221">
        <v>3</v>
      </c>
      <c r="L29" s="221">
        <v>2</v>
      </c>
      <c r="M29" s="222">
        <f t="shared" si="1"/>
        <v>3</v>
      </c>
      <c r="N29" s="65"/>
      <c r="O29" s="65"/>
      <c r="P29" s="223">
        <f t="shared" si="2"/>
        <v>2.5</v>
      </c>
      <c r="Q29" s="223" t="str">
        <f t="shared" si="3"/>
        <v/>
      </c>
      <c r="R29" s="224"/>
      <c r="S29" s="225">
        <f t="shared" si="6"/>
        <v>1</v>
      </c>
      <c r="T29" s="224"/>
      <c r="U29" s="228"/>
    </row>
    <row r="30" spans="1:21">
      <c r="A30" s="17" t="s">
        <v>773</v>
      </c>
      <c r="B30" s="65" t="s">
        <v>617</v>
      </c>
      <c r="C30" s="65" t="s">
        <v>618</v>
      </c>
      <c r="D30" s="220">
        <v>227005</v>
      </c>
      <c r="E30" s="220" t="s">
        <v>764</v>
      </c>
      <c r="F30" s="196" t="str">
        <f>VLOOKUP(B30,'Brechas balance hídrico'!$A$3:$CJ$101,88,FALSE)</f>
        <v>Déficit hídrico estructural</v>
      </c>
      <c r="G30" s="65"/>
      <c r="H30" s="61">
        <f t="shared" si="0"/>
        <v>3</v>
      </c>
      <c r="I30" s="221">
        <v>3</v>
      </c>
      <c r="J30" s="221">
        <v>2</v>
      </c>
      <c r="K30" s="221">
        <v>4</v>
      </c>
      <c r="L30" s="221">
        <v>4</v>
      </c>
      <c r="M30" s="222">
        <f t="shared" si="1"/>
        <v>4</v>
      </c>
      <c r="N30" s="65"/>
      <c r="O30" s="65"/>
      <c r="P30" s="223">
        <f t="shared" si="2"/>
        <v>3.35</v>
      </c>
      <c r="Q30" s="223" t="str">
        <f t="shared" si="3"/>
        <v>Crítica</v>
      </c>
      <c r="R30" s="224"/>
      <c r="S30" s="225">
        <f t="shared" si="6"/>
        <v>4</v>
      </c>
      <c r="T30" s="224"/>
      <c r="U30" s="228"/>
    </row>
    <row r="31" spans="1:21">
      <c r="A31" s="17" t="s">
        <v>773</v>
      </c>
      <c r="B31" s="65" t="s">
        <v>619</v>
      </c>
      <c r="C31" s="65" t="s">
        <v>620</v>
      </c>
      <c r="D31" s="220">
        <v>410691</v>
      </c>
      <c r="E31" s="220" t="s">
        <v>766</v>
      </c>
      <c r="F31" s="196" t="str">
        <f>VLOOKUP(B31,'Brechas balance hídrico'!$A$3:$CJ$101,88,FALSE)</f>
        <v>Déficit hídrico estructural</v>
      </c>
      <c r="G31" s="65"/>
      <c r="H31" s="61">
        <f t="shared" si="0"/>
        <v>3</v>
      </c>
      <c r="I31" s="221">
        <v>3</v>
      </c>
      <c r="J31" s="221">
        <v>2</v>
      </c>
      <c r="K31" s="221">
        <v>3</v>
      </c>
      <c r="L31" s="221">
        <v>3</v>
      </c>
      <c r="M31" s="222">
        <f t="shared" si="1"/>
        <v>4</v>
      </c>
      <c r="N31" s="65"/>
      <c r="O31" s="65"/>
      <c r="P31" s="223">
        <f t="shared" si="2"/>
        <v>3.1500000000000004</v>
      </c>
      <c r="Q31" s="223" t="str">
        <f t="shared" si="3"/>
        <v>Crítica</v>
      </c>
      <c r="R31" s="224"/>
      <c r="S31" s="225">
        <f t="shared" si="6"/>
        <v>4</v>
      </c>
      <c r="T31" s="224"/>
      <c r="U31" s="228"/>
    </row>
    <row r="32" spans="1:21">
      <c r="A32" s="17" t="s">
        <v>773</v>
      </c>
      <c r="B32" s="65" t="s">
        <v>621</v>
      </c>
      <c r="C32" s="65" t="s">
        <v>622</v>
      </c>
      <c r="D32" s="220">
        <v>182993</v>
      </c>
      <c r="E32" s="220" t="s">
        <v>764</v>
      </c>
      <c r="F32" s="196" t="str">
        <f>VLOOKUP(B32,'Brechas balance hídrico'!$A$3:$CJ$101,88,FALSE)</f>
        <v>Déficit hídrico estructural</v>
      </c>
      <c r="G32" s="65"/>
      <c r="H32" s="61">
        <f t="shared" si="0"/>
        <v>3</v>
      </c>
      <c r="I32" s="221">
        <v>3</v>
      </c>
      <c r="J32" s="221">
        <v>3</v>
      </c>
      <c r="K32" s="221">
        <v>3</v>
      </c>
      <c r="L32" s="221">
        <v>2</v>
      </c>
      <c r="M32" s="222">
        <f t="shared" si="1"/>
        <v>4</v>
      </c>
      <c r="N32" s="65"/>
      <c r="O32" s="65"/>
      <c r="P32" s="223">
        <f t="shared" si="2"/>
        <v>3.1500000000000004</v>
      </c>
      <c r="Q32" s="223" t="str">
        <f t="shared" si="3"/>
        <v>Crítica</v>
      </c>
      <c r="R32" s="224"/>
      <c r="S32" s="225">
        <f t="shared" si="6"/>
        <v>4</v>
      </c>
      <c r="T32" s="224"/>
      <c r="U32" s="228"/>
    </row>
    <row r="33" spans="1:21">
      <c r="A33" s="17" t="s">
        <v>773</v>
      </c>
      <c r="B33" s="65" t="s">
        <v>623</v>
      </c>
      <c r="C33" s="65" t="s">
        <v>624</v>
      </c>
      <c r="D33" s="220">
        <v>9693</v>
      </c>
      <c r="E33" s="220" t="s">
        <v>766</v>
      </c>
      <c r="F33" s="196" t="str">
        <f>VLOOKUP(B33,'Brechas balance hídrico'!$A$3:$CJ$101,88,FALSE)</f>
        <v>Déficit hídrico estructural</v>
      </c>
      <c r="G33" s="65"/>
      <c r="H33" s="61">
        <f t="shared" si="0"/>
        <v>1</v>
      </c>
      <c r="I33" s="221">
        <v>4</v>
      </c>
      <c r="J33" s="221">
        <v>3</v>
      </c>
      <c r="K33" s="221">
        <v>3</v>
      </c>
      <c r="L33" s="221">
        <v>1</v>
      </c>
      <c r="M33" s="222">
        <f t="shared" si="1"/>
        <v>4</v>
      </c>
      <c r="N33" s="65"/>
      <c r="O33" s="65"/>
      <c r="P33" s="223">
        <f t="shared" si="2"/>
        <v>2.75</v>
      </c>
      <c r="Q33" s="223" t="str">
        <f t="shared" si="3"/>
        <v>Crítica</v>
      </c>
      <c r="R33" s="224"/>
      <c r="S33" s="225">
        <f t="shared" si="6"/>
        <v>2</v>
      </c>
      <c r="T33" s="225"/>
      <c r="U33" s="239"/>
    </row>
    <row r="34" spans="1:21">
      <c r="A34" s="17" t="s">
        <v>773</v>
      </c>
      <c r="B34" s="65" t="s">
        <v>625</v>
      </c>
      <c r="C34" s="65" t="s">
        <v>626</v>
      </c>
      <c r="D34" s="220">
        <v>78442</v>
      </c>
      <c r="E34" s="220" t="s">
        <v>764</v>
      </c>
      <c r="F34" s="196" t="str">
        <f>VLOOKUP(B34,'Brechas balance hídrico'!$A$3:$CJ$101,88,FALSE)</f>
        <v>Déficit hídrico estructural</v>
      </c>
      <c r="G34" s="65"/>
      <c r="H34" s="61">
        <f t="shared" si="0"/>
        <v>2</v>
      </c>
      <c r="I34" s="221">
        <v>3</v>
      </c>
      <c r="J34" s="221">
        <v>3</v>
      </c>
      <c r="K34" s="221">
        <v>3</v>
      </c>
      <c r="L34" s="221">
        <v>1</v>
      </c>
      <c r="M34" s="222">
        <f t="shared" si="1"/>
        <v>4</v>
      </c>
      <c r="N34" s="65"/>
      <c r="O34" s="65"/>
      <c r="P34" s="223">
        <f t="shared" si="2"/>
        <v>2.8000000000000003</v>
      </c>
      <c r="Q34" s="223" t="str">
        <f t="shared" si="3"/>
        <v>Crítica</v>
      </c>
      <c r="R34" s="224"/>
      <c r="S34" s="225">
        <f t="shared" si="6"/>
        <v>2</v>
      </c>
      <c r="T34" s="225"/>
      <c r="U34" s="239"/>
    </row>
    <row r="35" spans="1:21">
      <c r="A35" s="17" t="s">
        <v>773</v>
      </c>
      <c r="B35" s="65" t="s">
        <v>627</v>
      </c>
      <c r="C35" s="65" t="s">
        <v>628</v>
      </c>
      <c r="D35" s="220">
        <v>26945</v>
      </c>
      <c r="E35" s="220" t="s">
        <v>766</v>
      </c>
      <c r="F35" s="196" t="str">
        <f>VLOOKUP(B35,'Brechas balance hídrico'!$A$3:$CJ$101,88,FALSE)</f>
        <v>Déficit hídrico estructural</v>
      </c>
      <c r="G35" s="65"/>
      <c r="H35" s="61">
        <f t="shared" si="0"/>
        <v>2</v>
      </c>
      <c r="I35" s="221">
        <v>3</v>
      </c>
      <c r="J35" s="221">
        <v>2</v>
      </c>
      <c r="K35" s="221">
        <v>2</v>
      </c>
      <c r="L35" s="221">
        <v>1</v>
      </c>
      <c r="M35" s="222">
        <f t="shared" si="1"/>
        <v>4</v>
      </c>
      <c r="N35" s="65"/>
      <c r="O35" s="65"/>
      <c r="P35" s="223">
        <f t="shared" si="2"/>
        <v>2.6</v>
      </c>
      <c r="Q35" s="223" t="str">
        <f t="shared" si="3"/>
        <v/>
      </c>
      <c r="R35" s="224"/>
      <c r="S35" s="225">
        <f t="shared" si="6"/>
        <v>2</v>
      </c>
      <c r="T35" s="224"/>
      <c r="U35" s="228"/>
    </row>
    <row r="36" spans="1:21" ht="15.75" thickBot="1">
      <c r="A36" s="151" t="s">
        <v>773</v>
      </c>
      <c r="B36" s="88" t="s">
        <v>629</v>
      </c>
      <c r="C36" s="88" t="s">
        <v>630</v>
      </c>
      <c r="D36" s="229">
        <v>8722</v>
      </c>
      <c r="E36" s="229" t="s">
        <v>766</v>
      </c>
      <c r="F36" s="230" t="str">
        <f>VLOOKUP(B36,'Brechas balance hídrico'!$A$3:$CJ$101,88,FALSE)</f>
        <v>Déficit hídrico estructural</v>
      </c>
      <c r="G36" s="88"/>
      <c r="H36" s="84">
        <f t="shared" ref="H36:H67" si="7">+IF(D36&gt;=$Y$4,$X$4,(IF(AND(D36&lt;$Z$5,D36&gt;=$Y$5),$X$5,(IF(AND(D36&lt;$Z$6,D36&gt;=$Y$6),$X$6,$X$7)))))</f>
        <v>1</v>
      </c>
      <c r="I36" s="231">
        <v>3</v>
      </c>
      <c r="J36" s="231">
        <v>2</v>
      </c>
      <c r="K36" s="231">
        <v>3</v>
      </c>
      <c r="L36" s="231">
        <v>1</v>
      </c>
      <c r="M36" s="232">
        <f t="shared" ref="M36:M67" si="8">+IF(F36=$Y$10,$X$10,IF(F36=$Y$11,$X$11,IF(F36=$Y$12,$X$12)))</f>
        <v>4</v>
      </c>
      <c r="N36" s="88"/>
      <c r="O36" s="88"/>
      <c r="P36" s="233">
        <f t="shared" ref="P36:P67" si="9">+SUMPRODUCT(H36:M36,$H$1:$M$1)</f>
        <v>2.4500000000000002</v>
      </c>
      <c r="Q36" s="233" t="str">
        <f t="shared" ref="Q36:Q67" si="10">+IF(OR(P36&gt;=$P$106,E36="Sí"),"Crítica","")</f>
        <v/>
      </c>
      <c r="R36" s="234"/>
      <c r="S36" s="235">
        <f t="shared" si="6"/>
        <v>1</v>
      </c>
      <c r="T36" s="234"/>
      <c r="U36" s="236"/>
    </row>
    <row r="37" spans="1:21">
      <c r="A37" s="143" t="s">
        <v>774</v>
      </c>
      <c r="B37" s="55" t="s">
        <v>677</v>
      </c>
      <c r="C37" s="55" t="s">
        <v>678</v>
      </c>
      <c r="D37" s="209">
        <v>0</v>
      </c>
      <c r="E37" s="209" t="s">
        <v>766</v>
      </c>
      <c r="F37" s="210" t="str">
        <f>VLOOKUP(B37,'Brechas balance hídrico'!$A$3:$CJ$101,88,FALSE)</f>
        <v>Con recursos</v>
      </c>
      <c r="G37" s="55"/>
      <c r="H37" s="52">
        <f t="shared" si="7"/>
        <v>1</v>
      </c>
      <c r="I37" s="211">
        <v>3</v>
      </c>
      <c r="J37" s="211">
        <v>2</v>
      </c>
      <c r="K37" s="211">
        <v>3</v>
      </c>
      <c r="L37" s="211">
        <v>2</v>
      </c>
      <c r="M37" s="212">
        <f t="shared" si="8"/>
        <v>1</v>
      </c>
      <c r="N37" s="55"/>
      <c r="O37" s="55"/>
      <c r="P37" s="213">
        <f t="shared" si="9"/>
        <v>1.8</v>
      </c>
      <c r="Q37" s="213" t="str">
        <f t="shared" si="10"/>
        <v/>
      </c>
      <c r="R37" s="214"/>
      <c r="S37" s="215">
        <f>+IF(P37&lt;$T$37,1,IF(AND(P37&gt;=$T$37,P37&lt;$T$38),2,IF(P37&gt;=$T$38,4,"ERROR")))</f>
        <v>1</v>
      </c>
      <c r="T37" s="216">
        <f>+_xlfn.PERCENTILE.EXC(P37:P43,0.35)</f>
        <v>1.8800000000000001</v>
      </c>
      <c r="U37" s="217">
        <v>0.35</v>
      </c>
    </row>
    <row r="38" spans="1:21">
      <c r="A38" s="17" t="s">
        <v>774</v>
      </c>
      <c r="B38" s="65" t="s">
        <v>679</v>
      </c>
      <c r="C38" s="65" t="s">
        <v>130</v>
      </c>
      <c r="D38" s="220">
        <v>693216</v>
      </c>
      <c r="E38" s="220" t="s">
        <v>766</v>
      </c>
      <c r="F38" s="196" t="str">
        <f>VLOOKUP(B38,'Brechas balance hídrico'!$A$3:$CJ$101,88,FALSE)</f>
        <v>Con recursos</v>
      </c>
      <c r="G38" s="65"/>
      <c r="H38" s="61">
        <f t="shared" si="7"/>
        <v>4</v>
      </c>
      <c r="I38" s="221">
        <v>2</v>
      </c>
      <c r="J38" s="221">
        <v>3</v>
      </c>
      <c r="K38" s="221">
        <v>2</v>
      </c>
      <c r="L38" s="221">
        <v>4</v>
      </c>
      <c r="M38" s="222">
        <f t="shared" si="8"/>
        <v>1</v>
      </c>
      <c r="N38" s="65"/>
      <c r="O38" s="65"/>
      <c r="P38" s="223">
        <f t="shared" si="9"/>
        <v>2.5499999999999998</v>
      </c>
      <c r="Q38" s="223" t="str">
        <f t="shared" si="10"/>
        <v/>
      </c>
      <c r="R38" s="224"/>
      <c r="S38" s="225">
        <f t="shared" ref="S38:S43" si="11">+IF(P38&lt;$T$37,1,IF(AND(P38&gt;=$T$37,P38&lt;$T$38),2,IF(P38&gt;=$T$38,4,"ERROR")))</f>
        <v>4</v>
      </c>
      <c r="T38" s="226">
        <f>+_xlfn.PERCENTILE.EXC(P37:P43,0.65)</f>
        <v>2.11</v>
      </c>
      <c r="U38" s="227">
        <v>0.65</v>
      </c>
    </row>
    <row r="39" spans="1:21">
      <c r="A39" s="17" t="s">
        <v>774</v>
      </c>
      <c r="B39" s="65" t="s">
        <v>680</v>
      </c>
      <c r="C39" s="65" t="s">
        <v>131</v>
      </c>
      <c r="D39" s="220">
        <v>10697</v>
      </c>
      <c r="E39" s="220" t="s">
        <v>766</v>
      </c>
      <c r="F39" s="196" t="str">
        <f>VLOOKUP(B39,'Brechas balance hídrico'!$A$3:$CJ$101,88,FALSE)</f>
        <v>Con recursos</v>
      </c>
      <c r="G39" s="65"/>
      <c r="H39" s="61">
        <f t="shared" si="7"/>
        <v>1</v>
      </c>
      <c r="I39" s="221">
        <v>3</v>
      </c>
      <c r="J39" s="221">
        <v>2</v>
      </c>
      <c r="K39" s="221">
        <v>3</v>
      </c>
      <c r="L39" s="221">
        <v>3</v>
      </c>
      <c r="M39" s="222">
        <f t="shared" si="8"/>
        <v>1</v>
      </c>
      <c r="N39" s="65"/>
      <c r="O39" s="65"/>
      <c r="P39" s="223">
        <f t="shared" si="9"/>
        <v>1.9000000000000001</v>
      </c>
      <c r="Q39" s="223" t="str">
        <f t="shared" si="10"/>
        <v/>
      </c>
      <c r="R39" s="224"/>
      <c r="S39" s="225">
        <f t="shared" si="11"/>
        <v>2</v>
      </c>
      <c r="T39" s="224"/>
      <c r="U39" s="228"/>
    </row>
    <row r="40" spans="1:21">
      <c r="A40" s="17" t="s">
        <v>774</v>
      </c>
      <c r="B40" s="65" t="s">
        <v>681</v>
      </c>
      <c r="C40" s="65" t="s">
        <v>682</v>
      </c>
      <c r="D40" s="220">
        <v>3506</v>
      </c>
      <c r="E40" s="220" t="s">
        <v>766</v>
      </c>
      <c r="F40" s="196" t="str">
        <f>VLOOKUP(B40,'Brechas balance hídrico'!$A$3:$CJ$101,88,FALSE)</f>
        <v>Con recursos</v>
      </c>
      <c r="G40" s="65"/>
      <c r="H40" s="61">
        <f t="shared" si="7"/>
        <v>1</v>
      </c>
      <c r="I40" s="221">
        <v>4</v>
      </c>
      <c r="J40" s="221">
        <v>1</v>
      </c>
      <c r="K40" s="221">
        <v>3</v>
      </c>
      <c r="L40" s="221">
        <v>3</v>
      </c>
      <c r="M40" s="222">
        <f t="shared" si="8"/>
        <v>1</v>
      </c>
      <c r="N40" s="65"/>
      <c r="O40" s="65"/>
      <c r="P40" s="223">
        <f t="shared" si="9"/>
        <v>2</v>
      </c>
      <c r="Q40" s="223" t="str">
        <f t="shared" si="10"/>
        <v/>
      </c>
      <c r="R40" s="224"/>
      <c r="S40" s="225">
        <f t="shared" si="11"/>
        <v>2</v>
      </c>
      <c r="T40" s="224"/>
      <c r="U40" s="228"/>
    </row>
    <row r="41" spans="1:21">
      <c r="A41" s="17" t="s">
        <v>774</v>
      </c>
      <c r="B41" s="65" t="s">
        <v>683</v>
      </c>
      <c r="C41" s="65" t="s">
        <v>684</v>
      </c>
      <c r="D41" s="220">
        <v>198517</v>
      </c>
      <c r="E41" s="220" t="s">
        <v>764</v>
      </c>
      <c r="F41" s="196" t="str">
        <f>VLOOKUP(B41,'Brechas balance hídrico'!$A$3:$CJ$101,88,FALSE)</f>
        <v>Estrés hídrico</v>
      </c>
      <c r="G41" s="65"/>
      <c r="H41" s="61">
        <f t="shared" si="7"/>
        <v>3</v>
      </c>
      <c r="I41" s="221">
        <v>2</v>
      </c>
      <c r="J41" s="221">
        <v>2</v>
      </c>
      <c r="K41" s="221">
        <v>2</v>
      </c>
      <c r="L41" s="221">
        <v>3</v>
      </c>
      <c r="M41" s="222">
        <f t="shared" si="8"/>
        <v>3</v>
      </c>
      <c r="N41" s="65"/>
      <c r="O41" s="65"/>
      <c r="P41" s="223">
        <f t="shared" si="9"/>
        <v>2.5999999999999996</v>
      </c>
      <c r="Q41" s="223" t="str">
        <f t="shared" si="10"/>
        <v>Crítica</v>
      </c>
      <c r="R41" s="224"/>
      <c r="S41" s="225">
        <f t="shared" si="11"/>
        <v>4</v>
      </c>
      <c r="T41" s="224"/>
      <c r="U41" s="228"/>
    </row>
    <row r="42" spans="1:21">
      <c r="A42" s="17" t="s">
        <v>774</v>
      </c>
      <c r="B42" s="65" t="s">
        <v>685</v>
      </c>
      <c r="C42" s="65" t="s">
        <v>134</v>
      </c>
      <c r="D42" s="220">
        <v>5970</v>
      </c>
      <c r="E42" s="220" t="s">
        <v>766</v>
      </c>
      <c r="F42" s="196" t="str">
        <f>VLOOKUP(B42,'Brechas balance hídrico'!$A$3:$CJ$101,88,FALSE)</f>
        <v>Con recursos</v>
      </c>
      <c r="G42" s="65"/>
      <c r="H42" s="61">
        <f t="shared" si="7"/>
        <v>1</v>
      </c>
      <c r="I42" s="221">
        <v>3</v>
      </c>
      <c r="J42" s="221">
        <v>1</v>
      </c>
      <c r="K42" s="221">
        <v>3</v>
      </c>
      <c r="L42" s="221">
        <v>2</v>
      </c>
      <c r="M42" s="222">
        <f t="shared" si="8"/>
        <v>1</v>
      </c>
      <c r="N42" s="65"/>
      <c r="O42" s="65"/>
      <c r="P42" s="223">
        <f t="shared" si="9"/>
        <v>1.7</v>
      </c>
      <c r="Q42" s="223" t="str">
        <f t="shared" si="10"/>
        <v/>
      </c>
      <c r="R42" s="224"/>
      <c r="S42" s="225">
        <f t="shared" si="11"/>
        <v>1</v>
      </c>
      <c r="T42" s="224"/>
      <c r="U42" s="228"/>
    </row>
    <row r="43" spans="1:21" ht="15.75" thickBot="1">
      <c r="A43" s="151" t="s">
        <v>774</v>
      </c>
      <c r="B43" s="88" t="s">
        <v>686</v>
      </c>
      <c r="C43" s="88" t="s">
        <v>687</v>
      </c>
      <c r="D43" s="229">
        <v>7033</v>
      </c>
      <c r="E43" s="229" t="s">
        <v>766</v>
      </c>
      <c r="F43" s="230" t="str">
        <f>VLOOKUP(B43,'Brechas balance hídrico'!$A$3:$CJ$101,88,FALSE)</f>
        <v>Con recursos</v>
      </c>
      <c r="G43" s="88"/>
      <c r="H43" s="84">
        <f t="shared" si="7"/>
        <v>1</v>
      </c>
      <c r="I43" s="231">
        <v>4</v>
      </c>
      <c r="J43" s="231">
        <v>2</v>
      </c>
      <c r="K43" s="231">
        <v>3</v>
      </c>
      <c r="L43" s="231">
        <v>1</v>
      </c>
      <c r="M43" s="232">
        <f t="shared" si="8"/>
        <v>1</v>
      </c>
      <c r="N43" s="88"/>
      <c r="O43" s="88"/>
      <c r="P43" s="233">
        <f t="shared" si="9"/>
        <v>1.9000000000000001</v>
      </c>
      <c r="Q43" s="233" t="str">
        <f t="shared" si="10"/>
        <v/>
      </c>
      <c r="R43" s="234"/>
      <c r="S43" s="235">
        <f t="shared" si="11"/>
        <v>2</v>
      </c>
      <c r="T43" s="234"/>
      <c r="U43" s="236"/>
    </row>
    <row r="44" spans="1:21" ht="15.75" thickBot="1">
      <c r="A44" s="243" t="s">
        <v>775</v>
      </c>
      <c r="B44" s="244" t="s">
        <v>642</v>
      </c>
      <c r="C44" s="244" t="s">
        <v>643</v>
      </c>
      <c r="D44" s="245">
        <v>7816440</v>
      </c>
      <c r="E44" s="245" t="s">
        <v>764</v>
      </c>
      <c r="F44" s="246" t="str">
        <f>VLOOKUP(B44,'Brechas balance hídrico'!$A$3:$CJ$101,88,FALSE)</f>
        <v>Déficit hídrico estructural</v>
      </c>
      <c r="G44" s="244"/>
      <c r="H44" s="247">
        <f t="shared" si="7"/>
        <v>4</v>
      </c>
      <c r="I44" s="248">
        <v>3</v>
      </c>
      <c r="J44" s="248">
        <v>3</v>
      </c>
      <c r="K44" s="248">
        <v>2</v>
      </c>
      <c r="L44" s="248">
        <v>4</v>
      </c>
      <c r="M44" s="249">
        <f t="shared" si="8"/>
        <v>4</v>
      </c>
      <c r="N44" s="244"/>
      <c r="O44" s="244"/>
      <c r="P44" s="250">
        <f t="shared" si="9"/>
        <v>3.5</v>
      </c>
      <c r="Q44" s="250" t="str">
        <f t="shared" si="10"/>
        <v>Crítica</v>
      </c>
      <c r="R44" s="251"/>
      <c r="S44" s="252">
        <v>4</v>
      </c>
      <c r="T44" s="251"/>
      <c r="U44" s="253"/>
    </row>
    <row r="45" spans="1:21">
      <c r="A45" s="143" t="s">
        <v>776</v>
      </c>
      <c r="B45" s="55" t="s">
        <v>631</v>
      </c>
      <c r="C45" s="55" t="s">
        <v>632</v>
      </c>
      <c r="D45" s="209">
        <v>8582</v>
      </c>
      <c r="E45" s="209" t="s">
        <v>766</v>
      </c>
      <c r="F45" s="210" t="str">
        <f>VLOOKUP(B45,'Brechas balance hídrico'!$A$3:$CJ$101,88,FALSE)</f>
        <v>Déficit hídrico estructural</v>
      </c>
      <c r="G45" s="55"/>
      <c r="H45" s="52">
        <f t="shared" si="7"/>
        <v>1</v>
      </c>
      <c r="I45" s="211">
        <v>4</v>
      </c>
      <c r="J45" s="211">
        <v>2</v>
      </c>
      <c r="K45" s="211">
        <v>2</v>
      </c>
      <c r="L45" s="211">
        <v>3</v>
      </c>
      <c r="M45" s="212">
        <f t="shared" si="8"/>
        <v>4</v>
      </c>
      <c r="N45" s="55"/>
      <c r="O45" s="55"/>
      <c r="P45" s="213">
        <f t="shared" si="9"/>
        <v>2.75</v>
      </c>
      <c r="Q45" s="213" t="str">
        <f t="shared" si="10"/>
        <v>Crítica</v>
      </c>
      <c r="R45" s="214"/>
      <c r="S45" s="215">
        <f>+IF(P45&lt;$T$45,1,IF(AND(P45&gt;=$T$45,P45&lt;$T$46),2,IF(P45&gt;=$T$46,4,"ERROR")))</f>
        <v>1</v>
      </c>
      <c r="T45" s="216">
        <f>+_xlfn.PERCENTILE.EXC(P45:P51,0.35)</f>
        <v>2.8</v>
      </c>
      <c r="U45" s="217">
        <v>0.35</v>
      </c>
    </row>
    <row r="46" spans="1:21">
      <c r="A46" s="17" t="s">
        <v>776</v>
      </c>
      <c r="B46" s="65" t="s">
        <v>633</v>
      </c>
      <c r="C46" s="65" t="s">
        <v>634</v>
      </c>
      <c r="D46" s="220">
        <v>20467</v>
      </c>
      <c r="E46" s="220" t="s">
        <v>766</v>
      </c>
      <c r="F46" s="196" t="str">
        <f>VLOOKUP(B46,'Brechas balance hídrico'!$A$3:$CJ$101,88,FALSE)</f>
        <v>Déficit hídrico estructural</v>
      </c>
      <c r="G46" s="65"/>
      <c r="H46" s="61">
        <f t="shared" si="7"/>
        <v>2</v>
      </c>
      <c r="I46" s="221">
        <v>3</v>
      </c>
      <c r="J46" s="221">
        <v>2</v>
      </c>
      <c r="K46" s="221">
        <v>3</v>
      </c>
      <c r="L46" s="221">
        <v>2</v>
      </c>
      <c r="M46" s="222">
        <f t="shared" si="8"/>
        <v>4</v>
      </c>
      <c r="N46" s="65"/>
      <c r="O46" s="65"/>
      <c r="P46" s="223">
        <f t="shared" si="9"/>
        <v>2.8</v>
      </c>
      <c r="Q46" s="223" t="str">
        <f t="shared" si="10"/>
        <v>Crítica</v>
      </c>
      <c r="R46" s="224"/>
      <c r="S46" s="225">
        <f t="shared" ref="S46:S51" si="12">+IF(P46&lt;$T$45,1,IF(AND(P46&gt;=$T$45,P46&lt;$T$46),2,IF(P46&gt;=$T$46,4,"ERROR")))</f>
        <v>2</v>
      </c>
      <c r="T46" s="226">
        <f>+_xlfn.PERCENTILE.EXC(P45:P51,0.65)</f>
        <v>2.93</v>
      </c>
      <c r="U46" s="227">
        <v>0.65</v>
      </c>
    </row>
    <row r="47" spans="1:21">
      <c r="A47" s="17" t="s">
        <v>776</v>
      </c>
      <c r="B47" s="65" t="s">
        <v>635</v>
      </c>
      <c r="C47" s="65" t="s">
        <v>636</v>
      </c>
      <c r="D47" s="220">
        <v>55270</v>
      </c>
      <c r="E47" s="220" t="s">
        <v>764</v>
      </c>
      <c r="F47" s="196" t="str">
        <f>VLOOKUP(B47,'Brechas balance hídrico'!$A$3:$CJ$101,88,FALSE)</f>
        <v>Déficit hídrico estructural</v>
      </c>
      <c r="G47" s="65"/>
      <c r="H47" s="61">
        <f t="shared" si="7"/>
        <v>2</v>
      </c>
      <c r="I47" s="221">
        <v>3</v>
      </c>
      <c r="J47" s="221">
        <v>2</v>
      </c>
      <c r="K47" s="221">
        <v>3</v>
      </c>
      <c r="L47" s="221">
        <v>2</v>
      </c>
      <c r="M47" s="222">
        <f t="shared" si="8"/>
        <v>4</v>
      </c>
      <c r="N47" s="65"/>
      <c r="O47" s="65"/>
      <c r="P47" s="223">
        <f t="shared" si="9"/>
        <v>2.8</v>
      </c>
      <c r="Q47" s="223" t="str">
        <f t="shared" si="10"/>
        <v>Crítica</v>
      </c>
      <c r="R47" s="224"/>
      <c r="S47" s="225">
        <f t="shared" si="12"/>
        <v>2</v>
      </c>
      <c r="T47" s="224"/>
      <c r="U47" s="228"/>
    </row>
    <row r="48" spans="1:21">
      <c r="A48" s="17" t="s">
        <v>776</v>
      </c>
      <c r="B48" s="65" t="s">
        <v>637</v>
      </c>
      <c r="C48" s="65" t="s">
        <v>103</v>
      </c>
      <c r="D48" s="220">
        <v>92094</v>
      </c>
      <c r="E48" s="220" t="s">
        <v>766</v>
      </c>
      <c r="F48" s="196" t="str">
        <f>VLOOKUP(B48,'Brechas balance hídrico'!$A$3:$CJ$101,88,FALSE)</f>
        <v>Déficit hídrico estructural</v>
      </c>
      <c r="G48" s="65"/>
      <c r="H48" s="61">
        <f t="shared" si="7"/>
        <v>2</v>
      </c>
      <c r="I48" s="221">
        <v>3</v>
      </c>
      <c r="J48" s="221">
        <v>2</v>
      </c>
      <c r="K48" s="221">
        <v>3</v>
      </c>
      <c r="L48" s="221">
        <v>3</v>
      </c>
      <c r="M48" s="222">
        <f t="shared" si="8"/>
        <v>4</v>
      </c>
      <c r="N48" s="65"/>
      <c r="O48" s="65"/>
      <c r="P48" s="223">
        <f t="shared" si="9"/>
        <v>2.9000000000000004</v>
      </c>
      <c r="Q48" s="223" t="str">
        <f t="shared" si="10"/>
        <v>Crítica</v>
      </c>
      <c r="R48" s="224"/>
      <c r="S48" s="225">
        <f t="shared" si="12"/>
        <v>2</v>
      </c>
      <c r="T48" s="224"/>
      <c r="U48" s="228"/>
    </row>
    <row r="49" spans="1:21">
      <c r="A49" s="17" t="s">
        <v>776</v>
      </c>
      <c r="B49" s="65" t="s">
        <v>638</v>
      </c>
      <c r="C49" s="65" t="s">
        <v>639</v>
      </c>
      <c r="D49" s="220">
        <v>693132</v>
      </c>
      <c r="E49" s="220" t="s">
        <v>764</v>
      </c>
      <c r="F49" s="196" t="str">
        <f>VLOOKUP(B49,'Brechas balance hídrico'!$A$3:$CJ$101,88,FALSE)</f>
        <v>Déficit hídrico estructural</v>
      </c>
      <c r="G49" s="65"/>
      <c r="H49" s="61">
        <f t="shared" si="7"/>
        <v>4</v>
      </c>
      <c r="I49" s="221">
        <v>3</v>
      </c>
      <c r="J49" s="221">
        <v>2</v>
      </c>
      <c r="K49" s="221">
        <v>3</v>
      </c>
      <c r="L49" s="221">
        <v>3</v>
      </c>
      <c r="M49" s="222">
        <f t="shared" si="8"/>
        <v>4</v>
      </c>
      <c r="N49" s="65"/>
      <c r="O49" s="65"/>
      <c r="P49" s="223">
        <f t="shared" si="9"/>
        <v>3.4000000000000004</v>
      </c>
      <c r="Q49" s="223" t="str">
        <f t="shared" si="10"/>
        <v>Crítica</v>
      </c>
      <c r="R49" s="224"/>
      <c r="S49" s="225">
        <f t="shared" si="12"/>
        <v>4</v>
      </c>
      <c r="T49" s="224"/>
      <c r="U49" s="228"/>
    </row>
    <row r="50" spans="1:21">
      <c r="A50" s="17" t="s">
        <v>776</v>
      </c>
      <c r="B50" s="65" t="s">
        <v>640</v>
      </c>
      <c r="C50" s="65" t="s">
        <v>641</v>
      </c>
      <c r="D50" s="220">
        <v>1237634</v>
      </c>
      <c r="E50" s="220" t="s">
        <v>766</v>
      </c>
      <c r="F50" s="196" t="str">
        <f>VLOOKUP(B50,'Brechas balance hídrico'!$A$3:$CJ$101,88,FALSE)</f>
        <v>Estrés hídrico</v>
      </c>
      <c r="G50" s="65"/>
      <c r="H50" s="61">
        <f t="shared" si="7"/>
        <v>4</v>
      </c>
      <c r="I50" s="221">
        <v>3</v>
      </c>
      <c r="J50" s="221">
        <v>2</v>
      </c>
      <c r="K50" s="221">
        <v>2</v>
      </c>
      <c r="L50" s="221">
        <v>3</v>
      </c>
      <c r="M50" s="222">
        <f t="shared" si="8"/>
        <v>3</v>
      </c>
      <c r="N50" s="65"/>
      <c r="O50" s="65"/>
      <c r="P50" s="223">
        <f t="shared" si="9"/>
        <v>3.05</v>
      </c>
      <c r="Q50" s="223" t="str">
        <f t="shared" si="10"/>
        <v>Crítica</v>
      </c>
      <c r="R50" s="224"/>
      <c r="S50" s="225">
        <f t="shared" si="12"/>
        <v>4</v>
      </c>
      <c r="T50" s="65"/>
      <c r="U50" s="66"/>
    </row>
    <row r="51" spans="1:21" ht="15.75" thickBot="1">
      <c r="A51" s="151" t="s">
        <v>776</v>
      </c>
      <c r="B51" s="88" t="s">
        <v>644</v>
      </c>
      <c r="C51" s="88" t="s">
        <v>645</v>
      </c>
      <c r="D51" s="229">
        <v>26920</v>
      </c>
      <c r="E51" s="229" t="s">
        <v>766</v>
      </c>
      <c r="F51" s="230" t="str">
        <f>VLOOKUP(B51,'Brechas balance hídrico'!$A$3:$CJ$101,88,FALSE)</f>
        <v>Déficit hídrico estructural</v>
      </c>
      <c r="G51" s="88"/>
      <c r="H51" s="84">
        <f t="shared" si="7"/>
        <v>2</v>
      </c>
      <c r="I51" s="231">
        <v>4</v>
      </c>
      <c r="J51" s="231">
        <v>2</v>
      </c>
      <c r="K51" s="231">
        <v>2</v>
      </c>
      <c r="L51" s="231">
        <v>1</v>
      </c>
      <c r="M51" s="232">
        <f t="shared" si="8"/>
        <v>4</v>
      </c>
      <c r="N51" s="88"/>
      <c r="O51" s="88"/>
      <c r="P51" s="233">
        <f t="shared" si="9"/>
        <v>2.8</v>
      </c>
      <c r="Q51" s="233" t="str">
        <f t="shared" si="10"/>
        <v>Crítica</v>
      </c>
      <c r="R51" s="234"/>
      <c r="S51" s="235">
        <f t="shared" si="12"/>
        <v>2</v>
      </c>
      <c r="T51" s="234"/>
      <c r="U51" s="236"/>
    </row>
    <row r="52" spans="1:21">
      <c r="A52" s="143" t="s">
        <v>777</v>
      </c>
      <c r="B52" s="55" t="s">
        <v>646</v>
      </c>
      <c r="C52" s="55" t="s">
        <v>647</v>
      </c>
      <c r="D52" s="209">
        <v>1054248</v>
      </c>
      <c r="E52" s="209" t="s">
        <v>764</v>
      </c>
      <c r="F52" s="210" t="str">
        <f>VLOOKUP(B52,'Brechas balance hídrico'!$A$3:$CJ$101,88,FALSE)</f>
        <v>Déficit hídrico estructural</v>
      </c>
      <c r="G52" s="55"/>
      <c r="H52" s="52">
        <f t="shared" si="7"/>
        <v>4</v>
      </c>
      <c r="I52" s="211">
        <v>3</v>
      </c>
      <c r="J52" s="211">
        <v>2</v>
      </c>
      <c r="K52" s="211">
        <v>4</v>
      </c>
      <c r="L52" s="211">
        <v>3</v>
      </c>
      <c r="M52" s="212">
        <f t="shared" si="8"/>
        <v>4</v>
      </c>
      <c r="N52" s="55"/>
      <c r="O52" s="55"/>
      <c r="P52" s="213">
        <f t="shared" si="9"/>
        <v>3.5</v>
      </c>
      <c r="Q52" s="213" t="str">
        <f t="shared" si="10"/>
        <v>Crítica</v>
      </c>
      <c r="R52" s="214"/>
      <c r="S52" s="215">
        <v>4</v>
      </c>
      <c r="T52" s="254"/>
      <c r="U52" s="255"/>
    </row>
    <row r="53" spans="1:21" ht="15.75" thickBot="1">
      <c r="A53" s="151" t="s">
        <v>777</v>
      </c>
      <c r="B53" s="88" t="s">
        <v>648</v>
      </c>
      <c r="C53" s="88" t="s">
        <v>649</v>
      </c>
      <c r="D53" s="229">
        <v>94370</v>
      </c>
      <c r="E53" s="229" t="s">
        <v>766</v>
      </c>
      <c r="F53" s="230" t="str">
        <f>VLOOKUP(B53,'Brechas balance hídrico'!$A$3:$CJ$101,88,FALSE)</f>
        <v>Estrés hídrico</v>
      </c>
      <c r="G53" s="88"/>
      <c r="H53" s="84">
        <f t="shared" si="7"/>
        <v>2</v>
      </c>
      <c r="I53" s="231">
        <v>3</v>
      </c>
      <c r="J53" s="231">
        <v>2</v>
      </c>
      <c r="K53" s="231">
        <v>2</v>
      </c>
      <c r="L53" s="231">
        <v>3</v>
      </c>
      <c r="M53" s="232">
        <f t="shared" si="8"/>
        <v>3</v>
      </c>
      <c r="N53" s="88"/>
      <c r="O53" s="88"/>
      <c r="P53" s="233">
        <f t="shared" si="9"/>
        <v>2.5499999999999998</v>
      </c>
      <c r="Q53" s="233" t="str">
        <f t="shared" si="10"/>
        <v/>
      </c>
      <c r="R53" s="234"/>
      <c r="S53" s="235">
        <v>1</v>
      </c>
      <c r="T53" s="256"/>
      <c r="U53" s="257"/>
    </row>
    <row r="54" spans="1:21">
      <c r="A54" s="143" t="s">
        <v>778</v>
      </c>
      <c r="B54" s="55" t="s">
        <v>650</v>
      </c>
      <c r="C54" s="55" t="s">
        <v>651</v>
      </c>
      <c r="D54" s="209">
        <v>9053</v>
      </c>
      <c r="E54" s="209" t="s">
        <v>766</v>
      </c>
      <c r="F54" s="210" t="str">
        <f>VLOOKUP(B54,'Brechas balance hídrico'!$A$3:$CJ$101,88,FALSE)</f>
        <v>Con recursos</v>
      </c>
      <c r="G54" s="55"/>
      <c r="H54" s="52">
        <f t="shared" si="7"/>
        <v>1</v>
      </c>
      <c r="I54" s="211">
        <v>2</v>
      </c>
      <c r="J54" s="211">
        <v>2</v>
      </c>
      <c r="K54" s="211">
        <v>2</v>
      </c>
      <c r="L54" s="211">
        <v>2</v>
      </c>
      <c r="M54" s="212">
        <f t="shared" si="8"/>
        <v>1</v>
      </c>
      <c r="N54" s="55"/>
      <c r="O54" s="55"/>
      <c r="P54" s="213">
        <f t="shared" si="9"/>
        <v>1.5</v>
      </c>
      <c r="Q54" s="213" t="str">
        <f t="shared" si="10"/>
        <v/>
      </c>
      <c r="R54" s="214"/>
      <c r="S54" s="215">
        <f>+IF(P54&lt;$T$54,1,IF(AND(P54&gt;=$T$54,P54&lt;$T$55),2,IF(P54&gt;=$T$55,4,"ERROR")))</f>
        <v>1</v>
      </c>
      <c r="T54" s="216">
        <f>+_xlfn.PERCENTILE.EXC(P54:P58,0.35)</f>
        <v>1.835</v>
      </c>
      <c r="U54" s="217">
        <v>0.35</v>
      </c>
    </row>
    <row r="55" spans="1:21">
      <c r="A55" s="17" t="s">
        <v>778</v>
      </c>
      <c r="B55" s="65" t="s">
        <v>652</v>
      </c>
      <c r="C55" s="65" t="s">
        <v>653</v>
      </c>
      <c r="D55" s="220">
        <v>337513</v>
      </c>
      <c r="E55" s="220" t="s">
        <v>764</v>
      </c>
      <c r="F55" s="196" t="str">
        <f>VLOOKUP(B55,'Brechas balance hídrico'!$A$3:$CJ$101,88,FALSE)</f>
        <v>Estrés hídrico</v>
      </c>
      <c r="G55" s="65"/>
      <c r="H55" s="61">
        <f t="shared" si="7"/>
        <v>3</v>
      </c>
      <c r="I55" s="221">
        <v>3</v>
      </c>
      <c r="J55" s="221">
        <v>2</v>
      </c>
      <c r="K55" s="221">
        <v>3</v>
      </c>
      <c r="L55" s="221">
        <v>2</v>
      </c>
      <c r="M55" s="222">
        <f t="shared" si="8"/>
        <v>3</v>
      </c>
      <c r="N55" s="65"/>
      <c r="O55" s="65"/>
      <c r="P55" s="223">
        <f t="shared" si="9"/>
        <v>2.8000000000000003</v>
      </c>
      <c r="Q55" s="223" t="str">
        <f t="shared" si="10"/>
        <v>Crítica</v>
      </c>
      <c r="R55" s="224"/>
      <c r="S55" s="225">
        <f t="shared" ref="S55:S58" si="13">+IF(P55&lt;$T$54,1,IF(AND(P55&gt;=$T$54,P55&lt;$T$55),2,IF(P55&gt;=$T$55,4,"ERROR")))</f>
        <v>4</v>
      </c>
      <c r="T55" s="226">
        <f>+_xlfn.PERCENTILE.EXC(P54:P58,0.65)</f>
        <v>2.7350000000000003</v>
      </c>
      <c r="U55" s="227">
        <v>0.65</v>
      </c>
    </row>
    <row r="56" spans="1:21">
      <c r="A56" s="17" t="s">
        <v>778</v>
      </c>
      <c r="B56" s="65" t="s">
        <v>654</v>
      </c>
      <c r="C56" s="65" t="s">
        <v>114</v>
      </c>
      <c r="D56" s="220">
        <v>11438</v>
      </c>
      <c r="E56" s="220" t="s">
        <v>766</v>
      </c>
      <c r="F56" s="196" t="str">
        <f>VLOOKUP(B56,'Brechas balance hídrico'!$A$3:$CJ$101,88,FALSE)</f>
        <v>Con recursos</v>
      </c>
      <c r="G56" s="65"/>
      <c r="H56" s="61">
        <f t="shared" si="7"/>
        <v>1</v>
      </c>
      <c r="I56" s="221">
        <v>3</v>
      </c>
      <c r="J56" s="221">
        <v>3</v>
      </c>
      <c r="K56" s="221">
        <v>2</v>
      </c>
      <c r="L56" s="221">
        <v>2</v>
      </c>
      <c r="M56" s="222">
        <f t="shared" si="8"/>
        <v>1</v>
      </c>
      <c r="N56" s="65"/>
      <c r="O56" s="65"/>
      <c r="P56" s="223">
        <f t="shared" si="9"/>
        <v>1.8</v>
      </c>
      <c r="Q56" s="223" t="str">
        <f t="shared" si="10"/>
        <v/>
      </c>
      <c r="R56" s="224"/>
      <c r="S56" s="225">
        <f t="shared" si="13"/>
        <v>1</v>
      </c>
      <c r="T56" s="224"/>
      <c r="U56" s="228"/>
    </row>
    <row r="57" spans="1:21">
      <c r="A57" s="17" t="s">
        <v>778</v>
      </c>
      <c r="B57" s="65" t="s">
        <v>655</v>
      </c>
      <c r="C57" s="65" t="s">
        <v>656</v>
      </c>
      <c r="D57" s="220">
        <v>976930</v>
      </c>
      <c r="E57" s="220" t="s">
        <v>764</v>
      </c>
      <c r="F57" s="196" t="str">
        <f>VLOOKUP(B57,'Brechas balance hídrico'!$A$3:$CJ$101,88,FALSE)</f>
        <v>Estrés hídrico</v>
      </c>
      <c r="G57" s="65"/>
      <c r="H57" s="61">
        <f t="shared" si="7"/>
        <v>4</v>
      </c>
      <c r="I57" s="221">
        <v>3</v>
      </c>
      <c r="J57" s="221">
        <v>3</v>
      </c>
      <c r="K57" s="221">
        <v>2</v>
      </c>
      <c r="L57" s="221">
        <v>3</v>
      </c>
      <c r="M57" s="222">
        <f t="shared" si="8"/>
        <v>3</v>
      </c>
      <c r="N57" s="65"/>
      <c r="O57" s="65"/>
      <c r="P57" s="223">
        <f t="shared" si="9"/>
        <v>3.1500000000000004</v>
      </c>
      <c r="Q57" s="223" t="str">
        <f t="shared" si="10"/>
        <v>Crítica</v>
      </c>
      <c r="R57" s="224"/>
      <c r="S57" s="225">
        <f t="shared" si="13"/>
        <v>4</v>
      </c>
      <c r="T57" s="224"/>
      <c r="U57" s="228"/>
    </row>
    <row r="58" spans="1:21" ht="15.75" thickBot="1">
      <c r="A58" s="151" t="s">
        <v>778</v>
      </c>
      <c r="B58" s="88" t="s">
        <v>657</v>
      </c>
      <c r="C58" s="88" t="s">
        <v>658</v>
      </c>
      <c r="D58" s="229">
        <v>29996</v>
      </c>
      <c r="E58" s="229" t="s">
        <v>766</v>
      </c>
      <c r="F58" s="230" t="str">
        <f>VLOOKUP(B58,'Brechas balance hídrico'!$A$3:$CJ$101,88,FALSE)</f>
        <v>Con recursos</v>
      </c>
      <c r="G58" s="88"/>
      <c r="H58" s="84">
        <f t="shared" si="7"/>
        <v>2</v>
      </c>
      <c r="I58" s="231">
        <v>3</v>
      </c>
      <c r="J58" s="231">
        <v>3</v>
      </c>
      <c r="K58" s="231">
        <v>2</v>
      </c>
      <c r="L58" s="231">
        <v>3</v>
      </c>
      <c r="M58" s="232">
        <f t="shared" si="8"/>
        <v>1</v>
      </c>
      <c r="N58" s="88"/>
      <c r="O58" s="88"/>
      <c r="P58" s="258">
        <f t="shared" si="9"/>
        <v>2.1500000000000004</v>
      </c>
      <c r="Q58" s="233" t="str">
        <f t="shared" si="10"/>
        <v/>
      </c>
      <c r="R58" s="234"/>
      <c r="S58" s="235">
        <f t="shared" si="13"/>
        <v>2</v>
      </c>
      <c r="T58" s="234"/>
      <c r="U58" s="236"/>
    </row>
    <row r="59" spans="1:21">
      <c r="A59" s="143" t="s">
        <v>779</v>
      </c>
      <c r="B59" s="55" t="s">
        <v>665</v>
      </c>
      <c r="C59" s="55" t="s">
        <v>127</v>
      </c>
      <c r="D59" s="209">
        <v>931300</v>
      </c>
      <c r="E59" s="209" t="s">
        <v>764</v>
      </c>
      <c r="F59" s="210" t="str">
        <f>VLOOKUP(B59,'Brechas balance hídrico'!$A$3:$CJ$101,88,FALSE)</f>
        <v>Estrés hídrico</v>
      </c>
      <c r="G59" s="55"/>
      <c r="H59" s="52">
        <f t="shared" si="7"/>
        <v>4</v>
      </c>
      <c r="I59" s="211">
        <v>2</v>
      </c>
      <c r="J59" s="211">
        <v>3</v>
      </c>
      <c r="K59" s="211">
        <v>2</v>
      </c>
      <c r="L59" s="211">
        <v>4</v>
      </c>
      <c r="M59" s="212">
        <f t="shared" si="8"/>
        <v>3</v>
      </c>
      <c r="N59" s="55"/>
      <c r="O59" s="55"/>
      <c r="P59" s="213">
        <f t="shared" si="9"/>
        <v>3.05</v>
      </c>
      <c r="Q59" s="213" t="str">
        <f t="shared" si="10"/>
        <v>Crítica</v>
      </c>
      <c r="R59" s="214"/>
      <c r="S59" s="215">
        <f>+IF(P59&lt;$T$59,1,IF(AND(P59&gt;=$T$59,P59&lt;$T$59),2,IF(P59&gt;=$T$60,4,"ERROR")))</f>
        <v>4</v>
      </c>
      <c r="T59" s="216">
        <f>+_xlfn.PERCENTILE.EXC(P59:P65,0.35)</f>
        <v>1.9000000000000001</v>
      </c>
      <c r="U59" s="217">
        <v>0.35</v>
      </c>
    </row>
    <row r="60" spans="1:21">
      <c r="A60" s="17" t="s">
        <v>779</v>
      </c>
      <c r="B60" s="65" t="s">
        <v>666</v>
      </c>
      <c r="C60" s="65" t="s">
        <v>667</v>
      </c>
      <c r="D60" s="220">
        <v>225429</v>
      </c>
      <c r="E60" s="220" t="s">
        <v>766</v>
      </c>
      <c r="F60" s="196" t="str">
        <f>VLOOKUP(B60,'Brechas balance hídrico'!$A$3:$CJ$101,88,FALSE)</f>
        <v>Estrés hídrico</v>
      </c>
      <c r="G60" s="65"/>
      <c r="H60" s="61">
        <f t="shared" si="7"/>
        <v>3</v>
      </c>
      <c r="I60" s="221">
        <v>2</v>
      </c>
      <c r="J60" s="221">
        <v>2</v>
      </c>
      <c r="K60" s="221">
        <v>3</v>
      </c>
      <c r="L60" s="221">
        <v>4</v>
      </c>
      <c r="M60" s="222">
        <f t="shared" si="8"/>
        <v>3</v>
      </c>
      <c r="N60" s="65"/>
      <c r="O60" s="65"/>
      <c r="P60" s="223">
        <f t="shared" si="9"/>
        <v>2.8</v>
      </c>
      <c r="Q60" s="223" t="str">
        <f t="shared" si="10"/>
        <v>Crítica</v>
      </c>
      <c r="R60" s="224"/>
      <c r="S60" s="225">
        <f t="shared" ref="S60" si="14">+IF(P60&lt;$T$59,1,IF(AND(P60&gt;=$T$59,P60&lt;$T$59),2,IF(P60&gt;=$T$60,4,"ERROR")))</f>
        <v>4</v>
      </c>
      <c r="T60" s="226">
        <f>+_xlfn.PERCENTILE.EXC(P59:P65,0.65)</f>
        <v>2.2800000000000002</v>
      </c>
      <c r="U60" s="227">
        <v>0.65</v>
      </c>
    </row>
    <row r="61" spans="1:21">
      <c r="A61" s="17" t="s">
        <v>779</v>
      </c>
      <c r="B61" s="65" t="s">
        <v>668</v>
      </c>
      <c r="C61" s="65" t="s">
        <v>669</v>
      </c>
      <c r="D61" s="220">
        <v>32596</v>
      </c>
      <c r="E61" s="220" t="s">
        <v>766</v>
      </c>
      <c r="F61" s="196" t="str">
        <f>VLOOKUP(B61,'Brechas balance hídrico'!$A$3:$CJ$101,88,FALSE)</f>
        <v>Con recursos</v>
      </c>
      <c r="G61" s="65"/>
      <c r="H61" s="61">
        <f t="shared" si="7"/>
        <v>2</v>
      </c>
      <c r="I61" s="221">
        <v>2</v>
      </c>
      <c r="J61" s="221">
        <v>2</v>
      </c>
      <c r="K61" s="221">
        <v>3</v>
      </c>
      <c r="L61" s="221">
        <v>3</v>
      </c>
      <c r="M61" s="222">
        <f t="shared" si="8"/>
        <v>1</v>
      </c>
      <c r="N61" s="65"/>
      <c r="O61" s="65"/>
      <c r="P61" s="223">
        <f t="shared" si="9"/>
        <v>1.9500000000000002</v>
      </c>
      <c r="Q61" s="223" t="str">
        <f t="shared" si="10"/>
        <v/>
      </c>
      <c r="R61" s="224"/>
      <c r="S61" s="225">
        <f>+IF(P61&lt;$T$59,1,IF(AND(P61&gt;=$T$59,P61&lt;$T$60),2,IF(P61&gt;=$T$60,4,"ERROR")))</f>
        <v>2</v>
      </c>
      <c r="T61" s="224"/>
      <c r="U61" s="228"/>
    </row>
    <row r="62" spans="1:21">
      <c r="A62" s="17" t="s">
        <v>779</v>
      </c>
      <c r="B62" s="65" t="s">
        <v>670</v>
      </c>
      <c r="C62" s="65" t="s">
        <v>123</v>
      </c>
      <c r="D62" s="220">
        <v>12132</v>
      </c>
      <c r="E62" s="220" t="s">
        <v>766</v>
      </c>
      <c r="F62" s="196" t="str">
        <f>VLOOKUP(B62,'Brechas balance hídrico'!$A$3:$CJ$101,88,FALSE)</f>
        <v>Con recursos</v>
      </c>
      <c r="G62" s="65"/>
      <c r="H62" s="61">
        <f t="shared" si="7"/>
        <v>1</v>
      </c>
      <c r="I62" s="221">
        <v>3</v>
      </c>
      <c r="J62" s="221">
        <v>2</v>
      </c>
      <c r="K62" s="221">
        <v>3</v>
      </c>
      <c r="L62" s="221">
        <v>3</v>
      </c>
      <c r="M62" s="222">
        <f t="shared" si="8"/>
        <v>1</v>
      </c>
      <c r="N62" s="65"/>
      <c r="O62" s="65"/>
      <c r="P62" s="223">
        <f t="shared" si="9"/>
        <v>1.9000000000000001</v>
      </c>
      <c r="Q62" s="223" t="str">
        <f t="shared" si="10"/>
        <v/>
      </c>
      <c r="R62" s="224"/>
      <c r="S62" s="225">
        <f>+IF(P62&lt;$T$59,1,IF(AND(P62&gt;=$T$59,P62&lt;$T$60),2,IF(P62&gt;=$T$60,4,"ERROR")))</f>
        <v>2</v>
      </c>
      <c r="T62" s="224"/>
      <c r="U62" s="228"/>
    </row>
    <row r="63" spans="1:21">
      <c r="A63" s="17" t="s">
        <v>779</v>
      </c>
      <c r="B63" s="65" t="s">
        <v>671</v>
      </c>
      <c r="C63" s="65" t="s">
        <v>672</v>
      </c>
      <c r="D63" s="220">
        <v>66502</v>
      </c>
      <c r="E63" s="220" t="s">
        <v>766</v>
      </c>
      <c r="F63" s="196" t="str">
        <f>VLOOKUP(B63,'Brechas balance hídrico'!$A$3:$CJ$101,88,FALSE)</f>
        <v>Con recursos</v>
      </c>
      <c r="G63" s="65"/>
      <c r="H63" s="61">
        <f t="shared" si="7"/>
        <v>2</v>
      </c>
      <c r="I63" s="221">
        <v>3</v>
      </c>
      <c r="J63" s="221">
        <v>2</v>
      </c>
      <c r="K63" s="221">
        <v>3</v>
      </c>
      <c r="L63" s="221">
        <v>3</v>
      </c>
      <c r="M63" s="222">
        <f t="shared" si="8"/>
        <v>1</v>
      </c>
      <c r="N63" s="65"/>
      <c r="O63" s="65"/>
      <c r="P63" s="223">
        <f t="shared" si="9"/>
        <v>2.1500000000000004</v>
      </c>
      <c r="Q63" s="223" t="str">
        <f t="shared" si="10"/>
        <v/>
      </c>
      <c r="R63" s="224"/>
      <c r="S63" s="225">
        <f t="shared" ref="S63:S65" si="15">+IF(P63&lt;$T$59,1,IF(AND(P63&gt;=$T$59,P63&lt;$T$60),2,IF(P63&gt;=$T$60,4,"ERROR")))</f>
        <v>2</v>
      </c>
      <c r="T63" s="224"/>
      <c r="U63" s="228"/>
    </row>
    <row r="64" spans="1:21">
      <c r="A64" s="17" t="s">
        <v>779</v>
      </c>
      <c r="B64" s="65" t="s">
        <v>673</v>
      </c>
      <c r="C64" s="65" t="s">
        <v>674</v>
      </c>
      <c r="D64" s="220">
        <v>17808</v>
      </c>
      <c r="E64" s="220" t="s">
        <v>766</v>
      </c>
      <c r="F64" s="196" t="str">
        <f>VLOOKUP(B64,'Brechas balance hídrico'!$A$3:$CJ$101,88,FALSE)</f>
        <v>Con recursos</v>
      </c>
      <c r="G64" s="65"/>
      <c r="H64" s="61">
        <f t="shared" si="7"/>
        <v>1</v>
      </c>
      <c r="I64" s="221">
        <v>2</v>
      </c>
      <c r="J64" s="221">
        <v>2</v>
      </c>
      <c r="K64" s="221">
        <v>3</v>
      </c>
      <c r="L64" s="221">
        <v>3</v>
      </c>
      <c r="M64" s="222">
        <f t="shared" si="8"/>
        <v>1</v>
      </c>
      <c r="N64" s="65"/>
      <c r="O64" s="65"/>
      <c r="P64" s="223">
        <f t="shared" si="9"/>
        <v>1.7000000000000002</v>
      </c>
      <c r="Q64" s="223" t="str">
        <f t="shared" si="10"/>
        <v/>
      </c>
      <c r="R64" s="224"/>
      <c r="S64" s="225">
        <f t="shared" si="15"/>
        <v>1</v>
      </c>
      <c r="T64" s="224"/>
      <c r="U64" s="228"/>
    </row>
    <row r="65" spans="1:21" ht="15.75" thickBot="1">
      <c r="A65" s="151" t="s">
        <v>779</v>
      </c>
      <c r="B65" s="88" t="s">
        <v>675</v>
      </c>
      <c r="C65" s="88" t="s">
        <v>676</v>
      </c>
      <c r="D65" s="229">
        <v>14166</v>
      </c>
      <c r="E65" s="229" t="s">
        <v>766</v>
      </c>
      <c r="F65" s="230" t="str">
        <f>VLOOKUP(B65,'Brechas balance hídrico'!$A$3:$CJ$101,88,FALSE)</f>
        <v>Con recursos</v>
      </c>
      <c r="G65" s="88"/>
      <c r="H65" s="84">
        <f t="shared" si="7"/>
        <v>1</v>
      </c>
      <c r="I65" s="231">
        <v>3</v>
      </c>
      <c r="J65" s="231">
        <v>2</v>
      </c>
      <c r="K65" s="231">
        <v>3</v>
      </c>
      <c r="L65" s="231">
        <v>3</v>
      </c>
      <c r="M65" s="232">
        <f t="shared" si="8"/>
        <v>1</v>
      </c>
      <c r="N65" s="88"/>
      <c r="O65" s="88"/>
      <c r="P65" s="233">
        <f t="shared" si="9"/>
        <v>1.9000000000000001</v>
      </c>
      <c r="Q65" s="233" t="str">
        <f t="shared" si="10"/>
        <v/>
      </c>
      <c r="R65" s="234"/>
      <c r="S65" s="235">
        <f t="shared" si="15"/>
        <v>2</v>
      </c>
      <c r="T65" s="234"/>
      <c r="U65" s="236"/>
    </row>
    <row r="66" spans="1:21">
      <c r="A66" s="143" t="s">
        <v>780</v>
      </c>
      <c r="B66" s="55" t="s">
        <v>693</v>
      </c>
      <c r="C66" s="55" t="s">
        <v>694</v>
      </c>
      <c r="D66" s="209">
        <v>433766</v>
      </c>
      <c r="E66" s="209" t="s">
        <v>764</v>
      </c>
      <c r="F66" s="210" t="str">
        <f>VLOOKUP(B66,'Brechas balance hídrico'!$A$3:$CJ$101,88,FALSE)</f>
        <v>Estrés hídrico</v>
      </c>
      <c r="G66" s="55"/>
      <c r="H66" s="52">
        <f t="shared" si="7"/>
        <v>3</v>
      </c>
      <c r="I66" s="211">
        <v>3</v>
      </c>
      <c r="J66" s="211">
        <v>3</v>
      </c>
      <c r="K66" s="211">
        <v>2</v>
      </c>
      <c r="L66" s="211">
        <v>3</v>
      </c>
      <c r="M66" s="212">
        <f t="shared" si="8"/>
        <v>3</v>
      </c>
      <c r="N66" s="55"/>
      <c r="O66" s="55"/>
      <c r="P66" s="213">
        <f t="shared" si="9"/>
        <v>2.9000000000000004</v>
      </c>
      <c r="Q66" s="213" t="str">
        <f t="shared" si="10"/>
        <v>Crítica</v>
      </c>
      <c r="R66" s="214"/>
      <c r="S66" s="215">
        <f>+IF(P66&lt;$T$66,1,IF(AND(P66&gt;=$T$66,P66&lt;$T$67),2,IF(P66&gt;=$T$67,4,"ERROR")))</f>
        <v>4</v>
      </c>
      <c r="T66" s="216">
        <f>+_xlfn.PERCENTILE.EXC(P66:P72,0.35)</f>
        <v>1.76</v>
      </c>
      <c r="U66" s="217">
        <v>0.35</v>
      </c>
    </row>
    <row r="67" spans="1:21">
      <c r="A67" s="17" t="s">
        <v>780</v>
      </c>
      <c r="B67" s="65" t="s">
        <v>695</v>
      </c>
      <c r="C67" s="65" t="s">
        <v>696</v>
      </c>
      <c r="D67" s="220">
        <v>3360</v>
      </c>
      <c r="E67" s="220" t="s">
        <v>766</v>
      </c>
      <c r="F67" s="196" t="str">
        <f>VLOOKUP(B67,'Brechas balance hídrico'!$A$3:$CJ$101,88,FALSE)</f>
        <v>Estrés hídrico</v>
      </c>
      <c r="G67" s="65"/>
      <c r="H67" s="61">
        <f t="shared" si="7"/>
        <v>1</v>
      </c>
      <c r="I67" s="221">
        <v>3</v>
      </c>
      <c r="J67" s="221">
        <v>2</v>
      </c>
      <c r="K67" s="221">
        <v>2</v>
      </c>
      <c r="L67" s="221">
        <v>1</v>
      </c>
      <c r="M67" s="222">
        <f t="shared" si="8"/>
        <v>3</v>
      </c>
      <c r="N67" s="65"/>
      <c r="O67" s="65"/>
      <c r="P67" s="223">
        <f t="shared" si="9"/>
        <v>2.1</v>
      </c>
      <c r="Q67" s="223" t="str">
        <f t="shared" si="10"/>
        <v/>
      </c>
      <c r="R67" s="224"/>
      <c r="S67" s="225">
        <f t="shared" ref="S67:S72" si="16">+IF(P67&lt;$T$66,1,IF(AND(P67&gt;=$T$66,P67&lt;$T$67),2,IF(P67&gt;=$T$67,4,"ERROR")))</f>
        <v>2</v>
      </c>
      <c r="T67" s="226">
        <f>+_xlfn.PERCENTILE.EXC(P66:P72,0.65)</f>
        <v>2.6</v>
      </c>
      <c r="U67" s="227">
        <v>0.65</v>
      </c>
    </row>
    <row r="68" spans="1:21">
      <c r="A68" s="17" t="s">
        <v>780</v>
      </c>
      <c r="B68" s="65" t="s">
        <v>697</v>
      </c>
      <c r="C68" s="65" t="s">
        <v>698</v>
      </c>
      <c r="D68" s="220">
        <v>14012</v>
      </c>
      <c r="E68" s="220" t="s">
        <v>766</v>
      </c>
      <c r="F68" s="196" t="str">
        <f>VLOOKUP(B68,'Brechas balance hídrico'!$A$3:$CJ$101,88,FALSE)</f>
        <v>Estrés hídrico</v>
      </c>
      <c r="G68" s="65"/>
      <c r="H68" s="61">
        <f t="shared" ref="H68:H102" si="17">+IF(D68&gt;=$Y$4,$X$4,(IF(AND(D68&lt;$Z$5,D68&gt;=$Y$5),$X$5,(IF(AND(D68&lt;$Z$6,D68&gt;=$Y$6),$X$6,$X$7)))))</f>
        <v>1</v>
      </c>
      <c r="I68" s="221">
        <v>4</v>
      </c>
      <c r="J68" s="221">
        <v>2</v>
      </c>
      <c r="K68" s="221">
        <v>3</v>
      </c>
      <c r="L68" s="221">
        <v>3</v>
      </c>
      <c r="M68" s="222">
        <f t="shared" ref="M68:M102" si="18">+IF(F68=$Y$10,$X$10,IF(F68=$Y$11,$X$11,IF(F68=$Y$12,$X$12)))</f>
        <v>3</v>
      </c>
      <c r="N68" s="65"/>
      <c r="O68" s="65"/>
      <c r="P68" s="223">
        <f t="shared" ref="P68:P102" si="19">+SUMPRODUCT(H68:M68,$H$1:$M$1)</f>
        <v>2.6</v>
      </c>
      <c r="Q68" s="223" t="str">
        <f t="shared" ref="Q68:Q99" si="20">+IF(OR(P68&gt;=$P$106,E68="Sí"),"Crítica","")</f>
        <v/>
      </c>
      <c r="R68" s="224"/>
      <c r="S68" s="225">
        <f t="shared" si="16"/>
        <v>4</v>
      </c>
      <c r="T68" s="224"/>
      <c r="U68" s="228"/>
    </row>
    <row r="69" spans="1:21">
      <c r="A69" s="17" t="s">
        <v>780</v>
      </c>
      <c r="B69" s="65" t="s">
        <v>699</v>
      </c>
      <c r="C69" s="65" t="s">
        <v>700</v>
      </c>
      <c r="D69" s="220">
        <v>4660</v>
      </c>
      <c r="E69" s="220" t="s">
        <v>766</v>
      </c>
      <c r="F69" s="196" t="str">
        <f>VLOOKUP(B69,'Brechas balance hídrico'!$A$3:$CJ$101,88,FALSE)</f>
        <v>Con recursos</v>
      </c>
      <c r="G69" s="65"/>
      <c r="H69" s="61">
        <f t="shared" si="17"/>
        <v>1</v>
      </c>
      <c r="I69" s="221">
        <v>3</v>
      </c>
      <c r="J69" s="221">
        <v>2</v>
      </c>
      <c r="K69" s="221">
        <v>2</v>
      </c>
      <c r="L69" s="221">
        <v>1</v>
      </c>
      <c r="M69" s="222">
        <f t="shared" si="18"/>
        <v>1</v>
      </c>
      <c r="N69" s="65"/>
      <c r="O69" s="65"/>
      <c r="P69" s="223">
        <f t="shared" si="19"/>
        <v>1.6</v>
      </c>
      <c r="Q69" s="223" t="str">
        <f t="shared" si="20"/>
        <v/>
      </c>
      <c r="R69" s="224"/>
      <c r="S69" s="225">
        <f t="shared" si="16"/>
        <v>1</v>
      </c>
      <c r="T69" s="224"/>
      <c r="U69" s="228"/>
    </row>
    <row r="70" spans="1:21">
      <c r="A70" s="17" t="s">
        <v>780</v>
      </c>
      <c r="B70" s="65" t="s">
        <v>701</v>
      </c>
      <c r="C70" s="65" t="s">
        <v>144</v>
      </c>
      <c r="D70" s="220">
        <v>1119</v>
      </c>
      <c r="E70" s="220" t="s">
        <v>766</v>
      </c>
      <c r="F70" s="196" t="str">
        <f>VLOOKUP(B70,'Brechas balance hídrico'!$A$3:$CJ$101,88,FALSE)</f>
        <v>Con recursos</v>
      </c>
      <c r="G70" s="65"/>
      <c r="H70" s="61">
        <f t="shared" si="17"/>
        <v>1</v>
      </c>
      <c r="I70" s="221">
        <v>4</v>
      </c>
      <c r="J70" s="221">
        <v>2</v>
      </c>
      <c r="K70" s="221">
        <v>2</v>
      </c>
      <c r="L70" s="221">
        <v>1</v>
      </c>
      <c r="M70" s="222">
        <f t="shared" si="18"/>
        <v>1</v>
      </c>
      <c r="N70" s="65"/>
      <c r="O70" s="65"/>
      <c r="P70" s="223">
        <f t="shared" si="19"/>
        <v>1.8</v>
      </c>
      <c r="Q70" s="223" t="str">
        <f t="shared" si="20"/>
        <v/>
      </c>
      <c r="R70" s="224"/>
      <c r="S70" s="225">
        <f t="shared" si="16"/>
        <v>2</v>
      </c>
      <c r="T70" s="224"/>
      <c r="U70" s="228"/>
    </row>
    <row r="71" spans="1:21">
      <c r="A71" s="17" t="s">
        <v>780</v>
      </c>
      <c r="B71" s="65" t="s">
        <v>702</v>
      </c>
      <c r="C71" s="65" t="s">
        <v>703</v>
      </c>
      <c r="D71" s="220">
        <v>173902</v>
      </c>
      <c r="E71" s="220" t="s">
        <v>766</v>
      </c>
      <c r="F71" s="196" t="str">
        <f>VLOOKUP(B71,'Brechas balance hídrico'!$A$3:$CJ$101,88,FALSE)</f>
        <v>Estrés hídrico</v>
      </c>
      <c r="G71" s="65"/>
      <c r="H71" s="61">
        <f t="shared" si="17"/>
        <v>3</v>
      </c>
      <c r="I71" s="221">
        <v>3</v>
      </c>
      <c r="J71" s="221">
        <v>2</v>
      </c>
      <c r="K71" s="221">
        <v>2</v>
      </c>
      <c r="L71" s="221">
        <v>1</v>
      </c>
      <c r="M71" s="222">
        <f t="shared" si="18"/>
        <v>3</v>
      </c>
      <c r="N71" s="65"/>
      <c r="O71" s="65"/>
      <c r="P71" s="223">
        <f t="shared" si="19"/>
        <v>2.6</v>
      </c>
      <c r="Q71" s="223" t="str">
        <f t="shared" si="20"/>
        <v/>
      </c>
      <c r="R71" s="224"/>
      <c r="S71" s="225">
        <f t="shared" si="16"/>
        <v>4</v>
      </c>
      <c r="T71" s="224"/>
      <c r="U71" s="228"/>
    </row>
    <row r="72" spans="1:21" ht="15.75" thickBot="1">
      <c r="A72" s="151" t="s">
        <v>780</v>
      </c>
      <c r="B72" s="88" t="s">
        <v>704</v>
      </c>
      <c r="C72" s="88" t="s">
        <v>705</v>
      </c>
      <c r="D72" s="229">
        <v>3271</v>
      </c>
      <c r="E72" s="229" t="s">
        <v>766</v>
      </c>
      <c r="F72" s="230" t="str">
        <f>VLOOKUP(B72,'Brechas balance hídrico'!$A$3:$CJ$101,88,FALSE)</f>
        <v>Con recursos</v>
      </c>
      <c r="G72" s="88"/>
      <c r="H72" s="84">
        <f t="shared" si="17"/>
        <v>1</v>
      </c>
      <c r="I72" s="231">
        <v>3</v>
      </c>
      <c r="J72" s="231">
        <v>2</v>
      </c>
      <c r="K72" s="231">
        <v>2</v>
      </c>
      <c r="L72" s="231">
        <v>1</v>
      </c>
      <c r="M72" s="232">
        <f t="shared" si="18"/>
        <v>1</v>
      </c>
      <c r="N72" s="88"/>
      <c r="O72" s="88"/>
      <c r="P72" s="233">
        <f t="shared" si="19"/>
        <v>1.6</v>
      </c>
      <c r="Q72" s="233" t="str">
        <f t="shared" si="20"/>
        <v/>
      </c>
      <c r="R72" s="234"/>
      <c r="S72" s="235">
        <f t="shared" si="16"/>
        <v>1</v>
      </c>
      <c r="T72" s="234"/>
      <c r="U72" s="236"/>
    </row>
    <row r="73" spans="1:21">
      <c r="A73" s="143" t="s">
        <v>781</v>
      </c>
      <c r="B73" s="55" t="s">
        <v>706</v>
      </c>
      <c r="C73" s="55" t="s">
        <v>707</v>
      </c>
      <c r="D73" s="209">
        <v>5885</v>
      </c>
      <c r="E73" s="209" t="s">
        <v>766</v>
      </c>
      <c r="F73" s="210" t="str">
        <f>VLOOKUP(B73,'Brechas balance hídrico'!$A$3:$CJ$101,88,FALSE)</f>
        <v>Con recursos</v>
      </c>
      <c r="G73" s="55"/>
      <c r="H73" s="52">
        <f t="shared" si="17"/>
        <v>1</v>
      </c>
      <c r="I73" s="211">
        <v>2</v>
      </c>
      <c r="J73" s="211">
        <v>2</v>
      </c>
      <c r="K73" s="211">
        <v>2</v>
      </c>
      <c r="L73" s="211">
        <v>3</v>
      </c>
      <c r="M73" s="212">
        <f t="shared" si="18"/>
        <v>1</v>
      </c>
      <c r="N73" s="55"/>
      <c r="O73" s="55"/>
      <c r="P73" s="213">
        <f t="shared" si="19"/>
        <v>1.6</v>
      </c>
      <c r="Q73" s="213" t="str">
        <f t="shared" si="20"/>
        <v/>
      </c>
      <c r="R73" s="214"/>
      <c r="S73" s="215">
        <f>+IF(P73&lt;$T$73,1,IF(AND(P73&gt;=$T$73,P73&lt;$T$74),2,IF(P73&gt;=$T$74,4,"ERROR")))</f>
        <v>1</v>
      </c>
      <c r="T73" s="216">
        <f>+_xlfn.PERCENTILE.EXC(P73:P80,0.35)</f>
        <v>1.9000000000000001</v>
      </c>
      <c r="U73" s="217">
        <v>0.35</v>
      </c>
    </row>
    <row r="74" spans="1:21">
      <c r="A74" s="17" t="s">
        <v>781</v>
      </c>
      <c r="B74" s="65" t="s">
        <v>708</v>
      </c>
      <c r="C74" s="65" t="s">
        <v>709</v>
      </c>
      <c r="D74" s="220">
        <v>12145</v>
      </c>
      <c r="E74" s="220" t="s">
        <v>766</v>
      </c>
      <c r="F74" s="196" t="str">
        <f>VLOOKUP(B74,'Brechas balance hídrico'!$A$3:$CJ$101,88,FALSE)</f>
        <v>Con recursos</v>
      </c>
      <c r="G74" s="65"/>
      <c r="H74" s="61">
        <f t="shared" si="17"/>
        <v>1</v>
      </c>
      <c r="I74" s="221">
        <v>3</v>
      </c>
      <c r="J74" s="221">
        <v>2</v>
      </c>
      <c r="K74" s="221">
        <v>3</v>
      </c>
      <c r="L74" s="221">
        <v>3</v>
      </c>
      <c r="M74" s="222">
        <f t="shared" si="18"/>
        <v>1</v>
      </c>
      <c r="N74" s="65"/>
      <c r="O74" s="65"/>
      <c r="P74" s="223">
        <f t="shared" si="19"/>
        <v>1.9000000000000001</v>
      </c>
      <c r="Q74" s="223" t="str">
        <f t="shared" si="20"/>
        <v/>
      </c>
      <c r="R74" s="224"/>
      <c r="S74" s="225">
        <f t="shared" ref="S74:S80" si="21">+IF(P74&lt;$T$73,1,IF(AND(P74&gt;=$T$73,P74&lt;$T$74),2,IF(P74&gt;=$T$74,4,"ERROR")))</f>
        <v>4</v>
      </c>
      <c r="T74" s="226">
        <f>+_xlfn.PERCENTILE.EXC(P73:P80,0.65)</f>
        <v>1.9000000000000001</v>
      </c>
      <c r="U74" s="227">
        <v>0.65</v>
      </c>
    </row>
    <row r="75" spans="1:21">
      <c r="A75" s="17" t="s">
        <v>781</v>
      </c>
      <c r="B75" s="65" t="s">
        <v>710</v>
      </c>
      <c r="C75" s="65" t="s">
        <v>711</v>
      </c>
      <c r="D75" s="220">
        <v>70447</v>
      </c>
      <c r="E75" s="220" t="s">
        <v>764</v>
      </c>
      <c r="F75" s="196" t="str">
        <f>VLOOKUP(B75,'Brechas balance hídrico'!$A$3:$CJ$101,88,FALSE)</f>
        <v>Con recursos</v>
      </c>
      <c r="G75" s="65"/>
      <c r="H75" s="61">
        <f t="shared" si="17"/>
        <v>2</v>
      </c>
      <c r="I75" s="221">
        <v>3</v>
      </c>
      <c r="J75" s="221">
        <v>2</v>
      </c>
      <c r="K75" s="221">
        <v>3</v>
      </c>
      <c r="L75" s="221">
        <v>4</v>
      </c>
      <c r="M75" s="222">
        <f t="shared" si="18"/>
        <v>1</v>
      </c>
      <c r="N75" s="65"/>
      <c r="O75" s="65"/>
      <c r="P75" s="223">
        <f t="shared" si="19"/>
        <v>2.25</v>
      </c>
      <c r="Q75" s="223" t="str">
        <f t="shared" si="20"/>
        <v>Crítica</v>
      </c>
      <c r="R75" s="224"/>
      <c r="S75" s="225">
        <f t="shared" si="21"/>
        <v>4</v>
      </c>
      <c r="T75" s="224"/>
      <c r="U75" s="228"/>
    </row>
    <row r="76" spans="1:21">
      <c r="A76" s="17" t="s">
        <v>781</v>
      </c>
      <c r="B76" s="65" t="s">
        <v>712</v>
      </c>
      <c r="C76" s="65" t="s">
        <v>713</v>
      </c>
      <c r="D76" s="220">
        <v>6239</v>
      </c>
      <c r="E76" s="220" t="s">
        <v>766</v>
      </c>
      <c r="F76" s="196" t="str">
        <f>VLOOKUP(B76,'Brechas balance hídrico'!$A$3:$CJ$101,88,FALSE)</f>
        <v>Con recursos</v>
      </c>
      <c r="G76" s="65"/>
      <c r="H76" s="61">
        <f t="shared" si="17"/>
        <v>1</v>
      </c>
      <c r="I76" s="221">
        <v>3</v>
      </c>
      <c r="J76" s="221">
        <v>2</v>
      </c>
      <c r="K76" s="221">
        <v>3</v>
      </c>
      <c r="L76" s="221">
        <v>3</v>
      </c>
      <c r="M76" s="222">
        <f t="shared" si="18"/>
        <v>1</v>
      </c>
      <c r="N76" s="65"/>
      <c r="O76" s="65"/>
      <c r="P76" s="223">
        <f t="shared" si="19"/>
        <v>1.9000000000000001</v>
      </c>
      <c r="Q76" s="223" t="str">
        <f t="shared" si="20"/>
        <v/>
      </c>
      <c r="R76" s="224"/>
      <c r="S76" s="225">
        <f t="shared" si="21"/>
        <v>4</v>
      </c>
      <c r="T76" s="224"/>
      <c r="U76" s="228"/>
    </row>
    <row r="77" spans="1:21">
      <c r="A77" s="17" t="s">
        <v>781</v>
      </c>
      <c r="B77" s="65" t="s">
        <v>714</v>
      </c>
      <c r="C77" s="65" t="s">
        <v>715</v>
      </c>
      <c r="D77" s="220">
        <v>15623</v>
      </c>
      <c r="E77" s="220" t="s">
        <v>766</v>
      </c>
      <c r="F77" s="196" t="str">
        <f>VLOOKUP(B77,'Brechas balance hídrico'!$A$3:$CJ$101,88,FALSE)</f>
        <v>Con recursos</v>
      </c>
      <c r="G77" s="65"/>
      <c r="H77" s="61">
        <f t="shared" si="17"/>
        <v>1</v>
      </c>
      <c r="I77" s="221">
        <v>3</v>
      </c>
      <c r="J77" s="221">
        <v>3</v>
      </c>
      <c r="K77" s="221">
        <v>2</v>
      </c>
      <c r="L77" s="221">
        <v>3</v>
      </c>
      <c r="M77" s="222">
        <f t="shared" si="18"/>
        <v>1</v>
      </c>
      <c r="N77" s="65"/>
      <c r="O77" s="65"/>
      <c r="P77" s="223">
        <f t="shared" si="19"/>
        <v>1.9000000000000001</v>
      </c>
      <c r="Q77" s="223" t="str">
        <f t="shared" si="20"/>
        <v/>
      </c>
      <c r="R77" s="224"/>
      <c r="S77" s="225">
        <f t="shared" si="21"/>
        <v>4</v>
      </c>
      <c r="T77" s="224"/>
      <c r="U77" s="228"/>
    </row>
    <row r="78" spans="1:21">
      <c r="A78" s="17" t="s">
        <v>781</v>
      </c>
      <c r="B78" s="65" t="s">
        <v>716</v>
      </c>
      <c r="C78" s="65" t="s">
        <v>153</v>
      </c>
      <c r="D78" s="220">
        <v>324</v>
      </c>
      <c r="E78" s="220" t="s">
        <v>766</v>
      </c>
      <c r="F78" s="196" t="str">
        <f>VLOOKUP(B78,'Brechas balance hídrico'!$A$3:$CJ$101,88,FALSE)</f>
        <v>Con recursos</v>
      </c>
      <c r="G78" s="65"/>
      <c r="H78" s="61">
        <f t="shared" si="17"/>
        <v>1</v>
      </c>
      <c r="I78" s="221">
        <v>3</v>
      </c>
      <c r="J78" s="221">
        <v>2</v>
      </c>
      <c r="K78" s="221">
        <v>3</v>
      </c>
      <c r="L78" s="221">
        <v>3</v>
      </c>
      <c r="M78" s="222">
        <f t="shared" si="18"/>
        <v>1</v>
      </c>
      <c r="N78" s="65"/>
      <c r="O78" s="65"/>
      <c r="P78" s="223">
        <f t="shared" si="19"/>
        <v>1.9000000000000001</v>
      </c>
      <c r="Q78" s="223" t="str">
        <f t="shared" si="20"/>
        <v/>
      </c>
      <c r="R78" s="224"/>
      <c r="S78" s="225">
        <f t="shared" si="21"/>
        <v>4</v>
      </c>
      <c r="T78" s="224"/>
      <c r="U78" s="228"/>
    </row>
    <row r="79" spans="1:21">
      <c r="A79" s="17" t="s">
        <v>781</v>
      </c>
      <c r="B79" s="65" t="s">
        <v>717</v>
      </c>
      <c r="C79" s="65" t="s">
        <v>718</v>
      </c>
      <c r="D79" s="220">
        <v>874</v>
      </c>
      <c r="E79" s="220" t="s">
        <v>766</v>
      </c>
      <c r="F79" s="196" t="str">
        <f>VLOOKUP(B79,'Brechas balance hídrico'!$A$3:$CJ$101,88,FALSE)</f>
        <v>Con recursos</v>
      </c>
      <c r="G79" s="65"/>
      <c r="H79" s="61">
        <f t="shared" si="17"/>
        <v>1</v>
      </c>
      <c r="I79" s="221">
        <v>3</v>
      </c>
      <c r="J79" s="221">
        <v>2</v>
      </c>
      <c r="K79" s="221">
        <v>2</v>
      </c>
      <c r="L79" s="221">
        <v>3</v>
      </c>
      <c r="M79" s="222">
        <f t="shared" si="18"/>
        <v>1</v>
      </c>
      <c r="N79" s="65"/>
      <c r="O79" s="65"/>
      <c r="P79" s="223">
        <f t="shared" si="19"/>
        <v>1.8</v>
      </c>
      <c r="Q79" s="223" t="str">
        <f t="shared" si="20"/>
        <v/>
      </c>
      <c r="R79" s="224"/>
      <c r="S79" s="225">
        <f t="shared" si="21"/>
        <v>1</v>
      </c>
      <c r="T79" s="224"/>
      <c r="U79" s="228"/>
    </row>
    <row r="80" spans="1:21" ht="15.75" thickBot="1">
      <c r="A80" s="151" t="s">
        <v>781</v>
      </c>
      <c r="B80" s="88" t="s">
        <v>719</v>
      </c>
      <c r="C80" s="88" t="s">
        <v>720</v>
      </c>
      <c r="D80" s="229">
        <v>0</v>
      </c>
      <c r="E80" s="229" t="s">
        <v>766</v>
      </c>
      <c r="F80" s="230" t="str">
        <f>VLOOKUP(B80,'Brechas balance hídrico'!$A$3:$CJ$101,88,FALSE)</f>
        <v>Con recursos</v>
      </c>
      <c r="G80" s="88"/>
      <c r="H80" s="84">
        <f t="shared" si="17"/>
        <v>1</v>
      </c>
      <c r="I80" s="231">
        <v>3</v>
      </c>
      <c r="J80" s="231">
        <v>2</v>
      </c>
      <c r="K80" s="231">
        <v>3</v>
      </c>
      <c r="L80" s="231">
        <v>3</v>
      </c>
      <c r="M80" s="232">
        <f t="shared" si="18"/>
        <v>1</v>
      </c>
      <c r="N80" s="88"/>
      <c r="O80" s="88"/>
      <c r="P80" s="233">
        <f t="shared" si="19"/>
        <v>1.9000000000000001</v>
      </c>
      <c r="Q80" s="233" t="str">
        <f t="shared" si="20"/>
        <v/>
      </c>
      <c r="R80" s="234"/>
      <c r="S80" s="235">
        <f t="shared" si="21"/>
        <v>4</v>
      </c>
      <c r="T80" s="234"/>
      <c r="U80" s="236"/>
    </row>
    <row r="81" spans="1:21">
      <c r="A81" s="143" t="s">
        <v>782</v>
      </c>
      <c r="B81" s="55" t="s">
        <v>721</v>
      </c>
      <c r="C81" s="55" t="s">
        <v>722</v>
      </c>
      <c r="D81" s="209">
        <v>549</v>
      </c>
      <c r="E81" s="209" t="s">
        <v>766</v>
      </c>
      <c r="F81" s="210" t="str">
        <f>VLOOKUP(B81,'Brechas balance hídrico'!$A$3:$CJ$101,88,FALSE)</f>
        <v>Con recursos</v>
      </c>
      <c r="G81" s="55"/>
      <c r="H81" s="52">
        <f t="shared" si="17"/>
        <v>1</v>
      </c>
      <c r="I81" s="211">
        <v>3</v>
      </c>
      <c r="J81" s="211">
        <v>3</v>
      </c>
      <c r="K81" s="211">
        <v>2</v>
      </c>
      <c r="L81" s="211">
        <v>1</v>
      </c>
      <c r="M81" s="212">
        <f t="shared" si="18"/>
        <v>1</v>
      </c>
      <c r="N81" s="55"/>
      <c r="O81" s="55"/>
      <c r="P81" s="213">
        <f t="shared" si="19"/>
        <v>1.7000000000000002</v>
      </c>
      <c r="Q81" s="213" t="str">
        <f t="shared" si="20"/>
        <v/>
      </c>
      <c r="R81" s="214"/>
      <c r="S81" s="215">
        <f>+IF(P81&lt;$T$81,1,IF(AND(P81&gt;=$T$81,P81&lt;$T$82),2,IF(P81&gt;=$T$82,4,"ERROR")))</f>
        <v>2</v>
      </c>
      <c r="T81" s="216">
        <f>+_xlfn.PERCENTILE.EXC(P81:P90,0.35)</f>
        <v>1.7000000000000002</v>
      </c>
      <c r="U81" s="217">
        <v>0.35</v>
      </c>
    </row>
    <row r="82" spans="1:21">
      <c r="A82" s="17" t="s">
        <v>782</v>
      </c>
      <c r="B82" s="65" t="s">
        <v>723</v>
      </c>
      <c r="C82" s="65" t="s">
        <v>724</v>
      </c>
      <c r="D82" s="220">
        <v>554</v>
      </c>
      <c r="E82" s="220" t="s">
        <v>766</v>
      </c>
      <c r="F82" s="196" t="str">
        <f>VLOOKUP(B82,'Brechas balance hídrico'!$A$3:$CJ$101,88,FALSE)</f>
        <v>Con recursos</v>
      </c>
      <c r="G82" s="65"/>
      <c r="H82" s="61">
        <f t="shared" si="17"/>
        <v>1</v>
      </c>
      <c r="I82" s="221">
        <v>3</v>
      </c>
      <c r="J82" s="221">
        <v>3</v>
      </c>
      <c r="K82" s="221">
        <v>2</v>
      </c>
      <c r="L82" s="221">
        <v>1</v>
      </c>
      <c r="M82" s="222">
        <f t="shared" si="18"/>
        <v>1</v>
      </c>
      <c r="N82" s="65"/>
      <c r="O82" s="65"/>
      <c r="P82" s="223">
        <f t="shared" si="19"/>
        <v>1.7000000000000002</v>
      </c>
      <c r="Q82" s="223" t="str">
        <f t="shared" si="20"/>
        <v/>
      </c>
      <c r="R82" s="224"/>
      <c r="S82" s="225">
        <f t="shared" ref="S82:S90" si="22">+IF(P82&lt;$T$81,1,IF(AND(P82&gt;=$T$81,P82&lt;$T$82),2,IF(P82&gt;=$T$82,4,"ERROR")))</f>
        <v>2</v>
      </c>
      <c r="T82" s="226">
        <f>+_xlfn.PERCENTILE.EXC(P81:P90,0.65)</f>
        <v>2.1150000000000002</v>
      </c>
      <c r="U82" s="227">
        <v>0.65</v>
      </c>
    </row>
    <row r="83" spans="1:21">
      <c r="A83" s="17" t="s">
        <v>782</v>
      </c>
      <c r="B83" s="65" t="s">
        <v>725</v>
      </c>
      <c r="C83" s="65" t="s">
        <v>726</v>
      </c>
      <c r="D83" s="220">
        <v>25655</v>
      </c>
      <c r="E83" s="220" t="s">
        <v>764</v>
      </c>
      <c r="F83" s="196" t="str">
        <f>VLOOKUP(B83,'Brechas balance hídrico'!$A$3:$CJ$101,88,FALSE)</f>
        <v>Estrés hídrico</v>
      </c>
      <c r="G83" s="65"/>
      <c r="H83" s="61">
        <f t="shared" si="17"/>
        <v>2</v>
      </c>
      <c r="I83" s="221">
        <v>3</v>
      </c>
      <c r="J83" s="221">
        <v>3</v>
      </c>
      <c r="K83" s="221">
        <v>2</v>
      </c>
      <c r="L83" s="221">
        <v>3</v>
      </c>
      <c r="M83" s="222">
        <f t="shared" si="18"/>
        <v>3</v>
      </c>
      <c r="N83" s="65"/>
      <c r="O83" s="65"/>
      <c r="P83" s="223">
        <f t="shared" si="19"/>
        <v>2.6500000000000004</v>
      </c>
      <c r="Q83" s="223" t="str">
        <f t="shared" si="20"/>
        <v>Crítica</v>
      </c>
      <c r="R83" s="224"/>
      <c r="S83" s="225">
        <f t="shared" si="22"/>
        <v>4</v>
      </c>
      <c r="T83" s="224"/>
      <c r="U83" s="228"/>
    </row>
    <row r="84" spans="1:21">
      <c r="A84" s="17" t="s">
        <v>782</v>
      </c>
      <c r="B84" s="65" t="s">
        <v>727</v>
      </c>
      <c r="C84" s="65" t="s">
        <v>728</v>
      </c>
      <c r="D84" s="220">
        <v>437</v>
      </c>
      <c r="E84" s="220" t="s">
        <v>766</v>
      </c>
      <c r="F84" s="196" t="str">
        <f>VLOOKUP(B84,'Brechas balance hídrico'!$A$3:$CJ$101,88,FALSE)</f>
        <v>Con recursos</v>
      </c>
      <c r="G84" s="65"/>
      <c r="H84" s="61">
        <f t="shared" si="17"/>
        <v>1</v>
      </c>
      <c r="I84" s="221">
        <v>3</v>
      </c>
      <c r="J84" s="221">
        <v>2</v>
      </c>
      <c r="K84" s="221">
        <v>2</v>
      </c>
      <c r="L84" s="221">
        <v>1</v>
      </c>
      <c r="M84" s="222">
        <f t="shared" si="18"/>
        <v>1</v>
      </c>
      <c r="N84" s="65"/>
      <c r="O84" s="65"/>
      <c r="P84" s="223">
        <f t="shared" si="19"/>
        <v>1.6</v>
      </c>
      <c r="Q84" s="223" t="str">
        <f t="shared" si="20"/>
        <v/>
      </c>
      <c r="R84" s="224"/>
      <c r="S84" s="225">
        <f t="shared" si="22"/>
        <v>1</v>
      </c>
      <c r="T84" s="224"/>
      <c r="U84" s="228"/>
    </row>
    <row r="85" spans="1:21">
      <c r="A85" s="17" t="s">
        <v>782</v>
      </c>
      <c r="B85" s="65" t="s">
        <v>729</v>
      </c>
      <c r="C85" s="65" t="s">
        <v>730</v>
      </c>
      <c r="D85" s="220">
        <v>950</v>
      </c>
      <c r="E85" s="220" t="s">
        <v>766</v>
      </c>
      <c r="F85" s="196" t="str">
        <f>VLOOKUP(B85,'Brechas balance hídrico'!$A$3:$CJ$101,88,FALSE)</f>
        <v>Con recursos</v>
      </c>
      <c r="G85" s="65"/>
      <c r="H85" s="61">
        <f t="shared" si="17"/>
        <v>1</v>
      </c>
      <c r="I85" s="221">
        <v>4</v>
      </c>
      <c r="J85" s="221">
        <v>3</v>
      </c>
      <c r="K85" s="221">
        <v>3</v>
      </c>
      <c r="L85" s="221">
        <v>3</v>
      </c>
      <c r="M85" s="222">
        <f t="shared" si="18"/>
        <v>1</v>
      </c>
      <c r="N85" s="65"/>
      <c r="O85" s="65"/>
      <c r="P85" s="223">
        <f t="shared" si="19"/>
        <v>2.2000000000000002</v>
      </c>
      <c r="Q85" s="223" t="str">
        <f t="shared" si="20"/>
        <v/>
      </c>
      <c r="R85" s="224"/>
      <c r="S85" s="225">
        <f t="shared" si="22"/>
        <v>4</v>
      </c>
      <c r="T85" s="224"/>
      <c r="U85" s="228"/>
    </row>
    <row r="86" spans="1:21">
      <c r="A86" s="17" t="s">
        <v>782</v>
      </c>
      <c r="B86" s="65" t="s">
        <v>731</v>
      </c>
      <c r="C86" s="65" t="s">
        <v>732</v>
      </c>
      <c r="D86" s="220">
        <v>141616</v>
      </c>
      <c r="E86" s="220" t="s">
        <v>766</v>
      </c>
      <c r="F86" s="196" t="str">
        <f>VLOOKUP(B86,'Brechas balance hídrico'!$A$3:$CJ$101,88,FALSE)</f>
        <v>Estrés hídrico</v>
      </c>
      <c r="G86" s="65"/>
      <c r="H86" s="61">
        <f t="shared" si="17"/>
        <v>3</v>
      </c>
      <c r="I86" s="221">
        <v>3</v>
      </c>
      <c r="J86" s="221">
        <v>2</v>
      </c>
      <c r="K86" s="221">
        <v>2</v>
      </c>
      <c r="L86" s="221">
        <v>3</v>
      </c>
      <c r="M86" s="222">
        <f t="shared" si="18"/>
        <v>3</v>
      </c>
      <c r="N86" s="65"/>
      <c r="O86" s="65"/>
      <c r="P86" s="223">
        <f t="shared" si="19"/>
        <v>2.8</v>
      </c>
      <c r="Q86" s="223" t="str">
        <f t="shared" si="20"/>
        <v>Crítica</v>
      </c>
      <c r="R86" s="224"/>
      <c r="S86" s="225">
        <f t="shared" si="22"/>
        <v>4</v>
      </c>
      <c r="T86" s="224"/>
      <c r="U86" s="228"/>
    </row>
    <row r="87" spans="1:21">
      <c r="A87" s="17" t="s">
        <v>782</v>
      </c>
      <c r="B87" s="65" t="s">
        <v>733</v>
      </c>
      <c r="C87" s="65" t="s">
        <v>734</v>
      </c>
      <c r="D87" s="220">
        <v>558</v>
      </c>
      <c r="E87" s="220" t="s">
        <v>766</v>
      </c>
      <c r="F87" s="196" t="str">
        <f>VLOOKUP(B87,'Brechas balance hídrico'!$A$3:$CJ$101,88,FALSE)</f>
        <v>Con recursos</v>
      </c>
      <c r="G87" s="65"/>
      <c r="H87" s="61">
        <f t="shared" si="17"/>
        <v>1</v>
      </c>
      <c r="I87" s="221">
        <v>3</v>
      </c>
      <c r="J87" s="221">
        <v>3</v>
      </c>
      <c r="K87" s="221">
        <v>2</v>
      </c>
      <c r="L87" s="221">
        <v>1</v>
      </c>
      <c r="M87" s="222">
        <f t="shared" si="18"/>
        <v>1</v>
      </c>
      <c r="N87" s="65"/>
      <c r="O87" s="65"/>
      <c r="P87" s="223">
        <f t="shared" si="19"/>
        <v>1.7000000000000002</v>
      </c>
      <c r="Q87" s="223" t="str">
        <f t="shared" si="20"/>
        <v/>
      </c>
      <c r="R87" s="224"/>
      <c r="S87" s="225">
        <f t="shared" si="22"/>
        <v>2</v>
      </c>
      <c r="T87" s="224"/>
      <c r="U87" s="228"/>
    </row>
    <row r="88" spans="1:21">
      <c r="A88" s="17" t="s">
        <v>782</v>
      </c>
      <c r="B88" s="65" t="s">
        <v>735</v>
      </c>
      <c r="C88" s="65" t="s">
        <v>736</v>
      </c>
      <c r="D88" s="220">
        <v>2903</v>
      </c>
      <c r="E88" s="220" t="s">
        <v>766</v>
      </c>
      <c r="F88" s="196" t="str">
        <f>VLOOKUP(B88,'Brechas balance hídrico'!$A$3:$CJ$101,88,FALSE)</f>
        <v>Con recursos</v>
      </c>
      <c r="G88" s="65"/>
      <c r="H88" s="61">
        <f t="shared" si="17"/>
        <v>1</v>
      </c>
      <c r="I88" s="221">
        <v>3</v>
      </c>
      <c r="J88" s="221">
        <v>2</v>
      </c>
      <c r="K88" s="221">
        <v>3</v>
      </c>
      <c r="L88" s="221">
        <v>1</v>
      </c>
      <c r="M88" s="222">
        <f t="shared" si="18"/>
        <v>1</v>
      </c>
      <c r="N88" s="65"/>
      <c r="O88" s="65"/>
      <c r="P88" s="223">
        <f t="shared" si="19"/>
        <v>1.7000000000000002</v>
      </c>
      <c r="Q88" s="223" t="str">
        <f t="shared" si="20"/>
        <v/>
      </c>
      <c r="R88" s="224"/>
      <c r="S88" s="225">
        <f t="shared" si="22"/>
        <v>2</v>
      </c>
      <c r="T88" s="224"/>
      <c r="U88" s="228"/>
    </row>
    <row r="89" spans="1:21">
      <c r="A89" s="17" t="s">
        <v>782</v>
      </c>
      <c r="B89" s="65" t="s">
        <v>737</v>
      </c>
      <c r="C89" s="65" t="s">
        <v>164</v>
      </c>
      <c r="D89" s="220">
        <v>8966</v>
      </c>
      <c r="E89" s="220" t="s">
        <v>766</v>
      </c>
      <c r="F89" s="196" t="str">
        <f>VLOOKUP(B89,'Brechas balance hídrico'!$A$3:$CJ$101,88,FALSE)</f>
        <v>Estrés hídrico</v>
      </c>
      <c r="G89" s="65"/>
      <c r="H89" s="61">
        <f t="shared" si="17"/>
        <v>1</v>
      </c>
      <c r="I89" s="221">
        <v>3</v>
      </c>
      <c r="J89" s="221">
        <v>2</v>
      </c>
      <c r="K89" s="221">
        <v>2</v>
      </c>
      <c r="L89" s="221">
        <v>1</v>
      </c>
      <c r="M89" s="222">
        <f t="shared" si="18"/>
        <v>3</v>
      </c>
      <c r="N89" s="65"/>
      <c r="O89" s="65"/>
      <c r="P89" s="223">
        <f t="shared" si="19"/>
        <v>2.1</v>
      </c>
      <c r="Q89" s="223" t="str">
        <f t="shared" si="20"/>
        <v/>
      </c>
      <c r="R89" s="224"/>
      <c r="S89" s="225">
        <f t="shared" si="22"/>
        <v>2</v>
      </c>
      <c r="T89" s="224"/>
      <c r="U89" s="228"/>
    </row>
    <row r="90" spans="1:21" ht="15.75" thickBot="1">
      <c r="A90" s="151" t="s">
        <v>782</v>
      </c>
      <c r="B90" s="88" t="s">
        <v>738</v>
      </c>
      <c r="C90" s="88" t="s">
        <v>739</v>
      </c>
      <c r="D90" s="229">
        <v>128</v>
      </c>
      <c r="E90" s="229" t="s">
        <v>766</v>
      </c>
      <c r="F90" s="230" t="str">
        <f>VLOOKUP(B90,'Brechas balance hídrico'!$A$3:$CJ$101,88,FALSE)</f>
        <v>Con recursos</v>
      </c>
      <c r="G90" s="88"/>
      <c r="H90" s="84">
        <f t="shared" si="17"/>
        <v>1</v>
      </c>
      <c r="I90" s="231">
        <v>4</v>
      </c>
      <c r="J90" s="231">
        <v>2</v>
      </c>
      <c r="K90" s="231">
        <v>3</v>
      </c>
      <c r="L90" s="231">
        <v>1</v>
      </c>
      <c r="M90" s="232">
        <f t="shared" si="18"/>
        <v>1</v>
      </c>
      <c r="N90" s="88"/>
      <c r="O90" s="88"/>
      <c r="P90" s="233">
        <f t="shared" si="19"/>
        <v>1.9000000000000001</v>
      </c>
      <c r="Q90" s="233" t="str">
        <f t="shared" si="20"/>
        <v/>
      </c>
      <c r="R90" s="234"/>
      <c r="S90" s="235">
        <f t="shared" si="22"/>
        <v>2</v>
      </c>
      <c r="T90" s="234"/>
      <c r="U90" s="236"/>
    </row>
    <row r="91" spans="1:21">
      <c r="A91" s="143" t="s">
        <v>783</v>
      </c>
      <c r="B91" s="55" t="s">
        <v>688</v>
      </c>
      <c r="C91" s="55" t="s">
        <v>135</v>
      </c>
      <c r="D91" s="209">
        <v>308552</v>
      </c>
      <c r="E91" s="209" t="s">
        <v>764</v>
      </c>
      <c r="F91" s="210" t="str">
        <f>VLOOKUP(B91,'Brechas balance hídrico'!$A$3:$CJ$101,88,FALSE)</f>
        <v>Con recursos</v>
      </c>
      <c r="G91" s="55"/>
      <c r="H91" s="52">
        <f t="shared" si="17"/>
        <v>3</v>
      </c>
      <c r="I91" s="211">
        <v>3</v>
      </c>
      <c r="J91" s="211">
        <v>3</v>
      </c>
      <c r="K91" s="211">
        <v>2</v>
      </c>
      <c r="L91" s="211">
        <v>3</v>
      </c>
      <c r="M91" s="212">
        <f t="shared" si="18"/>
        <v>1</v>
      </c>
      <c r="N91" s="55"/>
      <c r="O91" s="55"/>
      <c r="P91" s="213">
        <f t="shared" si="19"/>
        <v>2.4000000000000004</v>
      </c>
      <c r="Q91" s="213" t="str">
        <f t="shared" si="20"/>
        <v>Crítica</v>
      </c>
      <c r="R91" s="214"/>
      <c r="S91" s="215">
        <f>+IF(P91&lt;$T$91,1,IF(AND(P91&gt;=$T$91,P91&lt;$T$92),2,IF(P91&gt;=$T$92,4,"ERROR")))</f>
        <v>2</v>
      </c>
      <c r="T91" s="216">
        <f>+_xlfn.PERCENTILE.EXC(P91:P93,0.35)</f>
        <v>2.04</v>
      </c>
      <c r="U91" s="217">
        <v>0.35</v>
      </c>
    </row>
    <row r="92" spans="1:21">
      <c r="A92" s="17" t="s">
        <v>783</v>
      </c>
      <c r="B92" s="65" t="s">
        <v>689</v>
      </c>
      <c r="C92" s="65" t="s">
        <v>690</v>
      </c>
      <c r="D92" s="220">
        <v>5865</v>
      </c>
      <c r="E92" s="220" t="s">
        <v>766</v>
      </c>
      <c r="F92" s="196" t="str">
        <f>VLOOKUP(B92,'Brechas balance hídrico'!$A$3:$CJ$101,88,FALSE)</f>
        <v>Con recursos</v>
      </c>
      <c r="G92" s="65"/>
      <c r="H92" s="61">
        <f t="shared" si="17"/>
        <v>1</v>
      </c>
      <c r="I92" s="221">
        <v>3</v>
      </c>
      <c r="J92" s="221">
        <v>2</v>
      </c>
      <c r="K92" s="221">
        <v>2</v>
      </c>
      <c r="L92" s="221">
        <v>3</v>
      </c>
      <c r="M92" s="222">
        <f t="shared" si="18"/>
        <v>1</v>
      </c>
      <c r="N92" s="65"/>
      <c r="O92" s="65"/>
      <c r="P92" s="223">
        <f t="shared" si="19"/>
        <v>1.8</v>
      </c>
      <c r="Q92" s="223" t="str">
        <f t="shared" si="20"/>
        <v/>
      </c>
      <c r="R92" s="224"/>
      <c r="S92" s="225">
        <f t="shared" ref="S92:S93" si="23">+IF(P92&lt;$T$91,1,IF(AND(P92&gt;=$T$91,P92&lt;$T$92),2,IF(P92&gt;=$T$92,4,"ERROR")))</f>
        <v>1</v>
      </c>
      <c r="T92" s="226">
        <f>+_xlfn.PERCENTILE.EXC(P91:P93,0.65)</f>
        <v>2.8500000000000005</v>
      </c>
      <c r="U92" s="227">
        <v>0.65</v>
      </c>
    </row>
    <row r="93" spans="1:21" ht="15.75" thickBot="1">
      <c r="A93" s="151" t="s">
        <v>783</v>
      </c>
      <c r="B93" s="88" t="s">
        <v>691</v>
      </c>
      <c r="C93" s="88" t="s">
        <v>692</v>
      </c>
      <c r="D93" s="229">
        <v>347480</v>
      </c>
      <c r="E93" s="229" t="s">
        <v>766</v>
      </c>
      <c r="F93" s="230" t="str">
        <f>VLOOKUP(B93,'Brechas balance hídrico'!$A$3:$CJ$101,88,FALSE)</f>
        <v>Déficit hídrico estructural</v>
      </c>
      <c r="G93" s="88"/>
      <c r="H93" s="84">
        <f t="shared" si="17"/>
        <v>3</v>
      </c>
      <c r="I93" s="231">
        <v>3</v>
      </c>
      <c r="J93" s="231">
        <v>3</v>
      </c>
      <c r="K93" s="231">
        <v>2</v>
      </c>
      <c r="L93" s="231">
        <v>3</v>
      </c>
      <c r="M93" s="232">
        <f t="shared" si="18"/>
        <v>4</v>
      </c>
      <c r="N93" s="88"/>
      <c r="O93" s="88"/>
      <c r="P93" s="233">
        <f t="shared" si="19"/>
        <v>3.1500000000000004</v>
      </c>
      <c r="Q93" s="233" t="str">
        <f t="shared" si="20"/>
        <v>Crítica</v>
      </c>
      <c r="R93" s="234"/>
      <c r="S93" s="235">
        <f t="shared" si="23"/>
        <v>4</v>
      </c>
      <c r="T93" s="234"/>
      <c r="U93" s="236"/>
    </row>
    <row r="94" spans="1:21">
      <c r="A94" s="143" t="s">
        <v>784</v>
      </c>
      <c r="B94" s="55" t="s">
        <v>560</v>
      </c>
      <c r="C94" s="55" t="s">
        <v>561</v>
      </c>
      <c r="D94" s="209">
        <v>6815</v>
      </c>
      <c r="E94" s="209" t="s">
        <v>766</v>
      </c>
      <c r="F94" s="210" t="str">
        <f>VLOOKUP(B94,'Brechas balance hídrico'!$A$3:$CJ$101,88,FALSE)</f>
        <v>Estrés hídrico</v>
      </c>
      <c r="G94" s="55"/>
      <c r="H94" s="52">
        <f t="shared" si="17"/>
        <v>1</v>
      </c>
      <c r="I94" s="211">
        <v>4</v>
      </c>
      <c r="J94" s="211">
        <v>3</v>
      </c>
      <c r="K94" s="211">
        <v>2</v>
      </c>
      <c r="L94" s="211">
        <v>1</v>
      </c>
      <c r="M94" s="212">
        <f t="shared" si="18"/>
        <v>3</v>
      </c>
      <c r="N94" s="55"/>
      <c r="O94" s="55"/>
      <c r="P94" s="213">
        <f t="shared" si="19"/>
        <v>2.4000000000000004</v>
      </c>
      <c r="Q94" s="213" t="str">
        <f t="shared" si="20"/>
        <v/>
      </c>
      <c r="R94" s="214"/>
      <c r="S94" s="215">
        <f>+IF(P94&lt;$T$94,1,IF(AND(P94&gt;=$T$94,P94&lt;$T$95),2,IF(P94&gt;=$T$95,4,"ERROR")))</f>
        <v>2</v>
      </c>
      <c r="T94" s="216">
        <f>+_xlfn.PERCENTILE.EXC(P94:P99,0.35)</f>
        <v>2.4000000000000004</v>
      </c>
      <c r="U94" s="217">
        <v>0.35</v>
      </c>
    </row>
    <row r="95" spans="1:21">
      <c r="A95" s="17" t="s">
        <v>784</v>
      </c>
      <c r="B95" s="65" t="s">
        <v>562</v>
      </c>
      <c r="C95" s="65" t="s">
        <v>59</v>
      </c>
      <c r="D95" s="220">
        <v>2621</v>
      </c>
      <c r="E95" s="220" t="s">
        <v>766</v>
      </c>
      <c r="F95" s="196" t="str">
        <f>VLOOKUP(B95,'Brechas balance hídrico'!$A$3:$CJ$101,88,FALSE)</f>
        <v>Déficit hídrico estructural</v>
      </c>
      <c r="G95" s="65"/>
      <c r="H95" s="61">
        <f t="shared" si="17"/>
        <v>1</v>
      </c>
      <c r="I95" s="221">
        <v>3</v>
      </c>
      <c r="J95" s="221">
        <v>2</v>
      </c>
      <c r="K95" s="221">
        <v>3</v>
      </c>
      <c r="L95" s="221">
        <v>4</v>
      </c>
      <c r="M95" s="222">
        <f t="shared" si="18"/>
        <v>4</v>
      </c>
      <c r="N95" s="65"/>
      <c r="O95" s="65"/>
      <c r="P95" s="223">
        <f t="shared" si="19"/>
        <v>2.75</v>
      </c>
      <c r="Q95" s="223" t="str">
        <f t="shared" si="20"/>
        <v>Crítica</v>
      </c>
      <c r="R95" s="224"/>
      <c r="S95" s="225">
        <f t="shared" ref="S95:S99" si="24">+IF(P95&lt;$T$94,1,IF(AND(P95&gt;=$T$94,P95&lt;$T$95),2,IF(P95&gt;=$T$95,4,"ERROR")))</f>
        <v>2</v>
      </c>
      <c r="T95" s="226">
        <f>+_xlfn.PERCENTILE.EXC(P94:P99,0.65)</f>
        <v>2.8050000000000002</v>
      </c>
      <c r="U95" s="227">
        <v>0.65</v>
      </c>
    </row>
    <row r="96" spans="1:21">
      <c r="A96" s="17" t="s">
        <v>784</v>
      </c>
      <c r="B96" s="65" t="s">
        <v>563</v>
      </c>
      <c r="C96" s="65" t="s">
        <v>564</v>
      </c>
      <c r="D96" s="220">
        <v>4723</v>
      </c>
      <c r="E96" s="220" t="s">
        <v>766</v>
      </c>
      <c r="F96" s="196" t="str">
        <f>VLOOKUP(B96,'Brechas balance hídrico'!$A$3:$CJ$101,88,FALSE)</f>
        <v>Estrés hídrico</v>
      </c>
      <c r="G96" s="65"/>
      <c r="H96" s="61">
        <f t="shared" si="17"/>
        <v>1</v>
      </c>
      <c r="I96" s="221">
        <v>3</v>
      </c>
      <c r="J96" s="221">
        <v>2</v>
      </c>
      <c r="K96" s="221">
        <v>2</v>
      </c>
      <c r="L96" s="221">
        <v>3</v>
      </c>
      <c r="M96" s="222">
        <f t="shared" si="18"/>
        <v>3</v>
      </c>
      <c r="N96" s="65"/>
      <c r="O96" s="65"/>
      <c r="P96" s="223">
        <f t="shared" si="19"/>
        <v>2.2999999999999998</v>
      </c>
      <c r="Q96" s="223" t="str">
        <f t="shared" si="20"/>
        <v/>
      </c>
      <c r="R96" s="224"/>
      <c r="S96" s="225">
        <f t="shared" si="24"/>
        <v>1</v>
      </c>
      <c r="T96" s="224"/>
      <c r="U96" s="228"/>
    </row>
    <row r="97" spans="1:21">
      <c r="A97" s="17" t="s">
        <v>784</v>
      </c>
      <c r="B97" s="65" t="s">
        <v>565</v>
      </c>
      <c r="C97" s="65" t="s">
        <v>566</v>
      </c>
      <c r="D97" s="220">
        <v>204304</v>
      </c>
      <c r="E97" s="220" t="s">
        <v>766</v>
      </c>
      <c r="F97" s="196" t="str">
        <f>VLOOKUP(B97,'Brechas balance hídrico'!$A$3:$CJ$101,88,FALSE)</f>
        <v>Déficit hídrico estructural</v>
      </c>
      <c r="G97" s="65"/>
      <c r="H97" s="61">
        <f t="shared" si="17"/>
        <v>3</v>
      </c>
      <c r="I97" s="221">
        <v>3</v>
      </c>
      <c r="J97" s="221">
        <v>2</v>
      </c>
      <c r="K97" s="221">
        <v>2</v>
      </c>
      <c r="L97" s="221">
        <v>3</v>
      </c>
      <c r="M97" s="222">
        <f t="shared" si="18"/>
        <v>4</v>
      </c>
      <c r="N97" s="65"/>
      <c r="O97" s="65"/>
      <c r="P97" s="223">
        <f t="shared" si="19"/>
        <v>3.05</v>
      </c>
      <c r="Q97" s="223" t="str">
        <f t="shared" si="20"/>
        <v>Crítica</v>
      </c>
      <c r="R97" s="224"/>
      <c r="S97" s="225">
        <f t="shared" si="24"/>
        <v>4</v>
      </c>
      <c r="T97" s="224"/>
      <c r="U97" s="228"/>
    </row>
    <row r="98" spans="1:21">
      <c r="A98" s="17" t="s">
        <v>784</v>
      </c>
      <c r="B98" s="65" t="s">
        <v>567</v>
      </c>
      <c r="C98" s="65" t="s">
        <v>568</v>
      </c>
      <c r="D98" s="220">
        <v>3336</v>
      </c>
      <c r="E98" s="220" t="s">
        <v>764</v>
      </c>
      <c r="F98" s="196" t="str">
        <f>VLOOKUP(B98,'Brechas balance hídrico'!$A$3:$CJ$101,88,FALSE)</f>
        <v>Déficit hídrico estructural</v>
      </c>
      <c r="G98" s="65"/>
      <c r="H98" s="61">
        <f t="shared" si="17"/>
        <v>1</v>
      </c>
      <c r="I98" s="221">
        <v>4</v>
      </c>
      <c r="J98" s="221">
        <v>2</v>
      </c>
      <c r="K98" s="221">
        <v>3</v>
      </c>
      <c r="L98" s="221">
        <v>3</v>
      </c>
      <c r="M98" s="222">
        <f t="shared" si="18"/>
        <v>4</v>
      </c>
      <c r="N98" s="65"/>
      <c r="O98" s="65"/>
      <c r="P98" s="223">
        <f t="shared" si="19"/>
        <v>2.85</v>
      </c>
      <c r="Q98" s="223" t="str">
        <f t="shared" si="20"/>
        <v>Crítica</v>
      </c>
      <c r="R98" s="224"/>
      <c r="S98" s="225">
        <f t="shared" si="24"/>
        <v>4</v>
      </c>
      <c r="T98" s="224"/>
      <c r="U98" s="228"/>
    </row>
    <row r="99" spans="1:21" ht="15.75" thickBot="1">
      <c r="A99" s="151" t="s">
        <v>784</v>
      </c>
      <c r="B99" s="88" t="s">
        <v>569</v>
      </c>
      <c r="C99" s="88" t="s">
        <v>64</v>
      </c>
      <c r="D99" s="229">
        <v>2568</v>
      </c>
      <c r="E99" s="229" t="s">
        <v>766</v>
      </c>
      <c r="F99" s="230" t="str">
        <f>VLOOKUP(B99,'Brechas balance hídrico'!$A$3:$CJ$101,88,FALSE)</f>
        <v>Estrés hídrico</v>
      </c>
      <c r="G99" s="88"/>
      <c r="H99" s="84">
        <f t="shared" si="17"/>
        <v>1</v>
      </c>
      <c r="I99" s="231">
        <v>4</v>
      </c>
      <c r="J99" s="231">
        <v>2</v>
      </c>
      <c r="K99" s="231">
        <v>3</v>
      </c>
      <c r="L99" s="231">
        <v>1</v>
      </c>
      <c r="M99" s="232">
        <f t="shared" si="18"/>
        <v>3</v>
      </c>
      <c r="N99" s="88"/>
      <c r="O99" s="88"/>
      <c r="P99" s="233">
        <f t="shared" si="19"/>
        <v>2.4000000000000004</v>
      </c>
      <c r="Q99" s="233" t="str">
        <f t="shared" si="20"/>
        <v/>
      </c>
      <c r="R99" s="234"/>
      <c r="S99" s="235">
        <f t="shared" si="24"/>
        <v>2</v>
      </c>
      <c r="T99" s="234"/>
      <c r="U99" s="236"/>
    </row>
    <row r="100" spans="1:21">
      <c r="A100" s="143" t="s">
        <v>785</v>
      </c>
      <c r="B100" s="55" t="s">
        <v>659</v>
      </c>
      <c r="C100" s="55" t="s">
        <v>660</v>
      </c>
      <c r="D100" s="209">
        <v>13514</v>
      </c>
      <c r="E100" s="209" t="s">
        <v>766</v>
      </c>
      <c r="F100" s="210" t="str">
        <f>VLOOKUP(B100,'Brechas balance hídrico'!$A$3:$CJ$101,88,FALSE)</f>
        <v>Con recursos</v>
      </c>
      <c r="G100" s="55"/>
      <c r="H100" s="52">
        <f t="shared" si="17"/>
        <v>1</v>
      </c>
      <c r="I100" s="211">
        <v>2</v>
      </c>
      <c r="J100" s="211">
        <v>2</v>
      </c>
      <c r="K100" s="211">
        <v>3</v>
      </c>
      <c r="L100" s="211">
        <v>4</v>
      </c>
      <c r="M100" s="212">
        <f t="shared" si="18"/>
        <v>1</v>
      </c>
      <c r="N100" s="55"/>
      <c r="O100" s="55"/>
      <c r="P100" s="213">
        <f t="shared" si="19"/>
        <v>1.8000000000000003</v>
      </c>
      <c r="Q100" s="213" t="str">
        <f t="shared" ref="Q100:Q102" si="25">+IF(OR(P100&gt;=$P$106,E100="Sí"),"Crítica","")</f>
        <v/>
      </c>
      <c r="R100" s="214"/>
      <c r="S100" s="215">
        <f>+IF(P100&lt;$T$100,1,IF(AND(P100&gt;=$T$100,P100&lt;$T$101),2,IF(P100&gt;=$T$101,4,"ERROR")))</f>
        <v>1</v>
      </c>
      <c r="T100" s="216">
        <f>+_xlfn.PERCENTILE.EXC(P100:P102,0.35)</f>
        <v>2.14</v>
      </c>
      <c r="U100" s="217">
        <v>0.35</v>
      </c>
    </row>
    <row r="101" spans="1:21">
      <c r="A101" s="17" t="s">
        <v>785</v>
      </c>
      <c r="B101" s="65" t="s">
        <v>661</v>
      </c>
      <c r="C101" s="65" t="s">
        <v>662</v>
      </c>
      <c r="D101" s="220">
        <v>632133</v>
      </c>
      <c r="E101" s="220" t="s">
        <v>764</v>
      </c>
      <c r="F101" s="196" t="str">
        <f>VLOOKUP(B101,'Brechas balance hídrico'!$A$3:$CJ$101,88,FALSE)</f>
        <v>Estrés hídrico</v>
      </c>
      <c r="G101" s="65"/>
      <c r="H101" s="61">
        <f t="shared" si="17"/>
        <v>4</v>
      </c>
      <c r="I101" s="221">
        <v>3</v>
      </c>
      <c r="J101" s="221">
        <v>3</v>
      </c>
      <c r="K101" s="221">
        <v>2</v>
      </c>
      <c r="L101" s="221">
        <v>4</v>
      </c>
      <c r="M101" s="222">
        <f t="shared" si="18"/>
        <v>3</v>
      </c>
      <c r="N101" s="65"/>
      <c r="O101" s="65"/>
      <c r="P101" s="223">
        <f t="shared" si="19"/>
        <v>3.25</v>
      </c>
      <c r="Q101" s="223" t="str">
        <f t="shared" si="25"/>
        <v>Crítica</v>
      </c>
      <c r="R101" s="224"/>
      <c r="S101" s="225">
        <f t="shared" ref="S101:S102" si="26">+IF(P101&lt;$T$100,1,IF(AND(P101&gt;=$T$100,P101&lt;$T$101),2,IF(P101&gt;=$T$101,4,"ERROR")))</f>
        <v>4</v>
      </c>
      <c r="T101" s="226">
        <f>+_xlfn.PERCENTILE.EXC(P100:P102,0.65)</f>
        <v>3.01</v>
      </c>
      <c r="U101" s="227">
        <v>0.65</v>
      </c>
    </row>
    <row r="102" spans="1:21" ht="15.75" thickBot="1">
      <c r="A102" s="151" t="s">
        <v>785</v>
      </c>
      <c r="B102" s="88" t="s">
        <v>663</v>
      </c>
      <c r="C102" s="88" t="s">
        <v>664</v>
      </c>
      <c r="D102" s="229">
        <v>520660</v>
      </c>
      <c r="E102" s="229" t="s">
        <v>766</v>
      </c>
      <c r="F102" s="230" t="str">
        <f>VLOOKUP(B102,'Brechas balance hídrico'!$A$3:$CJ$101,88,FALSE)</f>
        <v>Con recursos</v>
      </c>
      <c r="G102" s="88"/>
      <c r="H102" s="84">
        <f t="shared" si="17"/>
        <v>4</v>
      </c>
      <c r="I102" s="231">
        <v>2</v>
      </c>
      <c r="J102" s="231">
        <v>3</v>
      </c>
      <c r="K102" s="231">
        <v>3</v>
      </c>
      <c r="L102" s="231">
        <v>4</v>
      </c>
      <c r="M102" s="232">
        <f t="shared" si="18"/>
        <v>1</v>
      </c>
      <c r="N102" s="88"/>
      <c r="O102" s="88"/>
      <c r="P102" s="233">
        <f t="shared" si="19"/>
        <v>2.65</v>
      </c>
      <c r="Q102" s="233" t="str">
        <f t="shared" si="25"/>
        <v/>
      </c>
      <c r="R102" s="234"/>
      <c r="S102" s="235">
        <f t="shared" si="26"/>
        <v>2</v>
      </c>
      <c r="T102" s="234"/>
      <c r="U102" s="236"/>
    </row>
    <row r="103" spans="1:21">
      <c r="D103" s="181"/>
      <c r="E103" s="181"/>
      <c r="N103" t="s">
        <v>786</v>
      </c>
      <c r="P103" s="259">
        <f>AVERAGE(P2:P102)</f>
        <v>2.4212121212121227</v>
      </c>
      <c r="Q103" s="202"/>
      <c r="R103" s="202"/>
      <c r="S103" s="202"/>
    </row>
    <row r="104" spans="1:21">
      <c r="D104" s="181"/>
      <c r="E104" s="181"/>
      <c r="N104" t="s">
        <v>787</v>
      </c>
      <c r="P104" s="259">
        <f>MEDIAN(P2:P102)</f>
        <v>2.4500000000000002</v>
      </c>
      <c r="Q104" s="202"/>
      <c r="R104" s="202"/>
      <c r="S104" s="202"/>
    </row>
    <row r="105" spans="1:21">
      <c r="N105" t="s">
        <v>788</v>
      </c>
      <c r="P105" s="260">
        <f>1-N106</f>
        <v>0.35</v>
      </c>
      <c r="Q105" s="202"/>
      <c r="R105" s="202"/>
      <c r="S105" s="202"/>
    </row>
    <row r="106" spans="1:21">
      <c r="N106" s="261">
        <v>0.65</v>
      </c>
      <c r="P106" s="262">
        <f>_xlfn.PERCENTILE.EXC(P2:P102,N106)</f>
        <v>2.75</v>
      </c>
      <c r="Q106" s="202"/>
      <c r="R106" s="202"/>
      <c r="S106" s="202"/>
    </row>
    <row r="107" spans="1:21">
      <c r="Q107" s="202"/>
      <c r="R107" s="202"/>
      <c r="S107" s="202"/>
    </row>
  </sheetData>
  <sheetProtection algorithmName="SHA-512" hashValue="oxaVi3PRoPNVCO0Gcrh1iDDuF6N3DUrllMj01fFoZJIFiBgNZXa7pmrls4nBOaFEJZE6wjKcWfcC5Tm6d6chuw==" saltValue="7fjeHCnDoYH/DpCELLKVsw==" spinCount="100000" sheet="1" objects="1" scenarios="1"/>
  <autoFilter ref="A3:A102"/>
  <mergeCells count="5">
    <mergeCell ref="I2:L2"/>
    <mergeCell ref="P2:Q2"/>
    <mergeCell ref="X2:Z2"/>
    <mergeCell ref="Y3:Z3"/>
    <mergeCell ref="X9:Y9"/>
  </mergeCells>
  <conditionalFormatting sqref="I4:I102">
    <cfRule type="cellIs" dxfId="58" priority="12" operator="equal">
      <formula>0</formula>
    </cfRule>
  </conditionalFormatting>
  <conditionalFormatting sqref="M4:M102">
    <cfRule type="cellIs" dxfId="57" priority="13" operator="equal">
      <formula>0</formula>
    </cfRule>
  </conditionalFormatting>
  <conditionalFormatting sqref="P4:P102">
    <cfRule type="cellIs" dxfId="56" priority="11" operator="greaterThanOrEqual">
      <formula>$P$106</formula>
    </cfRule>
  </conditionalFormatting>
  <conditionalFormatting sqref="F4:F102">
    <cfRule type="containsText" dxfId="55" priority="8" operator="containsText" text="recursos">
      <formula>NOT(ISERROR(SEARCH("recursos",F4)))</formula>
    </cfRule>
    <cfRule type="containsText" dxfId="54" priority="9" operator="containsText" text="estrés">
      <formula>NOT(ISERROR(SEARCH("estrés",F4)))</formula>
    </cfRule>
    <cfRule type="containsText" dxfId="53" priority="10" operator="containsText" text="Déficit">
      <formula>NOT(ISERROR(SEARCH("Déficit",F4)))</formula>
    </cfRule>
  </conditionalFormatting>
  <conditionalFormatting sqref="Y10:Y12">
    <cfRule type="cellIs" dxfId="52" priority="5" stopIfTrue="1" operator="equal">
      <formula>"Con recursos"</formula>
    </cfRule>
    <cfRule type="cellIs" dxfId="51" priority="6" stopIfTrue="1" operator="equal">
      <formula>"Estrés hídrico"</formula>
    </cfRule>
    <cfRule type="cellIs" dxfId="50" priority="7" stopIfTrue="1" operator="equal">
      <formula>"Déficit hídrico estructural"</formula>
    </cfRule>
  </conditionalFormatting>
  <conditionalFormatting sqref="P107">
    <cfRule type="cellIs" dxfId="49" priority="4" operator="greaterThanOrEqual">
      <formula>$P$106</formula>
    </cfRule>
  </conditionalFormatting>
  <conditionalFormatting sqref="P103:P106">
    <cfRule type="cellIs" dxfId="48" priority="3" operator="greaterThanOrEqual">
      <formula>2.4</formula>
    </cfRule>
  </conditionalFormatting>
  <conditionalFormatting sqref="J4:L102">
    <cfRule type="cellIs" dxfId="47" priority="2" operator="equal">
      <formula>0</formula>
    </cfRule>
  </conditionalFormatting>
  <conditionalFormatting sqref="S4:S102">
    <cfRule type="colorScale" priority="1">
      <colorScale>
        <cfvo type="min"/>
        <cfvo type="percentile" val="50"/>
        <cfvo type="max"/>
        <color rgb="FFF8696B"/>
        <color rgb="FFFFEB84"/>
        <color rgb="FF63BE7B"/>
      </colorScale>
    </cfRule>
  </conditionalFormatting>
  <pageMargins left="0.7" right="0.7" top="0.75" bottom="0.75" header="0.3" footer="0.3"/>
  <pageSetup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AE50"/>
  <sheetViews>
    <sheetView workbookViewId="0">
      <selection activeCell="C6" sqref="C6"/>
    </sheetView>
  </sheetViews>
  <sheetFormatPr baseColWidth="10" defaultRowHeight="15"/>
  <cols>
    <col min="2" max="2" width="46.7109375" bestFit="1" customWidth="1"/>
    <col min="3" max="3" width="18.42578125" style="47" customWidth="1"/>
    <col min="4" max="4" width="14.5703125" style="47" customWidth="1"/>
    <col min="5" max="5" width="16.7109375" style="329" bestFit="1" customWidth="1"/>
    <col min="6" max="6" width="17.28515625" style="47" bestFit="1" customWidth="1"/>
    <col min="7" max="9" width="13.28515625" style="47" customWidth="1"/>
    <col min="10" max="10" width="11.42578125" style="47"/>
    <col min="11" max="11" width="23.42578125" style="47" bestFit="1" customWidth="1"/>
    <col min="12" max="12" width="23.42578125" style="47" customWidth="1"/>
    <col min="13" max="13" width="19.7109375" style="47" bestFit="1" customWidth="1"/>
    <col min="14" max="14" width="11.42578125" style="186"/>
    <col min="15" max="15" width="11.42578125" style="330"/>
    <col min="18" max="18" width="46.7109375" bestFit="1" customWidth="1"/>
  </cols>
  <sheetData>
    <row r="1" spans="1:23">
      <c r="A1" s="182">
        <v>2023</v>
      </c>
      <c r="C1" s="47" t="s">
        <v>790</v>
      </c>
      <c r="D1" s="47" t="s">
        <v>791</v>
      </c>
      <c r="E1" s="329" t="s">
        <v>792</v>
      </c>
      <c r="F1" s="47" t="s">
        <v>793</v>
      </c>
      <c r="G1" s="47" t="s">
        <v>794</v>
      </c>
      <c r="H1" s="47" t="s">
        <v>795</v>
      </c>
      <c r="I1" s="47" t="s">
        <v>796</v>
      </c>
      <c r="J1" s="47" t="s">
        <v>797</v>
      </c>
      <c r="K1" s="47" t="s">
        <v>798</v>
      </c>
      <c r="L1" s="47" t="s">
        <v>799</v>
      </c>
      <c r="M1" s="47" t="s">
        <v>800</v>
      </c>
    </row>
    <row r="2" spans="1:23" s="182" customFormat="1" ht="17.25">
      <c r="A2" s="331" t="s">
        <v>468</v>
      </c>
      <c r="B2" s="331" t="s">
        <v>469</v>
      </c>
      <c r="C2" s="332" t="s">
        <v>801</v>
      </c>
      <c r="D2" s="332" t="s">
        <v>802</v>
      </c>
      <c r="E2" s="332" t="s">
        <v>803</v>
      </c>
      <c r="F2" s="333" t="s">
        <v>804</v>
      </c>
      <c r="G2" s="187" t="s">
        <v>805</v>
      </c>
      <c r="H2" s="187" t="s">
        <v>806</v>
      </c>
      <c r="I2" s="333" t="s">
        <v>807</v>
      </c>
      <c r="J2" s="333" t="s">
        <v>808</v>
      </c>
      <c r="K2" s="187" t="s">
        <v>809</v>
      </c>
      <c r="L2" s="333" t="s">
        <v>810</v>
      </c>
      <c r="M2" s="187" t="s">
        <v>811</v>
      </c>
      <c r="N2" s="187" t="s">
        <v>812</v>
      </c>
      <c r="O2" s="334"/>
      <c r="Q2" s="331" t="s">
        <v>468</v>
      </c>
      <c r="R2" s="187" t="s">
        <v>469</v>
      </c>
      <c r="S2" s="187">
        <v>2023</v>
      </c>
      <c r="T2" s="187">
        <v>2025</v>
      </c>
      <c r="U2" s="187">
        <v>2035</v>
      </c>
      <c r="V2" s="187">
        <v>2045</v>
      </c>
      <c r="W2" s="187">
        <v>2055</v>
      </c>
    </row>
    <row r="3" spans="1:23">
      <c r="A3" s="335" t="s">
        <v>560</v>
      </c>
      <c r="B3" s="237" t="s">
        <v>561</v>
      </c>
      <c r="C3" s="336">
        <v>0</v>
      </c>
      <c r="D3" s="336">
        <v>92</v>
      </c>
      <c r="E3" s="336">
        <v>1506</v>
      </c>
      <c r="F3" s="336">
        <v>38.200000000000003</v>
      </c>
      <c r="G3" s="336">
        <v>0</v>
      </c>
      <c r="H3" s="336">
        <v>0</v>
      </c>
      <c r="I3" s="336">
        <v>11492</v>
      </c>
      <c r="J3" s="336">
        <v>0</v>
      </c>
      <c r="K3" s="336">
        <v>0</v>
      </c>
      <c r="L3" s="336">
        <v>0</v>
      </c>
      <c r="M3" s="336">
        <v>0</v>
      </c>
      <c r="N3" s="337">
        <f>+SUM(C3:F3,I3:J3,L3)</f>
        <v>13128.2</v>
      </c>
      <c r="O3" s="338">
        <f>N3*1000/(365*86400)</f>
        <v>0.41629249112125827</v>
      </c>
      <c r="P3" s="339"/>
      <c r="Q3" s="335" t="str">
        <f t="shared" ref="Q3:R9" si="0">A3</f>
        <v>010</v>
      </c>
      <c r="R3" s="335" t="str">
        <f t="shared" si="0"/>
        <v>Altiplanicas</v>
      </c>
      <c r="S3" s="340">
        <f t="shared" ref="S3:S9" si="1">N3</f>
        <v>13128.2</v>
      </c>
      <c r="T3" s="340">
        <f>N44</f>
        <v>15110.3</v>
      </c>
      <c r="U3" s="340">
        <f>N34</f>
        <v>2839.3</v>
      </c>
      <c r="V3" s="340">
        <f>N24</f>
        <v>3092.5</v>
      </c>
      <c r="W3" s="340">
        <f t="shared" ref="W3:W9" si="2">N13</f>
        <v>4481.2</v>
      </c>
    </row>
    <row r="4" spans="1:23">
      <c r="A4" s="335" t="s">
        <v>569</v>
      </c>
      <c r="B4" s="237" t="s">
        <v>64</v>
      </c>
      <c r="C4" s="336">
        <v>0</v>
      </c>
      <c r="D4" s="336">
        <v>0</v>
      </c>
      <c r="E4" s="336">
        <v>2181</v>
      </c>
      <c r="F4" s="336">
        <v>12.2</v>
      </c>
      <c r="G4" s="336">
        <v>50</v>
      </c>
      <c r="H4" s="336">
        <v>0</v>
      </c>
      <c r="I4" s="336">
        <v>0</v>
      </c>
      <c r="J4" s="336">
        <v>0</v>
      </c>
      <c r="K4" s="336">
        <v>0</v>
      </c>
      <c r="L4" s="336">
        <v>0</v>
      </c>
      <c r="M4" s="336">
        <v>0</v>
      </c>
      <c r="N4" s="337">
        <f t="shared" ref="N4:N9" si="3">+SUM(C4:F4,I4:J4,L4)</f>
        <v>2193.1999999999998</v>
      </c>
      <c r="O4" s="338">
        <f t="shared" ref="O4:O8" si="4">N4*1000/(365*86400)</f>
        <v>6.9545915778792489E-2</v>
      </c>
      <c r="P4" s="339"/>
      <c r="Q4" s="335" t="str">
        <f t="shared" si="0"/>
        <v>015</v>
      </c>
      <c r="R4" s="335" t="str">
        <f t="shared" si="0"/>
        <v>Q. Rio Camarones</v>
      </c>
      <c r="S4" s="340">
        <f t="shared" si="1"/>
        <v>2193.1999999999998</v>
      </c>
      <c r="T4" s="340">
        <f t="shared" ref="T4:T9" si="5">N45</f>
        <v>2675.9</v>
      </c>
      <c r="U4" s="340">
        <f t="shared" ref="U4:U9" si="6">N35</f>
        <v>2650.4</v>
      </c>
      <c r="V4" s="340">
        <f t="shared" ref="V4:V8" si="7">N25</f>
        <v>2415.1999999999998</v>
      </c>
      <c r="W4" s="340">
        <f t="shared" si="2"/>
        <v>3022.4</v>
      </c>
    </row>
    <row r="5" spans="1:23">
      <c r="A5" s="335" t="s">
        <v>570</v>
      </c>
      <c r="B5" s="237" t="s">
        <v>571</v>
      </c>
      <c r="C5" s="336">
        <v>0</v>
      </c>
      <c r="D5" s="336">
        <v>69</v>
      </c>
      <c r="E5" s="336">
        <v>3907</v>
      </c>
      <c r="F5" s="336">
        <v>14.6</v>
      </c>
      <c r="G5" s="336">
        <v>0</v>
      </c>
      <c r="H5" s="336">
        <v>0</v>
      </c>
      <c r="I5" s="336">
        <v>295</v>
      </c>
      <c r="J5" s="336">
        <v>0</v>
      </c>
      <c r="K5" s="336">
        <v>0</v>
      </c>
      <c r="L5" s="336">
        <v>0</v>
      </c>
      <c r="M5" s="336">
        <v>0</v>
      </c>
      <c r="N5" s="337">
        <f t="shared" si="3"/>
        <v>4285.6000000000004</v>
      </c>
      <c r="O5" s="338">
        <f t="shared" si="4"/>
        <v>0.1358954845256215</v>
      </c>
      <c r="Q5" s="335" t="str">
        <f t="shared" si="0"/>
        <v>016</v>
      </c>
      <c r="R5" s="335" t="str">
        <f t="shared" si="0"/>
        <v>Costeras R.Camarones-Pampa del Tamarugal</v>
      </c>
      <c r="S5" s="340">
        <f t="shared" si="1"/>
        <v>4285.6000000000004</v>
      </c>
      <c r="T5" s="340">
        <f t="shared" si="5"/>
        <v>4721.1000000000004</v>
      </c>
      <c r="U5" s="340">
        <f t="shared" si="6"/>
        <v>4391</v>
      </c>
      <c r="V5" s="340">
        <f t="shared" si="7"/>
        <v>3940.6</v>
      </c>
      <c r="W5" s="340">
        <f t="shared" si="2"/>
        <v>4522.6000000000004</v>
      </c>
    </row>
    <row r="6" spans="1:23">
      <c r="A6" s="335" t="s">
        <v>572</v>
      </c>
      <c r="B6" s="237" t="s">
        <v>66</v>
      </c>
      <c r="C6" s="336">
        <v>1789</v>
      </c>
      <c r="D6" s="336">
        <v>340</v>
      </c>
      <c r="E6" s="336">
        <v>11568</v>
      </c>
      <c r="F6" s="336">
        <v>48.1</v>
      </c>
      <c r="G6" s="336">
        <v>916</v>
      </c>
      <c r="H6" s="336">
        <v>1160.1500000000001</v>
      </c>
      <c r="I6" s="336">
        <v>17237</v>
      </c>
      <c r="J6" s="336">
        <v>0</v>
      </c>
      <c r="K6" s="336">
        <v>0</v>
      </c>
      <c r="L6" s="336">
        <v>0</v>
      </c>
      <c r="M6" s="336">
        <v>0</v>
      </c>
      <c r="N6" s="337">
        <f t="shared" si="3"/>
        <v>30982.1</v>
      </c>
      <c r="O6" s="349">
        <f t="shared" si="4"/>
        <v>0.98243594622019281</v>
      </c>
      <c r="Q6" s="335" t="str">
        <f t="shared" si="0"/>
        <v>017</v>
      </c>
      <c r="R6" s="335" t="str">
        <f t="shared" si="0"/>
        <v>Pampa del Tamarugal</v>
      </c>
      <c r="S6" s="340">
        <f t="shared" si="1"/>
        <v>30982.1</v>
      </c>
      <c r="T6" s="340">
        <f t="shared" si="5"/>
        <v>34445.599999999999</v>
      </c>
      <c r="U6" s="340">
        <f t="shared" si="6"/>
        <v>40530.1</v>
      </c>
      <c r="V6" s="340">
        <f t="shared" si="7"/>
        <v>47434.400000000001</v>
      </c>
      <c r="W6" s="340">
        <f t="shared" si="2"/>
        <v>53417.8</v>
      </c>
    </row>
    <row r="7" spans="1:23">
      <c r="A7" s="335" t="s">
        <v>573</v>
      </c>
      <c r="B7" s="237" t="s">
        <v>67</v>
      </c>
      <c r="C7" s="336">
        <v>21105</v>
      </c>
      <c r="D7" s="336">
        <v>131</v>
      </c>
      <c r="E7" s="336">
        <v>3082</v>
      </c>
      <c r="F7" s="336">
        <v>16.2</v>
      </c>
      <c r="G7" s="336">
        <v>0</v>
      </c>
      <c r="H7" s="336">
        <v>0</v>
      </c>
      <c r="I7" s="336">
        <v>19510</v>
      </c>
      <c r="J7" s="336">
        <v>0</v>
      </c>
      <c r="K7" s="336">
        <v>19704</v>
      </c>
      <c r="L7" s="336">
        <v>0</v>
      </c>
      <c r="M7" s="336">
        <v>0</v>
      </c>
      <c r="N7" s="337">
        <f t="shared" si="3"/>
        <v>43844.2</v>
      </c>
      <c r="O7" s="338">
        <f t="shared" si="4"/>
        <v>1.3902904616945713</v>
      </c>
      <c r="Q7" s="335" t="str">
        <f t="shared" si="0"/>
        <v>018</v>
      </c>
      <c r="R7" s="335" t="str">
        <f t="shared" si="0"/>
        <v>Costeras Tilviche-Loa</v>
      </c>
      <c r="S7" s="340">
        <f t="shared" si="1"/>
        <v>43844.2</v>
      </c>
      <c r="T7" s="340">
        <f t="shared" si="5"/>
        <v>47475.4</v>
      </c>
      <c r="U7" s="340">
        <f t="shared" si="6"/>
        <v>33687.300000000003</v>
      </c>
      <c r="V7" s="340">
        <f t="shared" si="7"/>
        <v>38457.199999999997</v>
      </c>
      <c r="W7" s="340">
        <f t="shared" si="2"/>
        <v>42554.6</v>
      </c>
    </row>
    <row r="8" spans="1:23">
      <c r="A8" s="335" t="s">
        <v>576</v>
      </c>
      <c r="B8" s="237" t="s">
        <v>68</v>
      </c>
      <c r="C8" s="336">
        <v>0</v>
      </c>
      <c r="D8" s="336">
        <v>19</v>
      </c>
      <c r="E8" s="336">
        <v>3400</v>
      </c>
      <c r="F8" s="336">
        <v>0</v>
      </c>
      <c r="G8" s="336">
        <v>0</v>
      </c>
      <c r="H8" s="336">
        <v>0</v>
      </c>
      <c r="I8" s="336">
        <v>44</v>
      </c>
      <c r="J8" s="336">
        <v>0</v>
      </c>
      <c r="K8" s="336">
        <v>0</v>
      </c>
      <c r="L8" s="336">
        <v>0</v>
      </c>
      <c r="M8" s="336">
        <v>0</v>
      </c>
      <c r="N8" s="337">
        <f t="shared" si="3"/>
        <v>3463</v>
      </c>
      <c r="O8" s="338">
        <f t="shared" si="4"/>
        <v>0.10981100963977676</v>
      </c>
      <c r="Q8" s="335" t="str">
        <f t="shared" si="0"/>
        <v>021</v>
      </c>
      <c r="R8" s="335" t="str">
        <f t="shared" si="0"/>
        <v>Rio Loa</v>
      </c>
      <c r="S8" s="340">
        <f t="shared" si="1"/>
        <v>3463</v>
      </c>
      <c r="T8" s="340">
        <f t="shared" si="5"/>
        <v>4011</v>
      </c>
      <c r="U8" s="340">
        <f t="shared" si="6"/>
        <v>4700</v>
      </c>
      <c r="V8" s="340">
        <f t="shared" si="7"/>
        <v>5548</v>
      </c>
      <c r="W8" s="340">
        <f t="shared" si="2"/>
        <v>6306</v>
      </c>
    </row>
    <row r="9" spans="1:23">
      <c r="A9" s="335" t="s">
        <v>577</v>
      </c>
      <c r="B9" s="237" t="s">
        <v>578</v>
      </c>
      <c r="C9" s="336">
        <v>0</v>
      </c>
      <c r="D9" s="336">
        <v>0</v>
      </c>
      <c r="E9" s="336">
        <v>0</v>
      </c>
      <c r="F9" s="336">
        <v>0</v>
      </c>
      <c r="G9" s="336">
        <v>0</v>
      </c>
      <c r="H9" s="336">
        <v>0</v>
      </c>
      <c r="I9" s="336">
        <v>0</v>
      </c>
      <c r="J9" s="336">
        <v>0</v>
      </c>
      <c r="K9" s="336">
        <v>0</v>
      </c>
      <c r="L9" s="336">
        <v>0</v>
      </c>
      <c r="M9" s="336">
        <v>0</v>
      </c>
      <c r="N9" s="337">
        <f t="shared" si="3"/>
        <v>0</v>
      </c>
      <c r="Q9" s="335" t="str">
        <f t="shared" si="0"/>
        <v>022</v>
      </c>
      <c r="R9" s="335" t="str">
        <f t="shared" si="0"/>
        <v>Costeras R.Loa-Q.Caracoles</v>
      </c>
      <c r="S9" s="340">
        <f t="shared" si="1"/>
        <v>0</v>
      </c>
      <c r="T9" s="340">
        <f t="shared" si="5"/>
        <v>0</v>
      </c>
      <c r="U9" s="340">
        <f t="shared" si="6"/>
        <v>0</v>
      </c>
      <c r="V9" s="340">
        <f>N30</f>
        <v>0</v>
      </c>
      <c r="W9" s="340">
        <f t="shared" si="2"/>
        <v>0</v>
      </c>
    </row>
    <row r="10" spans="1:23">
      <c r="A10" s="339"/>
      <c r="C10" s="341"/>
      <c r="D10" s="341"/>
      <c r="E10" s="350"/>
      <c r="F10" s="344"/>
      <c r="J10" s="341"/>
      <c r="K10" s="341"/>
      <c r="L10" s="341"/>
      <c r="M10" s="341"/>
      <c r="N10" s="345"/>
      <c r="S10" s="351"/>
      <c r="T10" s="351"/>
      <c r="U10" s="351"/>
      <c r="V10" s="351"/>
      <c r="W10" s="351"/>
    </row>
    <row r="11" spans="1:23">
      <c r="A11" s="182">
        <v>2055</v>
      </c>
      <c r="S11" s="351"/>
      <c r="T11" s="351"/>
      <c r="U11" s="351"/>
      <c r="V11" s="351"/>
      <c r="W11" s="351"/>
    </row>
    <row r="12" spans="1:23" ht="17.25">
      <c r="A12" s="331" t="s">
        <v>468</v>
      </c>
      <c r="B12" s="331" t="s">
        <v>469</v>
      </c>
      <c r="C12" s="346" t="s">
        <v>801</v>
      </c>
      <c r="D12" s="346" t="s">
        <v>802</v>
      </c>
      <c r="E12" s="346" t="s">
        <v>803</v>
      </c>
      <c r="F12" s="187" t="s">
        <v>804</v>
      </c>
      <c r="G12" s="187" t="s">
        <v>805</v>
      </c>
      <c r="H12" s="187" t="s">
        <v>806</v>
      </c>
      <c r="I12" s="187" t="s">
        <v>807</v>
      </c>
      <c r="J12" s="187" t="s">
        <v>808</v>
      </c>
      <c r="K12" s="187" t="s">
        <v>809</v>
      </c>
      <c r="L12" s="187" t="s">
        <v>810</v>
      </c>
      <c r="M12" s="187" t="s">
        <v>811</v>
      </c>
      <c r="N12" s="187" t="s">
        <v>812</v>
      </c>
      <c r="S12" s="351"/>
      <c r="T12" s="351"/>
      <c r="U12" s="351"/>
      <c r="V12" s="351"/>
      <c r="W12" s="351"/>
    </row>
    <row r="13" spans="1:23">
      <c r="A13" s="335" t="str">
        <f t="shared" ref="A13:B18" si="8">A3</f>
        <v>010</v>
      </c>
      <c r="B13" s="335" t="str">
        <f>B3</f>
        <v>Altiplanicas</v>
      </c>
      <c r="C13" s="336">
        <v>0</v>
      </c>
      <c r="D13" s="336">
        <v>234</v>
      </c>
      <c r="E13" s="336">
        <v>4198</v>
      </c>
      <c r="F13" s="336">
        <v>49.2</v>
      </c>
      <c r="G13" s="336">
        <v>0</v>
      </c>
      <c r="H13" s="336">
        <v>0</v>
      </c>
      <c r="I13" s="336">
        <v>0</v>
      </c>
      <c r="J13" s="336">
        <v>0</v>
      </c>
      <c r="K13" s="336">
        <v>0</v>
      </c>
      <c r="L13" s="336">
        <v>0</v>
      </c>
      <c r="M13" s="336">
        <v>0</v>
      </c>
      <c r="N13" s="337">
        <f t="shared" ref="N13:N19" si="9">+SUM(C13:F13,I13:J13,L13)</f>
        <v>4481.2</v>
      </c>
      <c r="S13" s="351"/>
      <c r="T13" s="351"/>
      <c r="U13" s="351"/>
      <c r="V13" s="351"/>
      <c r="W13" s="351"/>
    </row>
    <row r="14" spans="1:23">
      <c r="A14" s="335" t="str">
        <f t="shared" si="8"/>
        <v>015</v>
      </c>
      <c r="B14" s="335" t="str">
        <f t="shared" si="8"/>
        <v>Q. Rio Camarones</v>
      </c>
      <c r="C14" s="336">
        <v>0</v>
      </c>
      <c r="D14" s="336">
        <v>0</v>
      </c>
      <c r="E14" s="336">
        <v>3002</v>
      </c>
      <c r="F14" s="336">
        <v>20.399999999999999</v>
      </c>
      <c r="G14" s="336">
        <v>51</v>
      </c>
      <c r="H14" s="336">
        <v>0</v>
      </c>
      <c r="I14" s="336">
        <v>0</v>
      </c>
      <c r="J14" s="336">
        <v>0</v>
      </c>
      <c r="K14" s="336">
        <v>0</v>
      </c>
      <c r="L14" s="336">
        <v>0</v>
      </c>
      <c r="M14" s="336">
        <v>0</v>
      </c>
      <c r="N14" s="337">
        <f t="shared" si="9"/>
        <v>3022.4</v>
      </c>
      <c r="S14" s="351"/>
      <c r="T14" s="351"/>
      <c r="U14" s="351"/>
      <c r="V14" s="351"/>
      <c r="W14" s="351"/>
    </row>
    <row r="15" spans="1:23">
      <c r="A15" s="335" t="str">
        <f t="shared" si="8"/>
        <v>016</v>
      </c>
      <c r="B15" s="335" t="str">
        <f t="shared" si="8"/>
        <v>Costeras R.Camarones-Pampa del Tamarugal</v>
      </c>
      <c r="C15" s="336">
        <v>0</v>
      </c>
      <c r="D15" s="336">
        <v>143</v>
      </c>
      <c r="E15" s="336">
        <v>3843</v>
      </c>
      <c r="F15" s="336">
        <v>20.6</v>
      </c>
      <c r="G15" s="336">
        <v>0</v>
      </c>
      <c r="H15" s="336">
        <v>0</v>
      </c>
      <c r="I15" s="336">
        <v>516</v>
      </c>
      <c r="J15" s="336">
        <v>0</v>
      </c>
      <c r="K15" s="336">
        <v>0</v>
      </c>
      <c r="L15" s="336">
        <v>0</v>
      </c>
      <c r="M15" s="336">
        <v>0</v>
      </c>
      <c r="N15" s="337">
        <f t="shared" si="9"/>
        <v>4522.6000000000004</v>
      </c>
      <c r="S15" s="351"/>
      <c r="T15" s="351"/>
      <c r="U15" s="351"/>
      <c r="V15" s="351"/>
      <c r="W15" s="351"/>
    </row>
    <row r="16" spans="1:23">
      <c r="A16" s="335" t="str">
        <f t="shared" si="8"/>
        <v>017</v>
      </c>
      <c r="B16" s="335" t="str">
        <f t="shared" si="8"/>
        <v>Pampa del Tamarugal</v>
      </c>
      <c r="C16" s="336">
        <v>2866</v>
      </c>
      <c r="D16" s="336">
        <v>560</v>
      </c>
      <c r="E16" s="336">
        <v>21073</v>
      </c>
      <c r="F16" s="336">
        <v>64.8</v>
      </c>
      <c r="G16" s="336">
        <v>919</v>
      </c>
      <c r="H16" s="336">
        <v>4529.6000000000004</v>
      </c>
      <c r="I16" s="336">
        <v>28854</v>
      </c>
      <c r="J16" s="336">
        <v>0</v>
      </c>
      <c r="K16" s="336">
        <v>0</v>
      </c>
      <c r="L16" s="336">
        <v>0</v>
      </c>
      <c r="M16" s="336">
        <v>0</v>
      </c>
      <c r="N16" s="337">
        <f t="shared" si="9"/>
        <v>53417.8</v>
      </c>
      <c r="S16" s="351"/>
      <c r="T16" s="351"/>
      <c r="U16" s="351"/>
      <c r="V16" s="351"/>
      <c r="W16" s="351"/>
    </row>
    <row r="17" spans="1:31">
      <c r="A17" s="335" t="str">
        <f t="shared" si="8"/>
        <v>018</v>
      </c>
      <c r="B17" s="335" t="str">
        <f t="shared" si="8"/>
        <v>Costeras Tilviche-Loa</v>
      </c>
      <c r="C17" s="336">
        <v>34272</v>
      </c>
      <c r="D17" s="336">
        <v>256</v>
      </c>
      <c r="E17" s="336">
        <v>4652</v>
      </c>
      <c r="F17" s="336">
        <v>29.6</v>
      </c>
      <c r="G17" s="336">
        <v>0</v>
      </c>
      <c r="H17" s="336">
        <v>0</v>
      </c>
      <c r="I17" s="336">
        <v>3345</v>
      </c>
      <c r="J17" s="336">
        <v>0</v>
      </c>
      <c r="K17" s="336">
        <v>44842</v>
      </c>
      <c r="L17" s="336">
        <v>0</v>
      </c>
      <c r="M17" s="336">
        <v>0</v>
      </c>
      <c r="N17" s="337">
        <f t="shared" si="9"/>
        <v>42554.6</v>
      </c>
      <c r="S17" s="351"/>
      <c r="T17" s="351"/>
      <c r="U17" s="351"/>
      <c r="V17" s="351"/>
      <c r="W17" s="351"/>
    </row>
    <row r="18" spans="1:31">
      <c r="A18" s="335" t="str">
        <f t="shared" si="8"/>
        <v>021</v>
      </c>
      <c r="B18" s="335" t="str">
        <f t="shared" si="8"/>
        <v>Rio Loa</v>
      </c>
      <c r="C18" s="336">
        <v>0</v>
      </c>
      <c r="D18" s="336">
        <v>52</v>
      </c>
      <c r="E18" s="336">
        <v>6254</v>
      </c>
      <c r="F18" s="336">
        <v>0</v>
      </c>
      <c r="G18" s="336">
        <v>0</v>
      </c>
      <c r="H18" s="336">
        <v>0</v>
      </c>
      <c r="I18" s="336">
        <v>0</v>
      </c>
      <c r="J18" s="336">
        <v>0</v>
      </c>
      <c r="K18" s="336">
        <v>0</v>
      </c>
      <c r="L18" s="336">
        <v>0</v>
      </c>
      <c r="M18" s="336">
        <v>0</v>
      </c>
      <c r="N18" s="337">
        <f t="shared" si="9"/>
        <v>6306</v>
      </c>
    </row>
    <row r="19" spans="1:31">
      <c r="A19" s="335" t="s">
        <v>577</v>
      </c>
      <c r="B19" s="237" t="s">
        <v>578</v>
      </c>
      <c r="C19" s="336">
        <v>0</v>
      </c>
      <c r="D19" s="336">
        <v>0</v>
      </c>
      <c r="E19" s="336">
        <v>0</v>
      </c>
      <c r="F19" s="336">
        <v>0</v>
      </c>
      <c r="G19" s="336">
        <v>0</v>
      </c>
      <c r="H19" s="336">
        <v>0</v>
      </c>
      <c r="I19" s="336">
        <v>0</v>
      </c>
      <c r="J19" s="336">
        <v>0</v>
      </c>
      <c r="K19" s="336">
        <v>0</v>
      </c>
      <c r="L19" s="336">
        <v>0</v>
      </c>
      <c r="M19" s="336">
        <v>0</v>
      </c>
      <c r="N19" s="337">
        <f t="shared" si="9"/>
        <v>0</v>
      </c>
    </row>
    <row r="22" spans="1:31">
      <c r="A22" s="182">
        <v>2045</v>
      </c>
    </row>
    <row r="23" spans="1:31" ht="17.25">
      <c r="A23" s="331" t="s">
        <v>468</v>
      </c>
      <c r="B23" s="331" t="s">
        <v>469</v>
      </c>
      <c r="C23" s="332" t="s">
        <v>801</v>
      </c>
      <c r="D23" s="332" t="s">
        <v>802</v>
      </c>
      <c r="E23" s="332" t="s">
        <v>803</v>
      </c>
      <c r="F23" s="333" t="s">
        <v>804</v>
      </c>
      <c r="G23" s="187" t="s">
        <v>805</v>
      </c>
      <c r="H23" s="187" t="s">
        <v>806</v>
      </c>
      <c r="I23" s="333" t="s">
        <v>807</v>
      </c>
      <c r="J23" s="333" t="s">
        <v>808</v>
      </c>
      <c r="K23" s="187" t="s">
        <v>809</v>
      </c>
      <c r="L23" s="333" t="s">
        <v>810</v>
      </c>
      <c r="M23" s="187" t="s">
        <v>811</v>
      </c>
      <c r="N23" s="187" t="s">
        <v>812</v>
      </c>
      <c r="O23" s="334"/>
    </row>
    <row r="24" spans="1:31">
      <c r="A24" s="335" t="s">
        <v>560</v>
      </c>
      <c r="B24" s="237" t="s">
        <v>561</v>
      </c>
      <c r="C24" s="336">
        <v>0</v>
      </c>
      <c r="D24" s="336">
        <v>226</v>
      </c>
      <c r="E24" s="336">
        <v>2818</v>
      </c>
      <c r="F24" s="336">
        <v>48.5</v>
      </c>
      <c r="G24" s="336">
        <v>0</v>
      </c>
      <c r="H24" s="336">
        <v>0</v>
      </c>
      <c r="I24" s="336">
        <v>0</v>
      </c>
      <c r="J24" s="336">
        <v>0</v>
      </c>
      <c r="K24" s="336">
        <v>0</v>
      </c>
      <c r="L24" s="336">
        <v>0</v>
      </c>
      <c r="M24" s="336">
        <v>0</v>
      </c>
      <c r="N24" s="337">
        <f t="shared" ref="N24:N30" si="10">+SUM(C24:F24,I24:J24,L24)</f>
        <v>3092.5</v>
      </c>
      <c r="O24" s="338">
        <f>N24*1000/(365*86400)</f>
        <v>9.8062531709791984E-2</v>
      </c>
    </row>
    <row r="25" spans="1:31">
      <c r="A25" s="335" t="s">
        <v>569</v>
      </c>
      <c r="B25" s="237" t="s">
        <v>64</v>
      </c>
      <c r="C25" s="336">
        <v>0</v>
      </c>
      <c r="D25" s="336">
        <v>0</v>
      </c>
      <c r="E25" s="336">
        <v>2397</v>
      </c>
      <c r="F25" s="336">
        <v>18.2</v>
      </c>
      <c r="G25" s="336">
        <v>51</v>
      </c>
      <c r="H25" s="336">
        <v>0</v>
      </c>
      <c r="I25" s="336">
        <v>0</v>
      </c>
      <c r="J25" s="336">
        <v>0</v>
      </c>
      <c r="K25" s="336">
        <v>0</v>
      </c>
      <c r="L25" s="336">
        <v>0</v>
      </c>
      <c r="M25" s="336">
        <v>0</v>
      </c>
      <c r="N25" s="337">
        <f t="shared" si="10"/>
        <v>2415.1999999999998</v>
      </c>
      <c r="O25" s="338">
        <f t="shared" ref="O25:O29" si="11">N25*1000/(365*86400)</f>
        <v>7.6585489599188233E-2</v>
      </c>
    </row>
    <row r="26" spans="1:31">
      <c r="A26" s="335" t="s">
        <v>570</v>
      </c>
      <c r="B26" s="237" t="s">
        <v>571</v>
      </c>
      <c r="C26" s="336">
        <v>0</v>
      </c>
      <c r="D26" s="336">
        <v>138</v>
      </c>
      <c r="E26" s="336">
        <v>3314</v>
      </c>
      <c r="F26" s="336">
        <v>19.600000000000001</v>
      </c>
      <c r="G26" s="336">
        <v>0</v>
      </c>
      <c r="H26" s="336">
        <v>0</v>
      </c>
      <c r="I26" s="336">
        <v>469</v>
      </c>
      <c r="J26" s="336">
        <v>0</v>
      </c>
      <c r="K26" s="336">
        <v>0</v>
      </c>
      <c r="L26" s="336">
        <v>0</v>
      </c>
      <c r="M26" s="336">
        <v>0</v>
      </c>
      <c r="N26" s="337">
        <f t="shared" si="10"/>
        <v>3940.6</v>
      </c>
      <c r="O26" s="338">
        <f t="shared" si="11"/>
        <v>0.12495560629122272</v>
      </c>
      <c r="Q26" s="182"/>
      <c r="S26" s="47"/>
      <c r="T26" s="47"/>
      <c r="U26" s="329"/>
      <c r="V26" s="47"/>
      <c r="W26" s="47"/>
      <c r="X26" s="47"/>
      <c r="Y26" s="47"/>
      <c r="Z26" s="47"/>
      <c r="AA26" s="47"/>
      <c r="AB26" s="47"/>
      <c r="AC26" s="47"/>
      <c r="AD26" s="186"/>
    </row>
    <row r="27" spans="1:31">
      <c r="A27" s="335" t="s">
        <v>572</v>
      </c>
      <c r="B27" s="237" t="s">
        <v>66</v>
      </c>
      <c r="C27" s="336">
        <v>2563</v>
      </c>
      <c r="D27" s="336">
        <v>542</v>
      </c>
      <c r="E27" s="336">
        <v>18041</v>
      </c>
      <c r="F27" s="336">
        <v>69.400000000000006</v>
      </c>
      <c r="G27" s="336">
        <v>918</v>
      </c>
      <c r="H27" s="336">
        <v>3536.99</v>
      </c>
      <c r="I27" s="336">
        <v>26219</v>
      </c>
      <c r="J27" s="336">
        <v>0</v>
      </c>
      <c r="K27" s="336">
        <v>0</v>
      </c>
      <c r="L27" s="336">
        <v>0</v>
      </c>
      <c r="M27" s="336">
        <v>0</v>
      </c>
      <c r="N27" s="337">
        <f t="shared" si="10"/>
        <v>47434.400000000001</v>
      </c>
      <c r="O27" s="338">
        <f t="shared" si="11"/>
        <v>1.5041349568746829</v>
      </c>
      <c r="Q27" s="331"/>
      <c r="R27" s="331"/>
      <c r="S27" s="332"/>
      <c r="T27" s="332"/>
      <c r="U27" s="332"/>
      <c r="V27" s="333"/>
      <c r="W27" s="187"/>
      <c r="X27" s="187"/>
      <c r="Y27" s="333"/>
      <c r="Z27" s="333"/>
      <c r="AA27" s="187"/>
      <c r="AB27" s="333"/>
      <c r="AC27" s="187"/>
      <c r="AD27" s="187"/>
    </row>
    <row r="28" spans="1:31">
      <c r="A28" s="335" t="s">
        <v>573</v>
      </c>
      <c r="B28" s="237" t="s">
        <v>67</v>
      </c>
      <c r="C28" s="336">
        <v>30980</v>
      </c>
      <c r="D28" s="336">
        <v>248</v>
      </c>
      <c r="E28" s="336">
        <v>4142</v>
      </c>
      <c r="F28" s="336">
        <v>26.2</v>
      </c>
      <c r="G28" s="336">
        <v>0</v>
      </c>
      <c r="H28" s="336">
        <v>0</v>
      </c>
      <c r="I28" s="336">
        <v>3061</v>
      </c>
      <c r="J28" s="336">
        <v>0</v>
      </c>
      <c r="K28" s="336">
        <v>44856</v>
      </c>
      <c r="L28" s="336">
        <v>0</v>
      </c>
      <c r="M28" s="336">
        <v>0</v>
      </c>
      <c r="N28" s="337">
        <f t="shared" si="10"/>
        <v>38457.199999999997</v>
      </c>
      <c r="O28" s="338">
        <f t="shared" si="11"/>
        <v>1.2194698122780314</v>
      </c>
      <c r="Q28" s="335"/>
      <c r="R28" s="237"/>
      <c r="S28" s="336"/>
      <c r="T28" s="336"/>
      <c r="U28" s="336"/>
      <c r="V28" s="336"/>
      <c r="W28" s="336"/>
      <c r="X28" s="336"/>
      <c r="Y28" s="336"/>
      <c r="Z28" s="336"/>
      <c r="AA28" s="336"/>
      <c r="AB28" s="336"/>
      <c r="AC28" s="336"/>
      <c r="AD28" s="337"/>
      <c r="AE28" s="338"/>
    </row>
    <row r="29" spans="1:31">
      <c r="A29" s="335" t="s">
        <v>576</v>
      </c>
      <c r="B29" s="237" t="s">
        <v>68</v>
      </c>
      <c r="C29" s="336">
        <v>0</v>
      </c>
      <c r="D29" s="336">
        <v>51</v>
      </c>
      <c r="E29" s="336">
        <v>5497</v>
      </c>
      <c r="F29" s="336">
        <v>0</v>
      </c>
      <c r="G29" s="336">
        <v>0</v>
      </c>
      <c r="H29" s="336">
        <v>0</v>
      </c>
      <c r="I29" s="336">
        <v>0</v>
      </c>
      <c r="J29" s="336">
        <v>0</v>
      </c>
      <c r="K29" s="336">
        <v>0</v>
      </c>
      <c r="L29" s="336">
        <v>0</v>
      </c>
      <c r="M29" s="336">
        <v>0</v>
      </c>
      <c r="N29" s="337">
        <f t="shared" si="10"/>
        <v>5548</v>
      </c>
      <c r="O29" s="338">
        <f t="shared" si="11"/>
        <v>0.17592592592592593</v>
      </c>
      <c r="Q29" s="335"/>
      <c r="R29" s="237"/>
      <c r="S29" s="336"/>
      <c r="T29" s="336"/>
      <c r="U29" s="336"/>
      <c r="V29" s="336"/>
      <c r="W29" s="336"/>
      <c r="X29" s="336"/>
      <c r="Y29" s="336"/>
      <c r="Z29" s="336"/>
      <c r="AA29" s="336"/>
      <c r="AB29" s="336"/>
      <c r="AC29" s="336"/>
      <c r="AD29" s="337"/>
      <c r="AE29" s="338"/>
    </row>
    <row r="30" spans="1:31">
      <c r="A30" s="335" t="s">
        <v>577</v>
      </c>
      <c r="B30" s="237" t="s">
        <v>578</v>
      </c>
      <c r="C30" s="336">
        <v>0</v>
      </c>
      <c r="D30" s="336">
        <v>0</v>
      </c>
      <c r="E30" s="336">
        <v>0</v>
      </c>
      <c r="F30" s="336">
        <v>0</v>
      </c>
      <c r="G30" s="336">
        <v>0</v>
      </c>
      <c r="H30" s="336">
        <v>0</v>
      </c>
      <c r="I30" s="336">
        <v>0</v>
      </c>
      <c r="J30" s="336">
        <v>0</v>
      </c>
      <c r="K30" s="336">
        <v>0</v>
      </c>
      <c r="L30" s="336">
        <v>0</v>
      </c>
      <c r="M30" s="336">
        <v>0</v>
      </c>
      <c r="N30" s="337">
        <f t="shared" si="10"/>
        <v>0</v>
      </c>
      <c r="Q30" s="335"/>
      <c r="R30" s="237"/>
      <c r="S30" s="336"/>
      <c r="T30" s="336"/>
      <c r="U30" s="336"/>
      <c r="V30" s="336"/>
      <c r="W30" s="336"/>
      <c r="X30" s="336"/>
      <c r="Y30" s="336"/>
      <c r="Z30" s="336"/>
      <c r="AA30" s="336"/>
      <c r="AB30" s="336"/>
      <c r="AC30" s="336"/>
      <c r="AD30" s="337"/>
      <c r="AE30" s="338"/>
    </row>
    <row r="31" spans="1:31">
      <c r="Q31" s="335"/>
      <c r="R31" s="237"/>
      <c r="S31" s="336"/>
      <c r="T31" s="336"/>
      <c r="U31" s="336"/>
      <c r="V31" s="336"/>
      <c r="W31" s="336"/>
      <c r="X31" s="336"/>
      <c r="Y31" s="336"/>
      <c r="Z31" s="336"/>
      <c r="AA31" s="336"/>
      <c r="AB31" s="336"/>
      <c r="AC31" s="336"/>
      <c r="AD31" s="337"/>
      <c r="AE31" s="338"/>
    </row>
    <row r="32" spans="1:31">
      <c r="A32" s="182">
        <v>2035</v>
      </c>
      <c r="Q32" s="335"/>
      <c r="R32" s="237"/>
      <c r="S32" s="336"/>
      <c r="T32" s="336"/>
      <c r="U32" s="336"/>
      <c r="V32" s="336"/>
      <c r="W32" s="336"/>
      <c r="X32" s="336"/>
      <c r="Y32" s="336"/>
      <c r="Z32" s="336"/>
      <c r="AA32" s="336"/>
      <c r="AB32" s="336"/>
      <c r="AC32" s="336"/>
      <c r="AD32" s="337"/>
      <c r="AE32" s="338"/>
    </row>
    <row r="33" spans="1:31" ht="17.25">
      <c r="A33" s="331" t="s">
        <v>468</v>
      </c>
      <c r="B33" s="331" t="s">
        <v>469</v>
      </c>
      <c r="C33" s="332" t="s">
        <v>801</v>
      </c>
      <c r="D33" s="332" t="s">
        <v>802</v>
      </c>
      <c r="E33" s="332" t="s">
        <v>803</v>
      </c>
      <c r="F33" s="333" t="s">
        <v>804</v>
      </c>
      <c r="G33" s="187" t="s">
        <v>805</v>
      </c>
      <c r="H33" s="187" t="s">
        <v>806</v>
      </c>
      <c r="I33" s="333" t="s">
        <v>807</v>
      </c>
      <c r="J33" s="333" t="s">
        <v>808</v>
      </c>
      <c r="K33" s="187" t="s">
        <v>809</v>
      </c>
      <c r="L33" s="333" t="s">
        <v>810</v>
      </c>
      <c r="M33" s="187" t="s">
        <v>811</v>
      </c>
      <c r="N33" s="187" t="s">
        <v>812</v>
      </c>
      <c r="O33" s="334"/>
      <c r="Q33" s="335"/>
      <c r="R33" s="237"/>
      <c r="S33" s="336"/>
      <c r="T33" s="336"/>
      <c r="U33" s="336"/>
      <c r="V33" s="336"/>
      <c r="W33" s="336"/>
      <c r="X33" s="336"/>
      <c r="Y33" s="336"/>
      <c r="Z33" s="336"/>
      <c r="AA33" s="336"/>
      <c r="AB33" s="336"/>
      <c r="AC33" s="336"/>
      <c r="AD33" s="337"/>
      <c r="AE33" s="338"/>
    </row>
    <row r="34" spans="1:31">
      <c r="A34" s="335" t="s">
        <v>560</v>
      </c>
      <c r="B34" s="237" t="s">
        <v>561</v>
      </c>
      <c r="C34" s="336">
        <v>0</v>
      </c>
      <c r="D34" s="336">
        <v>213</v>
      </c>
      <c r="E34" s="336">
        <v>2581</v>
      </c>
      <c r="F34" s="336">
        <v>45.3</v>
      </c>
      <c r="G34" s="336">
        <v>0</v>
      </c>
      <c r="H34" s="336">
        <v>0</v>
      </c>
      <c r="I34" s="336">
        <v>0</v>
      </c>
      <c r="J34" s="336">
        <v>0</v>
      </c>
      <c r="K34" s="336">
        <v>0</v>
      </c>
      <c r="L34" s="336">
        <v>0</v>
      </c>
      <c r="M34" s="336">
        <v>0</v>
      </c>
      <c r="N34" s="337">
        <f t="shared" ref="N34:N40" si="12">+SUM(C34:F34,I34:J34,L34)</f>
        <v>2839.3</v>
      </c>
      <c r="O34" s="338">
        <f>N34*1000/(365*86400)</f>
        <v>9.0033612379502789E-2</v>
      </c>
      <c r="Q34" s="335"/>
      <c r="R34" s="237"/>
      <c r="S34" s="336"/>
      <c r="T34" s="336"/>
      <c r="U34" s="336"/>
      <c r="V34" s="336"/>
      <c r="W34" s="336"/>
      <c r="X34" s="336"/>
      <c r="Y34" s="336"/>
      <c r="Z34" s="336"/>
      <c r="AA34" s="336"/>
      <c r="AB34" s="336"/>
      <c r="AC34" s="336"/>
      <c r="AD34" s="337"/>
      <c r="AE34" s="338"/>
    </row>
    <row r="35" spans="1:31">
      <c r="A35" s="335" t="s">
        <v>569</v>
      </c>
      <c r="B35" s="237" t="s">
        <v>64</v>
      </c>
      <c r="C35" s="336">
        <v>0</v>
      </c>
      <c r="D35" s="336">
        <v>0</v>
      </c>
      <c r="E35" s="336">
        <v>2634</v>
      </c>
      <c r="F35" s="336">
        <v>16.399999999999999</v>
      </c>
      <c r="G35" s="336">
        <v>50</v>
      </c>
      <c r="H35" s="336">
        <v>0</v>
      </c>
      <c r="I35" s="336">
        <v>0</v>
      </c>
      <c r="J35" s="336">
        <v>0</v>
      </c>
      <c r="K35" s="336">
        <v>0</v>
      </c>
      <c r="L35" s="336">
        <v>0</v>
      </c>
      <c r="M35" s="336">
        <v>0</v>
      </c>
      <c r="N35" s="337">
        <f t="shared" si="12"/>
        <v>2650.4</v>
      </c>
      <c r="O35" s="338">
        <f t="shared" ref="O35:O39" si="13">N35*1000/(365*86400)</f>
        <v>8.4043632673769658E-2</v>
      </c>
    </row>
    <row r="36" spans="1:31">
      <c r="A36" s="335" t="s">
        <v>570</v>
      </c>
      <c r="B36" s="237" t="s">
        <v>571</v>
      </c>
      <c r="C36" s="336">
        <v>0</v>
      </c>
      <c r="D36" s="336">
        <v>130</v>
      </c>
      <c r="E36" s="336">
        <v>3857</v>
      </c>
      <c r="F36" s="336">
        <v>18</v>
      </c>
      <c r="G36" s="336">
        <v>0</v>
      </c>
      <c r="H36" s="336">
        <v>0</v>
      </c>
      <c r="I36" s="336">
        <v>386</v>
      </c>
      <c r="J36" s="336">
        <v>0</v>
      </c>
      <c r="K36" s="336">
        <v>0</v>
      </c>
      <c r="L36" s="336">
        <v>0</v>
      </c>
      <c r="M36" s="336">
        <v>0</v>
      </c>
      <c r="N36" s="337">
        <f t="shared" si="12"/>
        <v>4391</v>
      </c>
      <c r="O36" s="338">
        <f t="shared" si="13"/>
        <v>0.13923769660071031</v>
      </c>
    </row>
    <row r="37" spans="1:31">
      <c r="A37" s="335" t="s">
        <v>572</v>
      </c>
      <c r="B37" s="237" t="s">
        <v>66</v>
      </c>
      <c r="C37" s="336">
        <v>2223</v>
      </c>
      <c r="D37" s="336">
        <v>511</v>
      </c>
      <c r="E37" s="336">
        <v>15906</v>
      </c>
      <c r="F37" s="336">
        <v>63.1</v>
      </c>
      <c r="G37" s="336">
        <v>917</v>
      </c>
      <c r="H37" s="336">
        <v>1646.31</v>
      </c>
      <c r="I37" s="336">
        <v>21827</v>
      </c>
      <c r="J37" s="336">
        <v>0</v>
      </c>
      <c r="K37" s="336">
        <v>0</v>
      </c>
      <c r="L37" s="336">
        <v>0</v>
      </c>
      <c r="M37" s="336">
        <v>0</v>
      </c>
      <c r="N37" s="337">
        <f t="shared" si="12"/>
        <v>40530.1</v>
      </c>
      <c r="O37" s="338">
        <f t="shared" si="13"/>
        <v>1.2852010400811771</v>
      </c>
    </row>
    <row r="38" spans="1:31">
      <c r="A38" s="335" t="s">
        <v>573</v>
      </c>
      <c r="B38" s="237" t="s">
        <v>67</v>
      </c>
      <c r="C38" s="336">
        <v>27098</v>
      </c>
      <c r="D38" s="336">
        <v>234</v>
      </c>
      <c r="E38" s="336">
        <v>3690</v>
      </c>
      <c r="F38" s="336">
        <v>23.3</v>
      </c>
      <c r="G38" s="336">
        <v>0</v>
      </c>
      <c r="H38" s="336">
        <v>0</v>
      </c>
      <c r="I38" s="336">
        <v>2642</v>
      </c>
      <c r="J38" s="336">
        <v>0</v>
      </c>
      <c r="K38" s="336">
        <v>43016</v>
      </c>
      <c r="L38" s="336">
        <v>0</v>
      </c>
      <c r="M38" s="336">
        <v>0</v>
      </c>
      <c r="N38" s="337">
        <f t="shared" si="12"/>
        <v>33687.300000000003</v>
      </c>
      <c r="O38" s="338">
        <f t="shared" si="13"/>
        <v>1.0682172754946728</v>
      </c>
    </row>
    <row r="39" spans="1:31">
      <c r="A39" s="335" t="s">
        <v>576</v>
      </c>
      <c r="B39" s="237" t="s">
        <v>68</v>
      </c>
      <c r="C39" s="336">
        <v>0</v>
      </c>
      <c r="D39" s="336">
        <v>48</v>
      </c>
      <c r="E39" s="336">
        <v>4652</v>
      </c>
      <c r="F39" s="336">
        <v>0</v>
      </c>
      <c r="G39" s="336">
        <v>0</v>
      </c>
      <c r="H39" s="336">
        <v>0</v>
      </c>
      <c r="I39" s="336">
        <v>0</v>
      </c>
      <c r="J39" s="336">
        <v>0</v>
      </c>
      <c r="K39" s="336">
        <v>0</v>
      </c>
      <c r="L39" s="336">
        <v>0</v>
      </c>
      <c r="M39" s="336">
        <v>0</v>
      </c>
      <c r="N39" s="337">
        <f t="shared" si="12"/>
        <v>4700</v>
      </c>
      <c r="O39" s="338">
        <f t="shared" si="13"/>
        <v>0.14903602232369356</v>
      </c>
    </row>
    <row r="40" spans="1:31">
      <c r="A40" s="335" t="s">
        <v>577</v>
      </c>
      <c r="B40" s="237" t="s">
        <v>578</v>
      </c>
      <c r="C40" s="336">
        <v>0</v>
      </c>
      <c r="D40" s="336">
        <v>0</v>
      </c>
      <c r="E40" s="336">
        <v>0</v>
      </c>
      <c r="F40" s="336">
        <v>0</v>
      </c>
      <c r="G40" s="336">
        <v>0</v>
      </c>
      <c r="H40" s="336">
        <v>0</v>
      </c>
      <c r="I40" s="336">
        <v>0</v>
      </c>
      <c r="J40" s="336">
        <v>0</v>
      </c>
      <c r="K40" s="336">
        <v>0</v>
      </c>
      <c r="L40" s="336">
        <v>0</v>
      </c>
      <c r="M40" s="336">
        <v>0</v>
      </c>
      <c r="N40" s="337">
        <f t="shared" si="12"/>
        <v>0</v>
      </c>
    </row>
    <row r="42" spans="1:31">
      <c r="A42" s="182">
        <v>2025</v>
      </c>
    </row>
    <row r="43" spans="1:31" ht="17.25">
      <c r="A43" s="331" t="s">
        <v>468</v>
      </c>
      <c r="B43" s="331" t="s">
        <v>469</v>
      </c>
      <c r="C43" s="332" t="s">
        <v>801</v>
      </c>
      <c r="D43" s="332" t="s">
        <v>802</v>
      </c>
      <c r="E43" s="332" t="s">
        <v>803</v>
      </c>
      <c r="F43" s="333" t="s">
        <v>804</v>
      </c>
      <c r="G43" s="187" t="s">
        <v>805</v>
      </c>
      <c r="H43" s="187" t="s">
        <v>806</v>
      </c>
      <c r="I43" s="333" t="s">
        <v>807</v>
      </c>
      <c r="J43" s="333" t="s">
        <v>808</v>
      </c>
      <c r="K43" s="187" t="s">
        <v>809</v>
      </c>
      <c r="L43" s="333" t="s">
        <v>810</v>
      </c>
      <c r="M43" s="187" t="s">
        <v>811</v>
      </c>
      <c r="N43" s="187" t="s">
        <v>812</v>
      </c>
      <c r="O43" s="334"/>
    </row>
    <row r="44" spans="1:31">
      <c r="A44" s="335" t="s">
        <v>560</v>
      </c>
      <c r="B44" s="237" t="s">
        <v>561</v>
      </c>
      <c r="C44" s="336">
        <v>0</v>
      </c>
      <c r="D44" s="336">
        <v>95</v>
      </c>
      <c r="E44" s="336">
        <v>2236</v>
      </c>
      <c r="F44" s="336">
        <v>39.299999999999997</v>
      </c>
      <c r="G44" s="336">
        <v>0</v>
      </c>
      <c r="H44" s="336">
        <v>0</v>
      </c>
      <c r="I44" s="336">
        <v>12740</v>
      </c>
      <c r="J44" s="336">
        <v>0</v>
      </c>
      <c r="K44" s="336">
        <v>0</v>
      </c>
      <c r="L44" s="336">
        <v>0</v>
      </c>
      <c r="M44" s="336">
        <v>0</v>
      </c>
      <c r="N44" s="337">
        <f t="shared" ref="N44:N50" si="14">+SUM(C44:F44,I44:J44,L44)</f>
        <v>15110.3</v>
      </c>
      <c r="O44" s="338">
        <f>N44*1000/(365*86400)</f>
        <v>0.47914446981227804</v>
      </c>
    </row>
    <row r="45" spans="1:31">
      <c r="A45" s="335" t="s">
        <v>569</v>
      </c>
      <c r="B45" s="237" t="s">
        <v>64</v>
      </c>
      <c r="C45" s="336">
        <v>0</v>
      </c>
      <c r="D45" s="336">
        <v>0</v>
      </c>
      <c r="E45" s="336">
        <v>2663</v>
      </c>
      <c r="F45" s="336">
        <v>12.9</v>
      </c>
      <c r="G45" s="336">
        <v>50</v>
      </c>
      <c r="H45" s="336">
        <v>0</v>
      </c>
      <c r="I45" s="336">
        <v>0</v>
      </c>
      <c r="J45" s="336">
        <v>0</v>
      </c>
      <c r="K45" s="336">
        <v>0</v>
      </c>
      <c r="L45" s="336">
        <v>0</v>
      </c>
      <c r="M45" s="336">
        <v>0</v>
      </c>
      <c r="N45" s="337">
        <f t="shared" si="14"/>
        <v>2675.9</v>
      </c>
      <c r="O45" s="338">
        <f t="shared" ref="O45:O49" si="15">N45*1000/(365*86400)</f>
        <v>8.4852232369355657E-2</v>
      </c>
    </row>
    <row r="46" spans="1:31">
      <c r="A46" s="335" t="s">
        <v>570</v>
      </c>
      <c r="B46" s="237" t="s">
        <v>571</v>
      </c>
      <c r="C46" s="336">
        <v>0</v>
      </c>
      <c r="D46" s="336">
        <v>71</v>
      </c>
      <c r="E46" s="336">
        <v>4310</v>
      </c>
      <c r="F46" s="336">
        <v>15.1</v>
      </c>
      <c r="G46" s="336">
        <v>0</v>
      </c>
      <c r="H46" s="336">
        <v>0</v>
      </c>
      <c r="I46" s="336">
        <v>325</v>
      </c>
      <c r="J46" s="336">
        <v>0</v>
      </c>
      <c r="K46" s="336">
        <v>0</v>
      </c>
      <c r="L46" s="336">
        <v>0</v>
      </c>
      <c r="M46" s="336">
        <v>0</v>
      </c>
      <c r="N46" s="337">
        <f t="shared" si="14"/>
        <v>4721.1000000000004</v>
      </c>
      <c r="O46" s="338">
        <f t="shared" si="15"/>
        <v>0.149705098934551</v>
      </c>
    </row>
    <row r="47" spans="1:31">
      <c r="A47" s="335" t="s">
        <v>572</v>
      </c>
      <c r="B47" s="237" t="s">
        <v>66</v>
      </c>
      <c r="C47" s="336">
        <v>1835</v>
      </c>
      <c r="D47" s="336">
        <v>352</v>
      </c>
      <c r="E47" s="336">
        <v>13644</v>
      </c>
      <c r="F47" s="336">
        <v>50.6</v>
      </c>
      <c r="G47" s="336">
        <v>916</v>
      </c>
      <c r="H47" s="336">
        <v>823.18</v>
      </c>
      <c r="I47" s="336">
        <v>18564</v>
      </c>
      <c r="J47" s="336">
        <v>0</v>
      </c>
      <c r="K47" s="336">
        <v>0</v>
      </c>
      <c r="L47" s="336">
        <v>0</v>
      </c>
      <c r="M47" s="336">
        <v>0</v>
      </c>
      <c r="N47" s="337">
        <f t="shared" si="14"/>
        <v>34445.599999999999</v>
      </c>
      <c r="O47" s="338">
        <f t="shared" si="15"/>
        <v>1.0922628107559615</v>
      </c>
    </row>
    <row r="48" spans="1:31">
      <c r="A48" s="335" t="s">
        <v>573</v>
      </c>
      <c r="B48" s="237" t="s">
        <v>67</v>
      </c>
      <c r="C48" s="336">
        <v>22414</v>
      </c>
      <c r="D48" s="336">
        <v>136</v>
      </c>
      <c r="E48" s="336">
        <v>3254</v>
      </c>
      <c r="F48" s="336">
        <v>17.399999999999999</v>
      </c>
      <c r="G48" s="336">
        <v>0</v>
      </c>
      <c r="H48" s="336">
        <v>0</v>
      </c>
      <c r="I48" s="336">
        <v>21654</v>
      </c>
      <c r="J48" s="336">
        <v>0</v>
      </c>
      <c r="K48" s="336">
        <v>41931</v>
      </c>
      <c r="L48" s="336">
        <v>0</v>
      </c>
      <c r="M48" s="336">
        <v>0</v>
      </c>
      <c r="N48" s="337">
        <f t="shared" si="14"/>
        <v>47475.4</v>
      </c>
      <c r="O48" s="338">
        <f t="shared" si="15"/>
        <v>1.5054350583460172</v>
      </c>
    </row>
    <row r="49" spans="1:15">
      <c r="A49" s="335" t="s">
        <v>576</v>
      </c>
      <c r="B49" s="237" t="s">
        <v>68</v>
      </c>
      <c r="C49" s="336">
        <v>0</v>
      </c>
      <c r="D49" s="336">
        <v>20</v>
      </c>
      <c r="E49" s="336">
        <v>3991</v>
      </c>
      <c r="F49" s="336">
        <v>0</v>
      </c>
      <c r="G49" s="336">
        <v>0</v>
      </c>
      <c r="H49" s="336">
        <v>0</v>
      </c>
      <c r="I49" s="336">
        <v>0</v>
      </c>
      <c r="J49" s="336">
        <v>0</v>
      </c>
      <c r="K49" s="336">
        <v>0</v>
      </c>
      <c r="L49" s="336">
        <v>0</v>
      </c>
      <c r="M49" s="336">
        <v>0</v>
      </c>
      <c r="N49" s="337">
        <f t="shared" si="14"/>
        <v>4011</v>
      </c>
      <c r="O49" s="338">
        <f t="shared" si="15"/>
        <v>0.12718797564687975</v>
      </c>
    </row>
    <row r="50" spans="1:15">
      <c r="A50" s="335" t="s">
        <v>577</v>
      </c>
      <c r="B50" s="237" t="s">
        <v>578</v>
      </c>
      <c r="C50" s="336">
        <v>0</v>
      </c>
      <c r="D50" s="336">
        <v>0</v>
      </c>
      <c r="E50" s="336">
        <v>0</v>
      </c>
      <c r="F50" s="336">
        <v>0</v>
      </c>
      <c r="G50" s="336">
        <v>0</v>
      </c>
      <c r="H50" s="336">
        <v>0</v>
      </c>
      <c r="I50" s="336">
        <v>0</v>
      </c>
      <c r="J50" s="336">
        <v>0</v>
      </c>
      <c r="K50" s="336">
        <v>0</v>
      </c>
      <c r="L50" s="336">
        <v>0</v>
      </c>
      <c r="M50" s="336">
        <v>0</v>
      </c>
      <c r="N50" s="337">
        <f t="shared" si="14"/>
        <v>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W69"/>
  <sheetViews>
    <sheetView workbookViewId="0">
      <selection activeCell="C6" sqref="C6"/>
    </sheetView>
  </sheetViews>
  <sheetFormatPr baseColWidth="10" defaultRowHeight="15"/>
  <cols>
    <col min="2" max="2" width="46.7109375" bestFit="1" customWidth="1"/>
    <col min="3" max="4" width="11.42578125" style="47"/>
    <col min="5" max="5" width="11.42578125" style="329"/>
    <col min="6" max="6" width="16.5703125" style="47" customWidth="1"/>
    <col min="7" max="7" width="16.7109375" style="47" customWidth="1"/>
    <col min="8" max="9" width="13.28515625" style="47" customWidth="1"/>
    <col min="10" max="10" width="11.42578125" style="47"/>
    <col min="11" max="11" width="12.7109375" style="47" bestFit="1" customWidth="1"/>
    <col min="12" max="12" width="12.7109375" style="47" customWidth="1"/>
    <col min="13" max="13" width="18.5703125" style="47" bestFit="1" customWidth="1"/>
    <col min="14" max="14" width="11.42578125" style="186"/>
    <col min="15" max="15" width="11.42578125" style="330"/>
    <col min="18" max="18" width="46.7109375" bestFit="1" customWidth="1"/>
  </cols>
  <sheetData>
    <row r="1" spans="1:23">
      <c r="A1" s="182">
        <v>2023</v>
      </c>
      <c r="C1" s="47" t="s">
        <v>790</v>
      </c>
      <c r="D1" s="47" t="s">
        <v>791</v>
      </c>
      <c r="E1" s="329" t="s">
        <v>792</v>
      </c>
      <c r="F1" s="47" t="s">
        <v>793</v>
      </c>
      <c r="G1" s="47" t="s">
        <v>794</v>
      </c>
      <c r="H1" s="47" t="s">
        <v>795</v>
      </c>
      <c r="I1" s="47" t="s">
        <v>796</v>
      </c>
      <c r="J1" s="47" t="s">
        <v>797</v>
      </c>
      <c r="K1" s="47" t="s">
        <v>798</v>
      </c>
      <c r="L1" s="47" t="s">
        <v>799</v>
      </c>
      <c r="M1" s="47" t="s">
        <v>800</v>
      </c>
    </row>
    <row r="2" spans="1:23" s="182" customFormat="1" ht="17.25">
      <c r="A2" s="331" t="s">
        <v>468</v>
      </c>
      <c r="B2" s="331" t="s">
        <v>469</v>
      </c>
      <c r="C2" s="332" t="s">
        <v>801</v>
      </c>
      <c r="D2" s="332" t="s">
        <v>802</v>
      </c>
      <c r="E2" s="332" t="s">
        <v>803</v>
      </c>
      <c r="F2" s="333" t="s">
        <v>804</v>
      </c>
      <c r="G2" s="187" t="s">
        <v>805</v>
      </c>
      <c r="H2" s="187" t="s">
        <v>806</v>
      </c>
      <c r="I2" s="333" t="s">
        <v>807</v>
      </c>
      <c r="J2" s="333" t="s">
        <v>808</v>
      </c>
      <c r="K2" s="187" t="s">
        <v>809</v>
      </c>
      <c r="L2" s="333" t="s">
        <v>810</v>
      </c>
      <c r="M2" s="187" t="s">
        <v>811</v>
      </c>
      <c r="N2" s="187" t="s">
        <v>812</v>
      </c>
      <c r="O2" s="334"/>
      <c r="Q2" s="331" t="s">
        <v>468</v>
      </c>
      <c r="R2" s="187" t="s">
        <v>469</v>
      </c>
      <c r="S2" s="187">
        <v>2023</v>
      </c>
      <c r="T2" s="187">
        <v>2025</v>
      </c>
      <c r="U2" s="187">
        <v>2035</v>
      </c>
      <c r="V2" s="187">
        <v>2045</v>
      </c>
      <c r="W2" s="187">
        <v>2055</v>
      </c>
    </row>
    <row r="3" spans="1:23">
      <c r="A3" s="335" t="s">
        <v>574</v>
      </c>
      <c r="B3" s="237" t="s">
        <v>575</v>
      </c>
      <c r="C3" s="336">
        <v>0</v>
      </c>
      <c r="D3" s="336">
        <v>16</v>
      </c>
      <c r="E3" s="336">
        <v>987</v>
      </c>
      <c r="F3" s="336">
        <v>3</v>
      </c>
      <c r="G3" s="336">
        <v>0</v>
      </c>
      <c r="H3" s="336">
        <v>0</v>
      </c>
      <c r="I3" s="336">
        <v>0</v>
      </c>
      <c r="J3" s="336">
        <v>0</v>
      </c>
      <c r="K3" s="336">
        <v>0</v>
      </c>
      <c r="L3" s="336">
        <v>0</v>
      </c>
      <c r="M3" s="336">
        <v>0</v>
      </c>
      <c r="N3" s="337">
        <f t="shared" ref="N3:N13" si="0">+SUM(C3:F3,I3:J3,L3)</f>
        <v>1006</v>
      </c>
      <c r="P3" s="339"/>
      <c r="Q3" s="335" t="str">
        <f t="shared" ref="Q3:R13" si="1">A3</f>
        <v>020</v>
      </c>
      <c r="R3" s="335" t="str">
        <f t="shared" si="1"/>
        <v>Fronterizas Salar Michincha-R.Loa</v>
      </c>
      <c r="S3" s="340">
        <f t="shared" ref="S3:S13" si="2">N3</f>
        <v>1006</v>
      </c>
      <c r="T3" s="340">
        <f>N59</f>
        <v>1115.0999999999999</v>
      </c>
      <c r="U3" s="340">
        <f>N45</f>
        <v>177.6</v>
      </c>
      <c r="V3" s="340">
        <f>N31</f>
        <v>174.84</v>
      </c>
      <c r="W3" s="340">
        <f t="shared" ref="W3:W13" si="3">N17</f>
        <v>173.23</v>
      </c>
    </row>
    <row r="4" spans="1:23">
      <c r="A4" s="335" t="s">
        <v>576</v>
      </c>
      <c r="B4" s="237" t="s">
        <v>68</v>
      </c>
      <c r="C4" s="336">
        <v>10610</v>
      </c>
      <c r="D4" s="336">
        <v>350</v>
      </c>
      <c r="E4" s="336">
        <v>10708</v>
      </c>
      <c r="F4" s="336">
        <v>71.760000000000005</v>
      </c>
      <c r="G4" s="336">
        <v>46.87</v>
      </c>
      <c r="H4" s="336">
        <v>0</v>
      </c>
      <c r="I4" s="336">
        <v>30837</v>
      </c>
      <c r="J4" s="336">
        <v>0</v>
      </c>
      <c r="K4" s="336">
        <v>0</v>
      </c>
      <c r="L4" s="336">
        <v>0</v>
      </c>
      <c r="M4" s="336">
        <v>0</v>
      </c>
      <c r="N4" s="337">
        <f t="shared" si="0"/>
        <v>52576.759999999995</v>
      </c>
      <c r="P4" s="339"/>
      <c r="Q4" s="335" t="str">
        <f t="shared" si="1"/>
        <v>021</v>
      </c>
      <c r="R4" s="335" t="str">
        <f t="shared" si="1"/>
        <v>Rio Loa</v>
      </c>
      <c r="S4" s="340">
        <f t="shared" si="2"/>
        <v>52576.759999999995</v>
      </c>
      <c r="T4" s="340">
        <f t="shared" ref="T4:T13" si="4">N60</f>
        <v>46222.2</v>
      </c>
      <c r="U4" s="340">
        <f t="shared" ref="U4:U13" si="5">N46</f>
        <v>34248.42</v>
      </c>
      <c r="V4" s="340">
        <f t="shared" ref="V4:V13" si="6">N32</f>
        <v>33921.040000000001</v>
      </c>
      <c r="W4" s="340">
        <f t="shared" si="3"/>
        <v>32299.73</v>
      </c>
    </row>
    <row r="5" spans="1:23">
      <c r="A5" s="335" t="s">
        <v>577</v>
      </c>
      <c r="B5" s="237" t="s">
        <v>578</v>
      </c>
      <c r="C5" s="336">
        <v>18025</v>
      </c>
      <c r="D5" s="336">
        <v>0</v>
      </c>
      <c r="E5" s="336">
        <v>9</v>
      </c>
      <c r="F5" s="336">
        <v>22.15</v>
      </c>
      <c r="G5" s="336">
        <v>0.99</v>
      </c>
      <c r="H5" s="336">
        <v>0</v>
      </c>
      <c r="I5" s="336">
        <v>1274</v>
      </c>
      <c r="J5" s="336">
        <v>11771</v>
      </c>
      <c r="K5" s="336">
        <v>0</v>
      </c>
      <c r="L5" s="336">
        <v>0</v>
      </c>
      <c r="M5" s="336">
        <v>0</v>
      </c>
      <c r="N5" s="337">
        <f t="shared" si="0"/>
        <v>31101.15</v>
      </c>
      <c r="Q5" s="335" t="str">
        <f t="shared" si="1"/>
        <v>022</v>
      </c>
      <c r="R5" s="335" t="str">
        <f t="shared" si="1"/>
        <v>Costeras R.Loa-Q.Caracoles</v>
      </c>
      <c r="S5" s="340">
        <f t="shared" si="2"/>
        <v>31101.15</v>
      </c>
      <c r="T5" s="340">
        <f t="shared" si="4"/>
        <v>31558.69</v>
      </c>
      <c r="U5" s="340">
        <f t="shared" si="5"/>
        <v>35179.39</v>
      </c>
      <c r="V5" s="340">
        <f t="shared" si="6"/>
        <v>38680.229999999996</v>
      </c>
      <c r="W5" s="340">
        <f t="shared" si="3"/>
        <v>40065.25</v>
      </c>
    </row>
    <row r="6" spans="1:23">
      <c r="A6" s="335" t="s">
        <v>579</v>
      </c>
      <c r="B6" s="237" t="s">
        <v>580</v>
      </c>
      <c r="C6" s="336">
        <v>0</v>
      </c>
      <c r="D6" s="336">
        <v>0</v>
      </c>
      <c r="E6" s="336">
        <v>2405</v>
      </c>
      <c r="F6" s="336">
        <v>5.63</v>
      </c>
      <c r="G6" s="336">
        <v>0</v>
      </c>
      <c r="H6" s="336">
        <v>0</v>
      </c>
      <c r="I6" s="336">
        <v>0</v>
      </c>
      <c r="J6" s="336">
        <v>0</v>
      </c>
      <c r="K6" s="336">
        <v>0</v>
      </c>
      <c r="L6" s="336">
        <v>0</v>
      </c>
      <c r="M6" s="336">
        <v>0</v>
      </c>
      <c r="N6" s="337">
        <f t="shared" si="0"/>
        <v>2410.63</v>
      </c>
      <c r="Q6" s="335" t="str">
        <f t="shared" si="1"/>
        <v>023</v>
      </c>
      <c r="R6" s="335" t="str">
        <f t="shared" si="1"/>
        <v>Fronterizas Salares Atacama-Socompa</v>
      </c>
      <c r="S6" s="340">
        <f t="shared" si="2"/>
        <v>2410.63</v>
      </c>
      <c r="T6" s="340">
        <f t="shared" si="4"/>
        <v>2423.86</v>
      </c>
      <c r="U6" s="340">
        <f t="shared" si="5"/>
        <v>484.03</v>
      </c>
      <c r="V6" s="340">
        <f t="shared" si="6"/>
        <v>559.63</v>
      </c>
      <c r="W6" s="340">
        <f t="shared" si="3"/>
        <v>632.20000000000005</v>
      </c>
    </row>
    <row r="7" spans="1:23">
      <c r="A7" s="335" t="s">
        <v>581</v>
      </c>
      <c r="B7" s="237" t="s">
        <v>582</v>
      </c>
      <c r="C7" s="336">
        <v>0</v>
      </c>
      <c r="D7" s="336">
        <v>0</v>
      </c>
      <c r="E7" s="336">
        <v>3093</v>
      </c>
      <c r="F7" s="336">
        <v>6.61</v>
      </c>
      <c r="G7" s="336">
        <v>0</v>
      </c>
      <c r="H7" s="336">
        <v>0</v>
      </c>
      <c r="I7" s="336">
        <v>0</v>
      </c>
      <c r="J7" s="336">
        <v>0</v>
      </c>
      <c r="K7" s="336">
        <v>0</v>
      </c>
      <c r="L7" s="336">
        <v>0</v>
      </c>
      <c r="M7" s="336">
        <v>0</v>
      </c>
      <c r="N7" s="337">
        <f t="shared" si="0"/>
        <v>3099.61</v>
      </c>
      <c r="Q7" s="335" t="str">
        <f t="shared" si="1"/>
        <v>024</v>
      </c>
      <c r="R7" s="335" t="str">
        <f t="shared" si="1"/>
        <v>Endorreica entre Fronterizas y Salar Atacama</v>
      </c>
      <c r="S7" s="340">
        <f t="shared" si="2"/>
        <v>3099.61</v>
      </c>
      <c r="T7" s="340">
        <f t="shared" si="4"/>
        <v>3105.87</v>
      </c>
      <c r="U7" s="340">
        <f t="shared" si="5"/>
        <v>623.19000000000005</v>
      </c>
      <c r="V7" s="340">
        <f t="shared" si="6"/>
        <v>718.86</v>
      </c>
      <c r="W7" s="340">
        <f t="shared" si="3"/>
        <v>798.32</v>
      </c>
    </row>
    <row r="8" spans="1:23">
      <c r="A8" s="335" t="s">
        <v>583</v>
      </c>
      <c r="B8" s="237" t="s">
        <v>74</v>
      </c>
      <c r="C8" s="336">
        <v>0</v>
      </c>
      <c r="D8" s="336">
        <v>544</v>
      </c>
      <c r="E8" s="336">
        <v>10626</v>
      </c>
      <c r="F8" s="336">
        <v>11.46</v>
      </c>
      <c r="G8" s="336">
        <v>1311</v>
      </c>
      <c r="H8" s="336">
        <v>0</v>
      </c>
      <c r="I8" s="336">
        <v>3327</v>
      </c>
      <c r="J8" s="336">
        <v>0</v>
      </c>
      <c r="K8" s="336">
        <v>0</v>
      </c>
      <c r="L8" s="336">
        <v>0</v>
      </c>
      <c r="M8" s="336">
        <v>0</v>
      </c>
      <c r="N8" s="337">
        <f t="shared" si="0"/>
        <v>14508.46</v>
      </c>
      <c r="Q8" s="335" t="str">
        <f t="shared" si="1"/>
        <v>025</v>
      </c>
      <c r="R8" s="335" t="str">
        <f t="shared" si="1"/>
        <v>Salar de Atacama</v>
      </c>
      <c r="S8" s="340">
        <f t="shared" si="2"/>
        <v>14508.46</v>
      </c>
      <c r="T8" s="340">
        <f t="shared" si="4"/>
        <v>14227.56</v>
      </c>
      <c r="U8" s="340">
        <f t="shared" si="5"/>
        <v>6595.7800000000007</v>
      </c>
      <c r="V8" s="340">
        <f t="shared" si="6"/>
        <v>9414.75</v>
      </c>
      <c r="W8" s="340">
        <f t="shared" si="3"/>
        <v>11127.29</v>
      </c>
    </row>
    <row r="9" spans="1:23">
      <c r="A9" s="335" t="s">
        <v>584</v>
      </c>
      <c r="B9" s="237" t="s">
        <v>585</v>
      </c>
      <c r="C9" s="336">
        <v>0</v>
      </c>
      <c r="D9" s="336">
        <v>0</v>
      </c>
      <c r="E9" s="336">
        <v>82</v>
      </c>
      <c r="F9" s="336">
        <v>7.0000000000000007E-2</v>
      </c>
      <c r="G9" s="336">
        <v>7.66</v>
      </c>
      <c r="H9" s="336">
        <v>0</v>
      </c>
      <c r="I9" s="336">
        <v>2336</v>
      </c>
      <c r="J9" s="336">
        <v>0</v>
      </c>
      <c r="K9" s="336">
        <v>0</v>
      </c>
      <c r="L9" s="336">
        <v>0</v>
      </c>
      <c r="M9" s="336">
        <v>0</v>
      </c>
      <c r="N9" s="337">
        <f t="shared" si="0"/>
        <v>2418.0700000000002</v>
      </c>
      <c r="Q9" s="335" t="str">
        <f t="shared" si="1"/>
        <v>026</v>
      </c>
      <c r="R9" s="335" t="str">
        <f t="shared" si="1"/>
        <v>Endorreicas Salar Atacama-Vertiente Pacifico</v>
      </c>
      <c r="S9" s="340">
        <f t="shared" si="2"/>
        <v>2418.0700000000002</v>
      </c>
      <c r="T9" s="340">
        <f t="shared" si="4"/>
        <v>1228.07</v>
      </c>
      <c r="U9" s="340">
        <f t="shared" si="5"/>
        <v>1345.09</v>
      </c>
      <c r="V9" s="340">
        <f t="shared" si="6"/>
        <v>1370.1</v>
      </c>
      <c r="W9" s="340">
        <f t="shared" si="3"/>
        <v>1388.1100000000001</v>
      </c>
    </row>
    <row r="10" spans="1:23">
      <c r="A10" s="335" t="s">
        <v>586</v>
      </c>
      <c r="B10" s="237" t="s">
        <v>76</v>
      </c>
      <c r="C10" s="336">
        <v>5281</v>
      </c>
      <c r="D10" s="336">
        <v>0</v>
      </c>
      <c r="E10" s="336">
        <v>898</v>
      </c>
      <c r="F10" s="336">
        <v>1.79</v>
      </c>
      <c r="G10" s="336">
        <v>0</v>
      </c>
      <c r="H10" s="336">
        <v>0</v>
      </c>
      <c r="I10" s="336">
        <v>12601</v>
      </c>
      <c r="J10" s="336">
        <v>0</v>
      </c>
      <c r="K10" s="336">
        <v>0</v>
      </c>
      <c r="L10" s="336">
        <v>0</v>
      </c>
      <c r="M10" s="336">
        <v>0</v>
      </c>
      <c r="N10" s="337">
        <f t="shared" si="0"/>
        <v>18781.79</v>
      </c>
      <c r="Q10" s="335" t="str">
        <f t="shared" si="1"/>
        <v>027</v>
      </c>
      <c r="R10" s="335" t="str">
        <f t="shared" si="1"/>
        <v>Quebrada Caracoles</v>
      </c>
      <c r="S10" s="340">
        <f t="shared" si="2"/>
        <v>18781.79</v>
      </c>
      <c r="T10" s="340">
        <f t="shared" si="4"/>
        <v>15766.9</v>
      </c>
      <c r="U10" s="340">
        <f t="shared" si="5"/>
        <v>15300.42</v>
      </c>
      <c r="V10" s="340">
        <f t="shared" si="6"/>
        <v>16937.689999999999</v>
      </c>
      <c r="W10" s="340">
        <f t="shared" si="3"/>
        <v>17552.060000000001</v>
      </c>
    </row>
    <row r="11" spans="1:23">
      <c r="A11" s="335" t="s">
        <v>587</v>
      </c>
      <c r="B11" s="237" t="s">
        <v>588</v>
      </c>
      <c r="C11" s="336">
        <v>3042</v>
      </c>
      <c r="D11" s="336">
        <v>0</v>
      </c>
      <c r="E11" s="336">
        <v>170</v>
      </c>
      <c r="F11" s="336">
        <v>0</v>
      </c>
      <c r="G11" s="336">
        <v>0.84</v>
      </c>
      <c r="H11" s="336">
        <v>0</v>
      </c>
      <c r="I11" s="336">
        <v>829</v>
      </c>
      <c r="J11" s="336">
        <v>0</v>
      </c>
      <c r="K11" s="336">
        <v>0</v>
      </c>
      <c r="L11" s="336">
        <v>0</v>
      </c>
      <c r="M11" s="336">
        <v>0</v>
      </c>
      <c r="N11" s="337">
        <f t="shared" si="0"/>
        <v>4041</v>
      </c>
      <c r="Q11" s="335" t="str">
        <f t="shared" si="1"/>
        <v>028</v>
      </c>
      <c r="R11" s="335" t="str">
        <f t="shared" si="1"/>
        <v>Quebrada la Negra</v>
      </c>
      <c r="S11" s="340">
        <f t="shared" si="2"/>
        <v>4041</v>
      </c>
      <c r="T11" s="340">
        <f t="shared" si="4"/>
        <v>4207</v>
      </c>
      <c r="U11" s="340">
        <f t="shared" si="5"/>
        <v>4880</v>
      </c>
      <c r="V11" s="340">
        <f t="shared" si="6"/>
        <v>5345</v>
      </c>
      <c r="W11" s="340">
        <f t="shared" si="3"/>
        <v>5924</v>
      </c>
    </row>
    <row r="12" spans="1:23">
      <c r="A12" s="335" t="s">
        <v>589</v>
      </c>
      <c r="B12" s="237" t="s">
        <v>590</v>
      </c>
      <c r="C12" s="336">
        <v>2073</v>
      </c>
      <c r="D12" s="336">
        <v>29</v>
      </c>
      <c r="E12" s="336">
        <v>396</v>
      </c>
      <c r="F12" s="336">
        <v>2.4300000000000002</v>
      </c>
      <c r="G12" s="336">
        <v>0.14000000000000001</v>
      </c>
      <c r="H12" s="336">
        <v>0</v>
      </c>
      <c r="I12" s="336">
        <v>888</v>
      </c>
      <c r="J12" s="336">
        <v>0</v>
      </c>
      <c r="K12" s="336">
        <v>0</v>
      </c>
      <c r="L12" s="336">
        <v>0</v>
      </c>
      <c r="M12" s="336">
        <v>0</v>
      </c>
      <c r="N12" s="337">
        <f t="shared" si="0"/>
        <v>3388.43</v>
      </c>
      <c r="Q12" s="335" t="str">
        <f t="shared" si="1"/>
        <v>029</v>
      </c>
      <c r="R12" s="335" t="str">
        <f t="shared" si="1"/>
        <v>Costeras entre Q. la Negra y Q. Pan de Azucar</v>
      </c>
      <c r="S12" s="340">
        <f t="shared" si="2"/>
        <v>3388.43</v>
      </c>
      <c r="T12" s="340">
        <f t="shared" si="4"/>
        <v>3126.62</v>
      </c>
      <c r="U12" s="340">
        <f t="shared" si="5"/>
        <v>3174.55</v>
      </c>
      <c r="V12" s="340">
        <f t="shared" si="6"/>
        <v>3452.02</v>
      </c>
      <c r="W12" s="340">
        <f t="shared" si="3"/>
        <v>3710.75</v>
      </c>
    </row>
    <row r="13" spans="1:23">
      <c r="A13" s="335" t="s">
        <v>593</v>
      </c>
      <c r="B13" s="237" t="s">
        <v>594</v>
      </c>
      <c r="C13" s="336">
        <v>0</v>
      </c>
      <c r="D13" s="336">
        <v>0</v>
      </c>
      <c r="E13" s="336">
        <v>155</v>
      </c>
      <c r="F13" s="336">
        <v>0</v>
      </c>
      <c r="G13" s="336">
        <v>0</v>
      </c>
      <c r="H13" s="336">
        <v>0</v>
      </c>
      <c r="I13" s="336">
        <v>0</v>
      </c>
      <c r="J13" s="336">
        <v>0</v>
      </c>
      <c r="K13" s="336">
        <v>0</v>
      </c>
      <c r="L13" s="336">
        <v>0</v>
      </c>
      <c r="M13" s="336">
        <v>0</v>
      </c>
      <c r="N13" s="337">
        <f t="shared" si="0"/>
        <v>155</v>
      </c>
      <c r="Q13" s="335" t="str">
        <f t="shared" si="1"/>
        <v>031</v>
      </c>
      <c r="R13" s="335" t="str">
        <f t="shared" si="1"/>
        <v>Costeras Q.Pan de Azucar-R.Salado</v>
      </c>
      <c r="S13" s="340">
        <f t="shared" si="2"/>
        <v>155</v>
      </c>
      <c r="T13" s="340">
        <f t="shared" si="4"/>
        <v>167</v>
      </c>
      <c r="U13" s="340">
        <f t="shared" si="5"/>
        <v>230</v>
      </c>
      <c r="V13" s="340">
        <f t="shared" si="6"/>
        <v>291</v>
      </c>
      <c r="W13" s="340">
        <f t="shared" si="3"/>
        <v>355</v>
      </c>
    </row>
    <row r="14" spans="1:23">
      <c r="A14" s="339"/>
      <c r="C14" s="341"/>
      <c r="D14" s="341">
        <v>939</v>
      </c>
      <c r="E14" s="341">
        <v>29529</v>
      </c>
      <c r="F14" s="341">
        <v>124.89999999999999</v>
      </c>
      <c r="J14" s="341"/>
      <c r="K14" s="341"/>
      <c r="L14" s="341"/>
      <c r="M14" s="341"/>
      <c r="N14" s="345"/>
    </row>
    <row r="15" spans="1:23">
      <c r="A15" s="182">
        <v>2055</v>
      </c>
    </row>
    <row r="16" spans="1:23" ht="17.25">
      <c r="A16" s="331" t="s">
        <v>468</v>
      </c>
      <c r="B16" s="331" t="s">
        <v>469</v>
      </c>
      <c r="C16" s="346" t="s">
        <v>801</v>
      </c>
      <c r="D16" s="346" t="s">
        <v>802</v>
      </c>
      <c r="E16" s="346" t="s">
        <v>803</v>
      </c>
      <c r="F16" s="187" t="s">
        <v>804</v>
      </c>
      <c r="G16" s="187" t="s">
        <v>805</v>
      </c>
      <c r="H16" s="187" t="s">
        <v>806</v>
      </c>
      <c r="I16" s="187" t="s">
        <v>807</v>
      </c>
      <c r="J16" s="187" t="s">
        <v>808</v>
      </c>
      <c r="K16" s="187" t="s">
        <v>809</v>
      </c>
      <c r="L16" s="187" t="s">
        <v>810</v>
      </c>
      <c r="M16" s="187" t="s">
        <v>811</v>
      </c>
      <c r="N16" s="187" t="s">
        <v>812</v>
      </c>
    </row>
    <row r="17" spans="1:23">
      <c r="A17" s="335" t="str">
        <f t="shared" ref="A17:B27" si="7">A3</f>
        <v>020</v>
      </c>
      <c r="B17" s="335" t="str">
        <f t="shared" si="7"/>
        <v>Fronterizas Salar Michincha-R.Loa</v>
      </c>
      <c r="C17" s="336">
        <v>0</v>
      </c>
      <c r="D17" s="336">
        <v>18</v>
      </c>
      <c r="E17" s="336">
        <v>151</v>
      </c>
      <c r="F17" s="336">
        <v>4.2300000000000004</v>
      </c>
      <c r="G17" s="336">
        <v>0</v>
      </c>
      <c r="H17" s="336">
        <v>0</v>
      </c>
      <c r="I17" s="336">
        <v>0</v>
      </c>
      <c r="J17" s="336">
        <v>0</v>
      </c>
      <c r="K17" s="336">
        <v>0</v>
      </c>
      <c r="L17" s="336">
        <v>0</v>
      </c>
      <c r="M17" s="336">
        <v>0</v>
      </c>
      <c r="N17" s="337">
        <f t="shared" ref="N17:N27" si="8">+SUM(C17:F17,I17:J17,L17)</f>
        <v>173.23</v>
      </c>
    </row>
    <row r="18" spans="1:23">
      <c r="A18" s="335" t="str">
        <f t="shared" si="7"/>
        <v>021</v>
      </c>
      <c r="B18" s="335" t="str">
        <f t="shared" si="7"/>
        <v>Rio Loa</v>
      </c>
      <c r="C18" s="336">
        <v>11216</v>
      </c>
      <c r="D18" s="336">
        <v>451</v>
      </c>
      <c r="E18" s="336">
        <v>1316</v>
      </c>
      <c r="F18" s="336">
        <v>120.73</v>
      </c>
      <c r="G18" s="336">
        <v>47.82</v>
      </c>
      <c r="H18" s="336">
        <v>0</v>
      </c>
      <c r="I18" s="336">
        <v>19196</v>
      </c>
      <c r="J18" s="336">
        <v>0</v>
      </c>
      <c r="K18" s="336">
        <v>0</v>
      </c>
      <c r="L18" s="336">
        <v>0</v>
      </c>
      <c r="M18" s="336">
        <v>0</v>
      </c>
      <c r="N18" s="337">
        <f t="shared" si="8"/>
        <v>32299.73</v>
      </c>
    </row>
    <row r="19" spans="1:23">
      <c r="A19" s="335" t="str">
        <f t="shared" si="7"/>
        <v>022</v>
      </c>
      <c r="B19" s="335" t="str">
        <f t="shared" si="7"/>
        <v>Costeras R.Loa-Q.Caracoles</v>
      </c>
      <c r="C19" s="336">
        <v>21424</v>
      </c>
      <c r="D19" s="336">
        <v>39</v>
      </c>
      <c r="E19" s="336">
        <v>7</v>
      </c>
      <c r="F19" s="336">
        <v>16.25</v>
      </c>
      <c r="G19" s="336">
        <v>1.01</v>
      </c>
      <c r="H19" s="336">
        <v>0</v>
      </c>
      <c r="I19" s="336">
        <v>898</v>
      </c>
      <c r="J19" s="336">
        <v>17681</v>
      </c>
      <c r="K19" s="336">
        <v>0</v>
      </c>
      <c r="L19" s="336">
        <v>0</v>
      </c>
      <c r="M19" s="336">
        <v>0</v>
      </c>
      <c r="N19" s="337">
        <f t="shared" si="8"/>
        <v>40065.25</v>
      </c>
    </row>
    <row r="20" spans="1:23">
      <c r="A20" s="335" t="str">
        <f t="shared" si="7"/>
        <v>023</v>
      </c>
      <c r="B20" s="335" t="str">
        <f t="shared" si="7"/>
        <v>Fronterizas Salares Atacama-Socompa</v>
      </c>
      <c r="C20" s="336">
        <v>0</v>
      </c>
      <c r="D20" s="336">
        <v>0</v>
      </c>
      <c r="E20" s="336">
        <v>624</v>
      </c>
      <c r="F20" s="336">
        <v>8.1999999999999993</v>
      </c>
      <c r="G20" s="336">
        <v>0</v>
      </c>
      <c r="H20" s="336">
        <v>0</v>
      </c>
      <c r="I20" s="336">
        <v>0</v>
      </c>
      <c r="J20" s="336">
        <v>0</v>
      </c>
      <c r="K20" s="336">
        <v>0</v>
      </c>
      <c r="L20" s="336">
        <v>0</v>
      </c>
      <c r="M20" s="336">
        <v>0</v>
      </c>
      <c r="N20" s="337">
        <f t="shared" si="8"/>
        <v>632.20000000000005</v>
      </c>
    </row>
    <row r="21" spans="1:23" s="330" customFormat="1">
      <c r="A21" s="335" t="str">
        <f t="shared" si="7"/>
        <v>024</v>
      </c>
      <c r="B21" s="335" t="str">
        <f t="shared" si="7"/>
        <v>Endorreica entre Fronterizas y Salar Atacama</v>
      </c>
      <c r="C21" s="336">
        <v>0</v>
      </c>
      <c r="D21" s="336">
        <v>0</v>
      </c>
      <c r="E21" s="336">
        <v>789</v>
      </c>
      <c r="F21" s="336">
        <v>9.32</v>
      </c>
      <c r="G21" s="336">
        <v>0</v>
      </c>
      <c r="H21" s="336">
        <v>0</v>
      </c>
      <c r="I21" s="336">
        <v>0</v>
      </c>
      <c r="J21" s="336">
        <v>0</v>
      </c>
      <c r="K21" s="336">
        <v>0</v>
      </c>
      <c r="L21" s="336">
        <v>0</v>
      </c>
      <c r="M21" s="336">
        <v>0</v>
      </c>
      <c r="N21" s="337">
        <f t="shared" si="8"/>
        <v>798.32</v>
      </c>
      <c r="P21"/>
      <c r="Q21"/>
      <c r="R21"/>
      <c r="S21"/>
      <c r="T21"/>
      <c r="U21"/>
      <c r="V21"/>
      <c r="W21"/>
    </row>
    <row r="22" spans="1:23" s="330" customFormat="1">
      <c r="A22" s="335" t="str">
        <f t="shared" si="7"/>
        <v>025</v>
      </c>
      <c r="B22" s="335" t="str">
        <f t="shared" si="7"/>
        <v>Salar de Atacama</v>
      </c>
      <c r="C22" s="336">
        <v>0</v>
      </c>
      <c r="D22" s="336">
        <v>590</v>
      </c>
      <c r="E22" s="336">
        <v>2621</v>
      </c>
      <c r="F22" s="336">
        <v>15.29</v>
      </c>
      <c r="G22" s="336">
        <v>1338</v>
      </c>
      <c r="H22" s="336">
        <v>0</v>
      </c>
      <c r="I22" s="336">
        <v>7901</v>
      </c>
      <c r="J22" s="336">
        <v>0</v>
      </c>
      <c r="K22" s="336">
        <v>0</v>
      </c>
      <c r="L22" s="336">
        <v>0</v>
      </c>
      <c r="M22" s="336">
        <v>0</v>
      </c>
      <c r="N22" s="337">
        <f t="shared" si="8"/>
        <v>11127.29</v>
      </c>
      <c r="P22"/>
      <c r="Q22"/>
      <c r="R22"/>
      <c r="S22"/>
      <c r="T22"/>
      <c r="U22"/>
      <c r="V22"/>
      <c r="W22"/>
    </row>
    <row r="23" spans="1:23" s="330" customFormat="1">
      <c r="A23" s="335" t="str">
        <f t="shared" si="7"/>
        <v>026</v>
      </c>
      <c r="B23" s="335" t="str">
        <f t="shared" si="7"/>
        <v>Endorreicas Salar Atacama-Vertiente Pacifico</v>
      </c>
      <c r="C23" s="336">
        <v>0</v>
      </c>
      <c r="D23" s="336">
        <v>100</v>
      </c>
      <c r="E23" s="336">
        <v>154</v>
      </c>
      <c r="F23" s="336">
        <v>0.11</v>
      </c>
      <c r="G23" s="336">
        <v>7.81</v>
      </c>
      <c r="H23" s="336">
        <v>0</v>
      </c>
      <c r="I23" s="336">
        <v>1134</v>
      </c>
      <c r="J23" s="336">
        <v>0</v>
      </c>
      <c r="K23" s="336">
        <v>0</v>
      </c>
      <c r="L23" s="336">
        <v>0</v>
      </c>
      <c r="M23" s="336">
        <v>0</v>
      </c>
      <c r="N23" s="337">
        <f t="shared" si="8"/>
        <v>1388.1100000000001</v>
      </c>
      <c r="P23"/>
      <c r="Q23"/>
      <c r="R23"/>
      <c r="S23"/>
      <c r="T23"/>
      <c r="U23"/>
      <c r="V23"/>
      <c r="W23"/>
    </row>
    <row r="24" spans="1:23">
      <c r="A24" s="335" t="str">
        <f t="shared" si="7"/>
        <v>027</v>
      </c>
      <c r="B24" s="335" t="str">
        <f t="shared" si="7"/>
        <v>Quebrada Caracoles</v>
      </c>
      <c r="C24" s="336">
        <v>6295</v>
      </c>
      <c r="D24" s="336">
        <v>181</v>
      </c>
      <c r="E24" s="336">
        <v>254</v>
      </c>
      <c r="F24" s="336">
        <v>3.06</v>
      </c>
      <c r="G24" s="336">
        <v>0</v>
      </c>
      <c r="H24" s="336">
        <v>0</v>
      </c>
      <c r="I24" s="336">
        <v>10819</v>
      </c>
      <c r="J24" s="336">
        <v>0</v>
      </c>
      <c r="K24" s="336">
        <v>0</v>
      </c>
      <c r="L24" s="336">
        <v>0</v>
      </c>
      <c r="M24" s="336">
        <v>0</v>
      </c>
      <c r="N24" s="337">
        <f t="shared" si="8"/>
        <v>17552.060000000001</v>
      </c>
    </row>
    <row r="25" spans="1:23">
      <c r="A25" s="335" t="str">
        <f t="shared" si="7"/>
        <v>028</v>
      </c>
      <c r="B25" s="335" t="str">
        <f t="shared" si="7"/>
        <v>Quebrada la Negra</v>
      </c>
      <c r="C25" s="336">
        <v>3614</v>
      </c>
      <c r="D25" s="336">
        <v>41</v>
      </c>
      <c r="E25" s="336">
        <v>331</v>
      </c>
      <c r="F25" s="336">
        <v>0</v>
      </c>
      <c r="G25" s="336">
        <v>0.86</v>
      </c>
      <c r="H25" s="336">
        <v>0</v>
      </c>
      <c r="I25" s="336">
        <v>1938</v>
      </c>
      <c r="J25" s="336">
        <v>0</v>
      </c>
      <c r="K25" s="336">
        <v>0</v>
      </c>
      <c r="L25" s="336">
        <v>0</v>
      </c>
      <c r="M25" s="336">
        <v>0</v>
      </c>
      <c r="N25" s="337">
        <f t="shared" si="8"/>
        <v>5924</v>
      </c>
    </row>
    <row r="26" spans="1:23">
      <c r="A26" s="335" t="str">
        <f t="shared" si="7"/>
        <v>029</v>
      </c>
      <c r="B26" s="335" t="str">
        <f t="shared" si="7"/>
        <v>Costeras entre Q. la Negra y Q. Pan de Azucar</v>
      </c>
      <c r="C26" s="336">
        <v>2454</v>
      </c>
      <c r="D26" s="336">
        <v>65</v>
      </c>
      <c r="E26" s="336">
        <v>877</v>
      </c>
      <c r="F26" s="336">
        <v>4.75</v>
      </c>
      <c r="G26" s="336">
        <v>0.14000000000000001</v>
      </c>
      <c r="H26" s="336">
        <v>0</v>
      </c>
      <c r="I26" s="336">
        <v>310</v>
      </c>
      <c r="J26" s="336">
        <v>0</v>
      </c>
      <c r="K26" s="336">
        <v>0</v>
      </c>
      <c r="L26" s="336">
        <v>0</v>
      </c>
      <c r="M26" s="336">
        <v>0</v>
      </c>
      <c r="N26" s="337">
        <f t="shared" si="8"/>
        <v>3710.75</v>
      </c>
    </row>
    <row r="27" spans="1:23">
      <c r="A27" s="335" t="str">
        <f t="shared" si="7"/>
        <v>031</v>
      </c>
      <c r="B27" s="335" t="str">
        <f t="shared" si="7"/>
        <v>Costeras Q.Pan de Azucar-R.Salado</v>
      </c>
      <c r="C27" s="336">
        <v>0</v>
      </c>
      <c r="D27" s="336">
        <v>3</v>
      </c>
      <c r="E27" s="336">
        <v>352</v>
      </c>
      <c r="F27" s="336">
        <v>0</v>
      </c>
      <c r="G27" s="336">
        <v>0</v>
      </c>
      <c r="H27" s="336">
        <v>0</v>
      </c>
      <c r="I27" s="336">
        <v>0</v>
      </c>
      <c r="J27" s="336">
        <v>0</v>
      </c>
      <c r="K27" s="336">
        <v>0</v>
      </c>
      <c r="L27" s="336">
        <v>0</v>
      </c>
      <c r="M27" s="336">
        <v>0</v>
      </c>
      <c r="N27" s="337">
        <f t="shared" si="8"/>
        <v>355</v>
      </c>
    </row>
    <row r="28" spans="1:23">
      <c r="D28" s="344"/>
    </row>
    <row r="29" spans="1:23">
      <c r="A29" s="182">
        <v>2045</v>
      </c>
    </row>
    <row r="30" spans="1:23" ht="17.25">
      <c r="A30" s="331" t="s">
        <v>468</v>
      </c>
      <c r="B30" s="331" t="s">
        <v>469</v>
      </c>
      <c r="C30" s="346" t="s">
        <v>801</v>
      </c>
      <c r="D30" s="346" t="s">
        <v>802</v>
      </c>
      <c r="E30" s="346" t="s">
        <v>803</v>
      </c>
      <c r="F30" s="187" t="s">
        <v>804</v>
      </c>
      <c r="G30" s="187" t="s">
        <v>805</v>
      </c>
      <c r="H30" s="187" t="s">
        <v>806</v>
      </c>
      <c r="I30" s="187" t="s">
        <v>807</v>
      </c>
      <c r="J30" s="187" t="s">
        <v>808</v>
      </c>
      <c r="K30" s="187" t="s">
        <v>809</v>
      </c>
      <c r="L30" s="187" t="s">
        <v>810</v>
      </c>
      <c r="M30" s="187" t="s">
        <v>811</v>
      </c>
      <c r="N30" s="187" t="s">
        <v>812</v>
      </c>
    </row>
    <row r="31" spans="1:23">
      <c r="A31" s="335" t="str">
        <f t="shared" ref="A31:B41" si="9">A17</f>
        <v>020</v>
      </c>
      <c r="B31" s="335" t="str">
        <f t="shared" si="9"/>
        <v>Fronterizas Salar Michincha-R.Loa</v>
      </c>
      <c r="C31" s="336">
        <v>0</v>
      </c>
      <c r="D31" s="336">
        <v>17</v>
      </c>
      <c r="E31" s="336">
        <v>154</v>
      </c>
      <c r="F31" s="336">
        <v>3.84</v>
      </c>
      <c r="G31" s="336">
        <v>0</v>
      </c>
      <c r="H31" s="336">
        <v>0</v>
      </c>
      <c r="I31" s="336">
        <v>0</v>
      </c>
      <c r="J31" s="336">
        <v>0</v>
      </c>
      <c r="K31" s="336">
        <v>0</v>
      </c>
      <c r="L31" s="336">
        <v>0</v>
      </c>
      <c r="M31" s="336">
        <v>0</v>
      </c>
      <c r="N31" s="337">
        <f t="shared" ref="N31:N41" si="10">+SUM(C31:F31,I31:J31,L31)</f>
        <v>174.84</v>
      </c>
    </row>
    <row r="32" spans="1:23">
      <c r="A32" s="335" t="str">
        <f t="shared" si="9"/>
        <v>021</v>
      </c>
      <c r="B32" s="335" t="str">
        <f t="shared" si="9"/>
        <v>Rio Loa</v>
      </c>
      <c r="C32" s="336">
        <v>11164</v>
      </c>
      <c r="D32" s="336">
        <v>448</v>
      </c>
      <c r="E32" s="336">
        <v>1401</v>
      </c>
      <c r="F32" s="336">
        <v>118.04</v>
      </c>
      <c r="G32" s="336">
        <v>47.49</v>
      </c>
      <c r="H32" s="336">
        <v>0</v>
      </c>
      <c r="I32" s="336">
        <v>20790</v>
      </c>
      <c r="J32" s="336">
        <v>0</v>
      </c>
      <c r="K32" s="336">
        <v>0</v>
      </c>
      <c r="L32" s="336">
        <v>0</v>
      </c>
      <c r="M32" s="336">
        <v>0</v>
      </c>
      <c r="N32" s="337">
        <f t="shared" si="10"/>
        <v>33921.040000000001</v>
      </c>
    </row>
    <row r="33" spans="1:14">
      <c r="A33" s="335" t="str">
        <f t="shared" si="9"/>
        <v>022</v>
      </c>
      <c r="B33" s="335" t="str">
        <f t="shared" si="9"/>
        <v>Costeras R.Loa-Q.Caracoles</v>
      </c>
      <c r="C33" s="336">
        <v>20551</v>
      </c>
      <c r="D33" s="336">
        <v>39</v>
      </c>
      <c r="E33" s="336">
        <v>7</v>
      </c>
      <c r="F33" s="336">
        <v>18.23</v>
      </c>
      <c r="G33" s="336">
        <v>1</v>
      </c>
      <c r="H33" s="336">
        <v>0</v>
      </c>
      <c r="I33" s="336">
        <v>877</v>
      </c>
      <c r="J33" s="336">
        <v>17188</v>
      </c>
      <c r="K33" s="336">
        <v>0</v>
      </c>
      <c r="L33" s="336">
        <v>0</v>
      </c>
      <c r="M33" s="336">
        <v>0</v>
      </c>
      <c r="N33" s="337">
        <f t="shared" si="10"/>
        <v>38680.229999999996</v>
      </c>
    </row>
    <row r="34" spans="1:14">
      <c r="A34" s="335" t="str">
        <f t="shared" si="9"/>
        <v>023</v>
      </c>
      <c r="B34" s="335" t="str">
        <f t="shared" si="9"/>
        <v>Fronterizas Salares Atacama-Socompa</v>
      </c>
      <c r="C34" s="336">
        <v>0</v>
      </c>
      <c r="D34" s="336">
        <v>0</v>
      </c>
      <c r="E34" s="336">
        <v>552</v>
      </c>
      <c r="F34" s="336">
        <v>7.63</v>
      </c>
      <c r="G34" s="336">
        <v>0</v>
      </c>
      <c r="H34" s="336">
        <v>0</v>
      </c>
      <c r="I34" s="336">
        <v>0</v>
      </c>
      <c r="J34" s="336">
        <v>0</v>
      </c>
      <c r="K34" s="336">
        <v>0</v>
      </c>
      <c r="L34" s="336">
        <v>0</v>
      </c>
      <c r="M34" s="336">
        <v>0</v>
      </c>
      <c r="N34" s="337">
        <f t="shared" si="10"/>
        <v>559.63</v>
      </c>
    </row>
    <row r="35" spans="1:14">
      <c r="A35" s="335" t="str">
        <f t="shared" si="9"/>
        <v>024</v>
      </c>
      <c r="B35" s="335" t="str">
        <f t="shared" si="9"/>
        <v>Endorreica entre Fronterizas y Salar Atacama</v>
      </c>
      <c r="C35" s="336">
        <v>0</v>
      </c>
      <c r="D35" s="336">
        <v>0</v>
      </c>
      <c r="E35" s="336">
        <v>710</v>
      </c>
      <c r="F35" s="336">
        <v>8.86</v>
      </c>
      <c r="G35" s="336">
        <v>0</v>
      </c>
      <c r="H35" s="336">
        <v>0</v>
      </c>
      <c r="I35" s="336">
        <v>0</v>
      </c>
      <c r="J35" s="336">
        <v>0</v>
      </c>
      <c r="K35" s="336">
        <v>0</v>
      </c>
      <c r="L35" s="336">
        <v>0</v>
      </c>
      <c r="M35" s="336">
        <v>0</v>
      </c>
      <c r="N35" s="337">
        <f t="shared" si="10"/>
        <v>718.86</v>
      </c>
    </row>
    <row r="36" spans="1:14">
      <c r="A36" s="335" t="str">
        <f t="shared" si="9"/>
        <v>025</v>
      </c>
      <c r="B36" s="335" t="str">
        <f t="shared" si="9"/>
        <v>Salar de Atacama</v>
      </c>
      <c r="C36" s="336">
        <v>0</v>
      </c>
      <c r="D36" s="336">
        <v>586</v>
      </c>
      <c r="E36" s="336">
        <v>2355</v>
      </c>
      <c r="F36" s="336">
        <v>13.75</v>
      </c>
      <c r="G36" s="336">
        <v>1329</v>
      </c>
      <c r="H36" s="336">
        <v>0</v>
      </c>
      <c r="I36" s="336">
        <v>6460</v>
      </c>
      <c r="J36" s="336">
        <v>0</v>
      </c>
      <c r="K36" s="336">
        <v>0</v>
      </c>
      <c r="L36" s="336">
        <v>0</v>
      </c>
      <c r="M36" s="336">
        <v>0</v>
      </c>
      <c r="N36" s="337">
        <f t="shared" si="10"/>
        <v>9414.75</v>
      </c>
    </row>
    <row r="37" spans="1:14">
      <c r="A37" s="335" t="str">
        <f t="shared" si="9"/>
        <v>026</v>
      </c>
      <c r="B37" s="335" t="str">
        <f t="shared" si="9"/>
        <v>Endorreicas Salar Atacama-Vertiente Pacifico</v>
      </c>
      <c r="C37" s="336">
        <v>0</v>
      </c>
      <c r="D37" s="336">
        <v>99</v>
      </c>
      <c r="E37" s="336">
        <v>137</v>
      </c>
      <c r="F37" s="336">
        <v>0.1</v>
      </c>
      <c r="G37" s="336">
        <v>7.76</v>
      </c>
      <c r="H37" s="336">
        <v>0</v>
      </c>
      <c r="I37" s="336">
        <v>1134</v>
      </c>
      <c r="J37" s="336">
        <v>0</v>
      </c>
      <c r="K37" s="336">
        <v>0</v>
      </c>
      <c r="L37" s="336">
        <v>0</v>
      </c>
      <c r="M37" s="336">
        <v>0</v>
      </c>
      <c r="N37" s="337">
        <f t="shared" si="10"/>
        <v>1370.1</v>
      </c>
    </row>
    <row r="38" spans="1:14">
      <c r="A38" s="335" t="str">
        <f t="shared" si="9"/>
        <v>027</v>
      </c>
      <c r="B38" s="335" t="str">
        <f t="shared" si="9"/>
        <v>Quebrada Caracoles</v>
      </c>
      <c r="C38" s="336">
        <v>6031</v>
      </c>
      <c r="D38" s="336">
        <v>180</v>
      </c>
      <c r="E38" s="336">
        <v>240</v>
      </c>
      <c r="F38" s="336">
        <v>2.69</v>
      </c>
      <c r="G38" s="336">
        <v>0</v>
      </c>
      <c r="H38" s="336">
        <v>0</v>
      </c>
      <c r="I38" s="336">
        <v>10484</v>
      </c>
      <c r="J38" s="336">
        <v>0</v>
      </c>
      <c r="K38" s="336">
        <v>0</v>
      </c>
      <c r="L38" s="336">
        <v>0</v>
      </c>
      <c r="M38" s="336">
        <v>0</v>
      </c>
      <c r="N38" s="337">
        <f t="shared" si="10"/>
        <v>16937.689999999999</v>
      </c>
    </row>
    <row r="39" spans="1:14">
      <c r="A39" s="335" t="str">
        <f t="shared" si="9"/>
        <v>028</v>
      </c>
      <c r="B39" s="335" t="str">
        <f t="shared" si="9"/>
        <v>Quebrada la Negra</v>
      </c>
      <c r="C39" s="336">
        <v>3467</v>
      </c>
      <c r="D39" s="336">
        <v>41</v>
      </c>
      <c r="E39" s="336">
        <v>286</v>
      </c>
      <c r="F39" s="336">
        <v>0</v>
      </c>
      <c r="G39" s="336">
        <v>0.85</v>
      </c>
      <c r="H39" s="336">
        <v>0</v>
      </c>
      <c r="I39" s="336">
        <v>1551</v>
      </c>
      <c r="J39" s="336">
        <v>0</v>
      </c>
      <c r="K39" s="336">
        <v>0</v>
      </c>
      <c r="L39" s="336">
        <v>0</v>
      </c>
      <c r="M39" s="336">
        <v>0</v>
      </c>
      <c r="N39" s="337">
        <f t="shared" si="10"/>
        <v>5345</v>
      </c>
    </row>
    <row r="40" spans="1:14">
      <c r="A40" s="335" t="str">
        <f t="shared" si="9"/>
        <v>029</v>
      </c>
      <c r="B40" s="335" t="str">
        <f t="shared" si="9"/>
        <v>Costeras entre Q. la Negra y Q. Pan de Azucar</v>
      </c>
      <c r="C40" s="336">
        <v>2355</v>
      </c>
      <c r="D40" s="336">
        <v>65</v>
      </c>
      <c r="E40" s="336">
        <v>726</v>
      </c>
      <c r="F40" s="336">
        <v>4.0199999999999996</v>
      </c>
      <c r="G40" s="336">
        <v>0.14000000000000001</v>
      </c>
      <c r="H40" s="336">
        <v>0</v>
      </c>
      <c r="I40" s="336">
        <v>302</v>
      </c>
      <c r="J40" s="336">
        <v>0</v>
      </c>
      <c r="K40" s="336">
        <v>0</v>
      </c>
      <c r="L40" s="336">
        <v>0</v>
      </c>
      <c r="M40" s="336">
        <v>0</v>
      </c>
      <c r="N40" s="337">
        <f t="shared" si="10"/>
        <v>3452.02</v>
      </c>
    </row>
    <row r="41" spans="1:14">
      <c r="A41" s="335" t="str">
        <f t="shared" si="9"/>
        <v>031</v>
      </c>
      <c r="B41" s="335" t="str">
        <f t="shared" si="9"/>
        <v>Costeras Q.Pan de Azucar-R.Salado</v>
      </c>
      <c r="C41" s="336">
        <v>0</v>
      </c>
      <c r="D41" s="336">
        <v>3</v>
      </c>
      <c r="E41" s="336">
        <v>288</v>
      </c>
      <c r="F41" s="336">
        <v>0</v>
      </c>
      <c r="G41" s="336">
        <v>0</v>
      </c>
      <c r="H41" s="336">
        <v>0</v>
      </c>
      <c r="I41" s="336">
        <v>0</v>
      </c>
      <c r="J41" s="336">
        <v>0</v>
      </c>
      <c r="K41" s="336">
        <v>0</v>
      </c>
      <c r="L41" s="336">
        <v>0</v>
      </c>
      <c r="M41" s="336">
        <v>0</v>
      </c>
      <c r="N41" s="337">
        <f t="shared" si="10"/>
        <v>291</v>
      </c>
    </row>
    <row r="43" spans="1:14">
      <c r="A43" s="182">
        <v>2035</v>
      </c>
    </row>
    <row r="44" spans="1:14" ht="17.25">
      <c r="A44" s="331" t="s">
        <v>468</v>
      </c>
      <c r="B44" s="331" t="s">
        <v>469</v>
      </c>
      <c r="C44" s="346" t="s">
        <v>801</v>
      </c>
      <c r="D44" s="346" t="s">
        <v>802</v>
      </c>
      <c r="E44" s="346" t="s">
        <v>803</v>
      </c>
      <c r="F44" s="187" t="s">
        <v>804</v>
      </c>
      <c r="G44" s="187" t="s">
        <v>805</v>
      </c>
      <c r="H44" s="187" t="s">
        <v>806</v>
      </c>
      <c r="I44" s="187" t="s">
        <v>807</v>
      </c>
      <c r="J44" s="187" t="s">
        <v>808</v>
      </c>
      <c r="K44" s="187" t="s">
        <v>809</v>
      </c>
      <c r="L44" s="187" t="s">
        <v>810</v>
      </c>
      <c r="M44" s="187" t="s">
        <v>811</v>
      </c>
      <c r="N44" s="187" t="s">
        <v>812</v>
      </c>
    </row>
    <row r="45" spans="1:14">
      <c r="A45" s="335" t="str">
        <f t="shared" ref="A45:B55" si="11">A31</f>
        <v>020</v>
      </c>
      <c r="B45" s="335" t="str">
        <f t="shared" si="11"/>
        <v>Fronterizas Salar Michincha-R.Loa</v>
      </c>
      <c r="C45" s="336">
        <v>0</v>
      </c>
      <c r="D45" s="336">
        <v>17</v>
      </c>
      <c r="E45" s="336">
        <v>157</v>
      </c>
      <c r="F45" s="336">
        <v>3.6</v>
      </c>
      <c r="G45" s="336">
        <v>0</v>
      </c>
      <c r="H45" s="336">
        <v>0</v>
      </c>
      <c r="I45" s="336">
        <v>0</v>
      </c>
      <c r="J45" s="336">
        <v>0</v>
      </c>
      <c r="K45" s="336">
        <v>0</v>
      </c>
      <c r="L45" s="336">
        <v>0</v>
      </c>
      <c r="M45" s="336">
        <v>0</v>
      </c>
      <c r="N45" s="337">
        <f t="shared" ref="N45:N55" si="12">+SUM(C45:F45,I45:J45,L45)</f>
        <v>177.6</v>
      </c>
    </row>
    <row r="46" spans="1:14">
      <c r="A46" s="335" t="str">
        <f t="shared" si="11"/>
        <v>021</v>
      </c>
      <c r="B46" s="335" t="str">
        <f t="shared" si="11"/>
        <v>Rio Loa</v>
      </c>
      <c r="C46" s="336">
        <v>11029</v>
      </c>
      <c r="D46" s="336">
        <v>440</v>
      </c>
      <c r="E46" s="336">
        <v>1451</v>
      </c>
      <c r="F46" s="336">
        <v>104.42</v>
      </c>
      <c r="G46" s="336">
        <v>47.13</v>
      </c>
      <c r="H46" s="336">
        <v>0</v>
      </c>
      <c r="I46" s="336">
        <v>21224</v>
      </c>
      <c r="J46" s="336">
        <v>0</v>
      </c>
      <c r="K46" s="336">
        <v>0</v>
      </c>
      <c r="L46" s="336">
        <v>0</v>
      </c>
      <c r="M46" s="336">
        <v>0</v>
      </c>
      <c r="N46" s="337">
        <f t="shared" si="12"/>
        <v>34248.42</v>
      </c>
    </row>
    <row r="47" spans="1:14">
      <c r="A47" s="335" t="str">
        <f t="shared" si="11"/>
        <v>022</v>
      </c>
      <c r="B47" s="335" t="str">
        <f t="shared" si="11"/>
        <v>Costeras R.Loa-Q.Caracoles</v>
      </c>
      <c r="C47" s="336">
        <v>19536</v>
      </c>
      <c r="D47" s="336">
        <v>38</v>
      </c>
      <c r="E47" s="336">
        <v>8</v>
      </c>
      <c r="F47" s="336">
        <v>19.39</v>
      </c>
      <c r="G47" s="336">
        <v>0.99</v>
      </c>
      <c r="H47" s="336">
        <v>0</v>
      </c>
      <c r="I47" s="336">
        <v>852</v>
      </c>
      <c r="J47" s="336">
        <v>14726</v>
      </c>
      <c r="K47" s="336">
        <v>0</v>
      </c>
      <c r="L47" s="336">
        <v>0</v>
      </c>
      <c r="M47" s="336">
        <v>0</v>
      </c>
      <c r="N47" s="337">
        <f t="shared" si="12"/>
        <v>35179.39</v>
      </c>
    </row>
    <row r="48" spans="1:14">
      <c r="A48" s="335" t="str">
        <f t="shared" si="11"/>
        <v>023</v>
      </c>
      <c r="B48" s="335" t="str">
        <f t="shared" si="11"/>
        <v>Fronterizas Salares Atacama-Socompa</v>
      </c>
      <c r="C48" s="336">
        <v>0</v>
      </c>
      <c r="D48" s="336">
        <v>0</v>
      </c>
      <c r="E48" s="336">
        <v>477</v>
      </c>
      <c r="F48" s="336">
        <v>7.03</v>
      </c>
      <c r="G48" s="336">
        <v>0</v>
      </c>
      <c r="H48" s="336">
        <v>0</v>
      </c>
      <c r="I48" s="336">
        <v>0</v>
      </c>
      <c r="J48" s="336">
        <v>0</v>
      </c>
      <c r="K48" s="336">
        <v>0</v>
      </c>
      <c r="L48" s="336">
        <v>0</v>
      </c>
      <c r="M48" s="336">
        <v>0</v>
      </c>
      <c r="N48" s="337">
        <f t="shared" si="12"/>
        <v>484.03</v>
      </c>
    </row>
    <row r="49" spans="1:14">
      <c r="A49" s="335" t="str">
        <f t="shared" si="11"/>
        <v>024</v>
      </c>
      <c r="B49" s="335" t="str">
        <f t="shared" si="11"/>
        <v>Endorreica entre Fronterizas y Salar Atacama</v>
      </c>
      <c r="C49" s="336">
        <v>0</v>
      </c>
      <c r="D49" s="336">
        <v>0</v>
      </c>
      <c r="E49" s="336">
        <v>615</v>
      </c>
      <c r="F49" s="336">
        <v>8.19</v>
      </c>
      <c r="G49" s="336">
        <v>0</v>
      </c>
      <c r="H49" s="336">
        <v>0</v>
      </c>
      <c r="I49" s="336">
        <v>0</v>
      </c>
      <c r="J49" s="336">
        <v>0</v>
      </c>
      <c r="K49" s="336">
        <v>0</v>
      </c>
      <c r="L49" s="336">
        <v>0</v>
      </c>
      <c r="M49" s="336">
        <v>0</v>
      </c>
      <c r="N49" s="337">
        <f t="shared" si="12"/>
        <v>623.19000000000005</v>
      </c>
    </row>
    <row r="50" spans="1:14">
      <c r="A50" s="335" t="str">
        <f t="shared" si="11"/>
        <v>025</v>
      </c>
      <c r="B50" s="335" t="str">
        <f t="shared" si="11"/>
        <v>Salar de Atacama</v>
      </c>
      <c r="C50" s="336">
        <v>0</v>
      </c>
      <c r="D50" s="336">
        <v>576</v>
      </c>
      <c r="E50" s="336">
        <v>2002</v>
      </c>
      <c r="F50" s="336">
        <v>12.78</v>
      </c>
      <c r="G50" s="336">
        <v>1318</v>
      </c>
      <c r="H50" s="336">
        <v>0</v>
      </c>
      <c r="I50" s="336">
        <v>4005</v>
      </c>
      <c r="J50" s="336">
        <v>0</v>
      </c>
      <c r="K50" s="336">
        <v>0</v>
      </c>
      <c r="L50" s="336">
        <v>0</v>
      </c>
      <c r="M50" s="336">
        <v>0</v>
      </c>
      <c r="N50" s="337">
        <f t="shared" si="12"/>
        <v>6595.7800000000007</v>
      </c>
    </row>
    <row r="51" spans="1:14">
      <c r="A51" s="335" t="str">
        <f t="shared" si="11"/>
        <v>026</v>
      </c>
      <c r="B51" s="335" t="str">
        <f t="shared" si="11"/>
        <v>Endorreicas Salar Atacama-Vertiente Pacifico</v>
      </c>
      <c r="C51" s="336">
        <v>0</v>
      </c>
      <c r="D51" s="336">
        <v>98</v>
      </c>
      <c r="E51" s="336">
        <v>113</v>
      </c>
      <c r="F51" s="336">
        <v>0.09</v>
      </c>
      <c r="G51" s="336">
        <v>7.7</v>
      </c>
      <c r="H51" s="336">
        <v>0</v>
      </c>
      <c r="I51" s="336">
        <v>1134</v>
      </c>
      <c r="J51" s="336">
        <v>0</v>
      </c>
      <c r="K51" s="336">
        <v>0</v>
      </c>
      <c r="L51" s="336">
        <v>0</v>
      </c>
      <c r="M51" s="336">
        <v>0</v>
      </c>
      <c r="N51" s="337">
        <f t="shared" si="12"/>
        <v>1345.09</v>
      </c>
    </row>
    <row r="52" spans="1:14">
      <c r="A52" s="335" t="str">
        <f t="shared" si="11"/>
        <v>027</v>
      </c>
      <c r="B52" s="335" t="str">
        <f t="shared" si="11"/>
        <v>Quebrada Caracoles</v>
      </c>
      <c r="C52" s="336">
        <v>5727</v>
      </c>
      <c r="D52" s="336">
        <v>177</v>
      </c>
      <c r="E52" s="336">
        <v>222</v>
      </c>
      <c r="F52" s="336">
        <v>2.42</v>
      </c>
      <c r="G52" s="336">
        <v>0</v>
      </c>
      <c r="H52" s="336">
        <v>0</v>
      </c>
      <c r="I52" s="336">
        <v>9172</v>
      </c>
      <c r="J52" s="336">
        <v>0</v>
      </c>
      <c r="K52" s="336">
        <v>0</v>
      </c>
      <c r="L52" s="336">
        <v>0</v>
      </c>
      <c r="M52" s="336">
        <v>0</v>
      </c>
      <c r="N52" s="337">
        <f t="shared" si="12"/>
        <v>15300.42</v>
      </c>
    </row>
    <row r="53" spans="1:14">
      <c r="A53" s="335" t="str">
        <f t="shared" si="11"/>
        <v>028</v>
      </c>
      <c r="B53" s="335" t="str">
        <f t="shared" si="11"/>
        <v>Quebrada la Negra</v>
      </c>
      <c r="C53" s="336">
        <v>3297</v>
      </c>
      <c r="D53" s="336">
        <v>40</v>
      </c>
      <c r="E53" s="336">
        <v>235</v>
      </c>
      <c r="F53" s="336">
        <v>0</v>
      </c>
      <c r="G53" s="336">
        <v>0.84</v>
      </c>
      <c r="H53" s="336">
        <v>0</v>
      </c>
      <c r="I53" s="336">
        <v>1308</v>
      </c>
      <c r="J53" s="336">
        <v>0</v>
      </c>
      <c r="K53" s="336">
        <v>0</v>
      </c>
      <c r="L53" s="336">
        <v>0</v>
      </c>
      <c r="M53" s="336">
        <v>0</v>
      </c>
      <c r="N53" s="337">
        <f t="shared" si="12"/>
        <v>4880</v>
      </c>
    </row>
    <row r="54" spans="1:14">
      <c r="A54" s="335" t="str">
        <f t="shared" si="11"/>
        <v>029</v>
      </c>
      <c r="B54" s="335" t="str">
        <f t="shared" si="11"/>
        <v>Costeras entre Q. la Negra y Q. Pan de Azucar</v>
      </c>
      <c r="C54" s="336">
        <v>2240</v>
      </c>
      <c r="D54" s="336">
        <v>63</v>
      </c>
      <c r="E54" s="336">
        <v>574</v>
      </c>
      <c r="F54" s="336">
        <v>3.55</v>
      </c>
      <c r="G54" s="336">
        <v>0.14000000000000001</v>
      </c>
      <c r="H54" s="336">
        <v>0</v>
      </c>
      <c r="I54" s="336">
        <v>294</v>
      </c>
      <c r="J54" s="336">
        <v>0</v>
      </c>
      <c r="K54" s="336">
        <v>0</v>
      </c>
      <c r="L54" s="336">
        <v>0</v>
      </c>
      <c r="M54" s="336">
        <v>0</v>
      </c>
      <c r="N54" s="337">
        <f t="shared" si="12"/>
        <v>3174.55</v>
      </c>
    </row>
    <row r="55" spans="1:14">
      <c r="A55" s="335" t="str">
        <f t="shared" si="11"/>
        <v>031</v>
      </c>
      <c r="B55" s="335" t="str">
        <f t="shared" si="11"/>
        <v>Costeras Q.Pan de Azucar-R.Salado</v>
      </c>
      <c r="C55" s="336">
        <v>0</v>
      </c>
      <c r="D55" s="336">
        <v>3</v>
      </c>
      <c r="E55" s="336">
        <v>227</v>
      </c>
      <c r="F55" s="336">
        <v>0</v>
      </c>
      <c r="G55" s="336">
        <v>0</v>
      </c>
      <c r="H55" s="336">
        <v>0</v>
      </c>
      <c r="I55" s="336">
        <v>0</v>
      </c>
      <c r="J55" s="336">
        <v>0</v>
      </c>
      <c r="K55" s="336">
        <v>0</v>
      </c>
      <c r="L55" s="336">
        <v>0</v>
      </c>
      <c r="M55" s="336">
        <v>0</v>
      </c>
      <c r="N55" s="337">
        <f t="shared" si="12"/>
        <v>230</v>
      </c>
    </row>
    <row r="56" spans="1:14">
      <c r="D56" s="344"/>
      <c r="F56" s="352"/>
    </row>
    <row r="57" spans="1:14">
      <c r="A57" s="182">
        <v>2025</v>
      </c>
      <c r="F57" s="352"/>
    </row>
    <row r="58" spans="1:14" ht="17.25">
      <c r="A58" s="331" t="s">
        <v>468</v>
      </c>
      <c r="B58" s="331" t="s">
        <v>469</v>
      </c>
      <c r="C58" s="346" t="s">
        <v>801</v>
      </c>
      <c r="D58" s="346" t="s">
        <v>802</v>
      </c>
      <c r="E58" s="346" t="s">
        <v>803</v>
      </c>
      <c r="F58" s="353" t="s">
        <v>804</v>
      </c>
      <c r="G58" s="187" t="s">
        <v>805</v>
      </c>
      <c r="H58" s="187" t="s">
        <v>806</v>
      </c>
      <c r="I58" s="187" t="s">
        <v>807</v>
      </c>
      <c r="J58" s="187" t="s">
        <v>808</v>
      </c>
      <c r="K58" s="187" t="s">
        <v>809</v>
      </c>
      <c r="L58" s="187" t="s">
        <v>810</v>
      </c>
      <c r="M58" s="187" t="s">
        <v>811</v>
      </c>
      <c r="N58" s="187" t="s">
        <v>812</v>
      </c>
    </row>
    <row r="59" spans="1:14">
      <c r="A59" s="335" t="str">
        <f t="shared" ref="A59:B69" si="13">A45</f>
        <v>020</v>
      </c>
      <c r="B59" s="335" t="str">
        <f t="shared" si="13"/>
        <v>Fronterizas Salar Michincha-R.Loa</v>
      </c>
      <c r="C59" s="336">
        <v>0</v>
      </c>
      <c r="D59" s="336">
        <v>16</v>
      </c>
      <c r="E59" s="336">
        <v>1096</v>
      </c>
      <c r="F59" s="336">
        <v>3.1</v>
      </c>
      <c r="G59" s="336">
        <v>0</v>
      </c>
      <c r="H59" s="336">
        <v>0</v>
      </c>
      <c r="I59" s="336">
        <v>0</v>
      </c>
      <c r="J59" s="336">
        <v>0</v>
      </c>
      <c r="K59" s="336">
        <v>0</v>
      </c>
      <c r="L59" s="336">
        <v>0</v>
      </c>
      <c r="M59" s="336">
        <v>0</v>
      </c>
      <c r="N59" s="337">
        <f t="shared" ref="N59:N69" si="14">+SUM(C59:F59,I59:J59,L59)</f>
        <v>1115.0999999999999</v>
      </c>
    </row>
    <row r="60" spans="1:14">
      <c r="A60" s="335" t="str">
        <f t="shared" si="13"/>
        <v>021</v>
      </c>
      <c r="B60" s="335" t="str">
        <f t="shared" si="13"/>
        <v>Rio Loa</v>
      </c>
      <c r="C60" s="336">
        <v>10725</v>
      </c>
      <c r="D60" s="336">
        <v>356</v>
      </c>
      <c r="E60" s="336">
        <v>9420</v>
      </c>
      <c r="F60" s="336">
        <v>77.2</v>
      </c>
      <c r="G60" s="336">
        <v>46.95</v>
      </c>
      <c r="H60" s="336">
        <v>0</v>
      </c>
      <c r="I60" s="336">
        <v>25644</v>
      </c>
      <c r="J60" s="336">
        <v>0</v>
      </c>
      <c r="K60" s="336">
        <v>0</v>
      </c>
      <c r="L60" s="336">
        <v>0</v>
      </c>
      <c r="M60" s="336">
        <v>0</v>
      </c>
      <c r="N60" s="337">
        <f t="shared" si="14"/>
        <v>46222.2</v>
      </c>
    </row>
    <row r="61" spans="1:14">
      <c r="A61" s="335" t="str">
        <f t="shared" si="13"/>
        <v>022</v>
      </c>
      <c r="B61" s="335" t="str">
        <f t="shared" si="13"/>
        <v>Costeras R.Loa-Q.Caracoles</v>
      </c>
      <c r="C61" s="336">
        <v>18225</v>
      </c>
      <c r="D61" s="336">
        <v>0</v>
      </c>
      <c r="E61" s="336">
        <v>9</v>
      </c>
      <c r="F61" s="336">
        <v>21.69</v>
      </c>
      <c r="G61" s="336">
        <v>0.99</v>
      </c>
      <c r="H61" s="336">
        <v>0</v>
      </c>
      <c r="I61" s="336">
        <v>1039</v>
      </c>
      <c r="J61" s="336">
        <v>12264</v>
      </c>
      <c r="K61" s="336">
        <v>0</v>
      </c>
      <c r="L61" s="336">
        <v>0</v>
      </c>
      <c r="M61" s="336">
        <v>0</v>
      </c>
      <c r="N61" s="337">
        <f t="shared" si="14"/>
        <v>31558.69</v>
      </c>
    </row>
    <row r="62" spans="1:14">
      <c r="A62" s="335" t="str">
        <f t="shared" si="13"/>
        <v>023</v>
      </c>
      <c r="B62" s="335" t="str">
        <f t="shared" si="13"/>
        <v>Fronterizas Salares Atacama-Socompa</v>
      </c>
      <c r="C62" s="336">
        <v>0</v>
      </c>
      <c r="D62" s="336">
        <v>0</v>
      </c>
      <c r="E62" s="336">
        <v>2418</v>
      </c>
      <c r="F62" s="336">
        <v>5.86</v>
      </c>
      <c r="G62" s="336">
        <v>0</v>
      </c>
      <c r="H62" s="336">
        <v>0</v>
      </c>
      <c r="I62" s="336">
        <v>0</v>
      </c>
      <c r="J62" s="336">
        <v>0</v>
      </c>
      <c r="K62" s="336">
        <v>0</v>
      </c>
      <c r="L62" s="336">
        <v>0</v>
      </c>
      <c r="M62" s="336">
        <v>0</v>
      </c>
      <c r="N62" s="337">
        <f t="shared" si="14"/>
        <v>2423.86</v>
      </c>
    </row>
    <row r="63" spans="1:14">
      <c r="A63" s="335" t="str">
        <f t="shared" si="13"/>
        <v>024</v>
      </c>
      <c r="B63" s="335" t="str">
        <f t="shared" si="13"/>
        <v>Endorreica entre Fronterizas y Salar Atacama</v>
      </c>
      <c r="C63" s="336">
        <v>0</v>
      </c>
      <c r="D63" s="336">
        <v>0</v>
      </c>
      <c r="E63" s="336">
        <v>3099</v>
      </c>
      <c r="F63" s="336">
        <v>6.87</v>
      </c>
      <c r="G63" s="336">
        <v>0</v>
      </c>
      <c r="H63" s="336">
        <v>0</v>
      </c>
      <c r="I63" s="336">
        <v>0</v>
      </c>
      <c r="J63" s="336">
        <v>0</v>
      </c>
      <c r="K63" s="336">
        <v>0</v>
      </c>
      <c r="L63" s="336">
        <v>0</v>
      </c>
      <c r="M63" s="336">
        <v>0</v>
      </c>
      <c r="N63" s="337">
        <f t="shared" si="14"/>
        <v>3105.87</v>
      </c>
    </row>
    <row r="64" spans="1:14">
      <c r="A64" s="335" t="str">
        <f t="shared" si="13"/>
        <v>025</v>
      </c>
      <c r="B64" s="335" t="str">
        <f t="shared" si="13"/>
        <v>Salar de Atacama</v>
      </c>
      <c r="C64" s="336">
        <v>0</v>
      </c>
      <c r="D64" s="336">
        <v>553</v>
      </c>
      <c r="E64" s="336">
        <v>9940</v>
      </c>
      <c r="F64" s="336">
        <v>11.56</v>
      </c>
      <c r="G64" s="336">
        <v>1314</v>
      </c>
      <c r="H64" s="336">
        <v>0</v>
      </c>
      <c r="I64" s="336">
        <v>3723</v>
      </c>
      <c r="J64" s="336">
        <v>0</v>
      </c>
      <c r="K64" s="336">
        <v>0</v>
      </c>
      <c r="L64" s="336">
        <v>0</v>
      </c>
      <c r="M64" s="336">
        <v>0</v>
      </c>
      <c r="N64" s="337">
        <f t="shared" si="14"/>
        <v>14227.56</v>
      </c>
    </row>
    <row r="65" spans="1:14">
      <c r="A65" s="335" t="str">
        <f t="shared" si="13"/>
        <v>026</v>
      </c>
      <c r="B65" s="335" t="str">
        <f t="shared" si="13"/>
        <v>Endorreicas Salar Atacama-Vertiente Pacifico</v>
      </c>
      <c r="C65" s="336">
        <v>0</v>
      </c>
      <c r="D65" s="336">
        <v>0</v>
      </c>
      <c r="E65" s="336">
        <v>94</v>
      </c>
      <c r="F65" s="336">
        <v>7.0000000000000007E-2</v>
      </c>
      <c r="G65" s="336">
        <v>7.67</v>
      </c>
      <c r="H65" s="336">
        <v>0</v>
      </c>
      <c r="I65" s="336">
        <v>1134</v>
      </c>
      <c r="J65" s="336">
        <v>0</v>
      </c>
      <c r="K65" s="336">
        <v>0</v>
      </c>
      <c r="L65" s="336">
        <v>0</v>
      </c>
      <c r="M65" s="336">
        <v>0</v>
      </c>
      <c r="N65" s="337">
        <f t="shared" si="14"/>
        <v>1228.07</v>
      </c>
    </row>
    <row r="66" spans="1:14">
      <c r="A66" s="335" t="str">
        <f t="shared" si="13"/>
        <v>027</v>
      </c>
      <c r="B66" s="335" t="str">
        <f t="shared" si="13"/>
        <v>Quebrada Caracoles</v>
      </c>
      <c r="C66" s="336">
        <v>5338</v>
      </c>
      <c r="D66" s="336">
        <v>0</v>
      </c>
      <c r="E66" s="336">
        <v>758</v>
      </c>
      <c r="F66" s="336">
        <v>1.9</v>
      </c>
      <c r="G66" s="336">
        <v>0</v>
      </c>
      <c r="H66" s="336">
        <v>0</v>
      </c>
      <c r="I66" s="336">
        <v>9669</v>
      </c>
      <c r="J66" s="336">
        <v>0</v>
      </c>
      <c r="K66" s="336">
        <v>0</v>
      </c>
      <c r="L66" s="336">
        <v>0</v>
      </c>
      <c r="M66" s="336">
        <v>0</v>
      </c>
      <c r="N66" s="337">
        <f t="shared" si="14"/>
        <v>15766.9</v>
      </c>
    </row>
    <row r="67" spans="1:14">
      <c r="A67" s="335" t="str">
        <f t="shared" si="13"/>
        <v>028</v>
      </c>
      <c r="B67" s="335" t="str">
        <f t="shared" si="13"/>
        <v>Quebrada la Negra</v>
      </c>
      <c r="C67" s="336">
        <v>3076</v>
      </c>
      <c r="D67" s="336">
        <v>0</v>
      </c>
      <c r="E67" s="336">
        <v>183</v>
      </c>
      <c r="F67" s="336">
        <v>0</v>
      </c>
      <c r="G67" s="336">
        <v>0.84</v>
      </c>
      <c r="H67" s="336">
        <v>0</v>
      </c>
      <c r="I67" s="336">
        <v>948</v>
      </c>
      <c r="J67" s="336">
        <v>0</v>
      </c>
      <c r="K67" s="336">
        <v>0</v>
      </c>
      <c r="L67" s="336">
        <v>0</v>
      </c>
      <c r="M67" s="336">
        <v>0</v>
      </c>
      <c r="N67" s="337">
        <f t="shared" si="14"/>
        <v>4207</v>
      </c>
    </row>
    <row r="68" spans="1:14">
      <c r="A68" s="335" t="str">
        <f t="shared" si="13"/>
        <v>029</v>
      </c>
      <c r="B68" s="335" t="str">
        <f t="shared" si="13"/>
        <v>Costeras entre Q. la Negra y Q. Pan de Azucar</v>
      </c>
      <c r="C68" s="336">
        <v>2094</v>
      </c>
      <c r="D68" s="336">
        <v>29</v>
      </c>
      <c r="E68" s="336">
        <v>425</v>
      </c>
      <c r="F68" s="336">
        <v>2.62</v>
      </c>
      <c r="G68" s="336">
        <v>0.14000000000000001</v>
      </c>
      <c r="H68" s="336">
        <v>0</v>
      </c>
      <c r="I68" s="336">
        <v>576</v>
      </c>
      <c r="J68" s="336">
        <v>0</v>
      </c>
      <c r="K68" s="336">
        <v>0</v>
      </c>
      <c r="L68" s="336">
        <v>0</v>
      </c>
      <c r="M68" s="336">
        <v>0</v>
      </c>
      <c r="N68" s="337">
        <f t="shared" si="14"/>
        <v>3126.62</v>
      </c>
    </row>
    <row r="69" spans="1:14">
      <c r="A69" s="335" t="str">
        <f t="shared" si="13"/>
        <v>031</v>
      </c>
      <c r="B69" s="335" t="str">
        <f t="shared" si="13"/>
        <v>Costeras Q.Pan de Azucar-R.Salado</v>
      </c>
      <c r="C69" s="336">
        <v>0</v>
      </c>
      <c r="D69" s="336">
        <v>0</v>
      </c>
      <c r="E69" s="336">
        <v>167</v>
      </c>
      <c r="F69" s="336">
        <v>0</v>
      </c>
      <c r="G69" s="336">
        <v>0</v>
      </c>
      <c r="H69" s="336">
        <v>0</v>
      </c>
      <c r="I69" s="336">
        <v>0</v>
      </c>
      <c r="J69" s="336">
        <v>0</v>
      </c>
      <c r="K69" s="336">
        <v>0</v>
      </c>
      <c r="L69" s="336">
        <v>0</v>
      </c>
      <c r="M69" s="336">
        <v>0</v>
      </c>
      <c r="N69" s="337">
        <f t="shared" si="14"/>
        <v>167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W64"/>
  <sheetViews>
    <sheetView workbookViewId="0">
      <selection activeCell="C6" sqref="C6"/>
    </sheetView>
  </sheetViews>
  <sheetFormatPr baseColWidth="10" defaultRowHeight="15"/>
  <cols>
    <col min="2" max="2" width="46.7109375" bestFit="1" customWidth="1"/>
    <col min="3" max="4" width="11.42578125" style="47"/>
    <col min="5" max="5" width="11.42578125" style="329"/>
    <col min="6" max="6" width="16.5703125" style="47" customWidth="1"/>
    <col min="7" max="9" width="13.28515625" style="47" customWidth="1"/>
    <col min="10" max="10" width="11.42578125" style="47"/>
    <col min="11" max="11" width="12.7109375" style="47" bestFit="1" customWidth="1"/>
    <col min="12" max="12" width="12.7109375" style="47" customWidth="1"/>
    <col min="13" max="13" width="15.28515625" style="47" bestFit="1" customWidth="1"/>
    <col min="14" max="14" width="18.5703125" style="186" bestFit="1" customWidth="1"/>
    <col min="15" max="15" width="11.42578125" style="330"/>
    <col min="18" max="18" width="46.7109375" bestFit="1" customWidth="1"/>
  </cols>
  <sheetData>
    <row r="1" spans="1:23">
      <c r="A1" s="182">
        <v>2023</v>
      </c>
      <c r="C1" s="47" t="s">
        <v>790</v>
      </c>
      <c r="D1" s="47" t="s">
        <v>791</v>
      </c>
      <c r="E1" s="329" t="s">
        <v>792</v>
      </c>
      <c r="F1" s="47" t="s">
        <v>793</v>
      </c>
      <c r="G1" s="47" t="s">
        <v>794</v>
      </c>
      <c r="H1" s="47" t="s">
        <v>795</v>
      </c>
      <c r="I1" s="47" t="s">
        <v>796</v>
      </c>
      <c r="J1" s="47" t="s">
        <v>797</v>
      </c>
      <c r="K1" s="47" t="s">
        <v>798</v>
      </c>
      <c r="L1" s="47" t="s">
        <v>799</v>
      </c>
      <c r="M1" s="47" t="s">
        <v>800</v>
      </c>
    </row>
    <row r="2" spans="1:23" s="182" customFormat="1" ht="17.25">
      <c r="A2" s="331" t="s">
        <v>468</v>
      </c>
      <c r="B2" s="331" t="s">
        <v>469</v>
      </c>
      <c r="C2" s="346" t="s">
        <v>801</v>
      </c>
      <c r="D2" s="346" t="s">
        <v>802</v>
      </c>
      <c r="E2" s="346" t="s">
        <v>803</v>
      </c>
      <c r="F2" s="187" t="s">
        <v>804</v>
      </c>
      <c r="G2" s="187" t="s">
        <v>805</v>
      </c>
      <c r="H2" s="187" t="s">
        <v>806</v>
      </c>
      <c r="I2" s="187" t="s">
        <v>807</v>
      </c>
      <c r="J2" s="187" t="s">
        <v>808</v>
      </c>
      <c r="K2" s="187" t="s">
        <v>809</v>
      </c>
      <c r="L2" s="187" t="s">
        <v>810</v>
      </c>
      <c r="M2" s="187" t="s">
        <v>811</v>
      </c>
      <c r="N2" s="187" t="s">
        <v>812</v>
      </c>
      <c r="O2" s="334"/>
      <c r="Q2" s="331" t="s">
        <v>468</v>
      </c>
      <c r="R2" s="187" t="s">
        <v>469</v>
      </c>
      <c r="S2" s="187">
        <v>2023</v>
      </c>
      <c r="T2" s="187">
        <v>2025</v>
      </c>
      <c r="U2" s="187">
        <v>2035</v>
      </c>
      <c r="V2" s="187">
        <v>2045</v>
      </c>
      <c r="W2" s="187">
        <v>2055</v>
      </c>
    </row>
    <row r="3" spans="1:23">
      <c r="A3" s="335" t="s">
        <v>591</v>
      </c>
      <c r="B3" s="237" t="s">
        <v>592</v>
      </c>
      <c r="C3" s="336">
        <v>0</v>
      </c>
      <c r="D3" s="336">
        <v>0</v>
      </c>
      <c r="E3" s="336">
        <v>13203</v>
      </c>
      <c r="F3" s="336">
        <v>10.35</v>
      </c>
      <c r="G3" s="336">
        <v>67.739999999999995</v>
      </c>
      <c r="H3" s="336">
        <v>0</v>
      </c>
      <c r="I3" s="336">
        <v>0</v>
      </c>
      <c r="J3" s="336">
        <v>0</v>
      </c>
      <c r="K3" s="336">
        <v>0</v>
      </c>
      <c r="L3" s="336">
        <v>0</v>
      </c>
      <c r="M3" s="336">
        <v>0</v>
      </c>
      <c r="N3" s="337">
        <f t="shared" ref="N3:N12" si="0">+SUM(C3:F3,I3:J3,L3)</f>
        <v>13213.35</v>
      </c>
      <c r="P3" s="339"/>
      <c r="Q3" s="335" t="str">
        <f t="shared" ref="Q3:R12" si="1">A3</f>
        <v>030</v>
      </c>
      <c r="R3" s="335" t="str">
        <f t="shared" si="1"/>
        <v>Endorreicas entre Frontera y Vertiente del Pacifico</v>
      </c>
      <c r="S3" s="340">
        <f>+N3</f>
        <v>13213.35</v>
      </c>
      <c r="T3" s="340">
        <f>N55</f>
        <v>12535.7</v>
      </c>
      <c r="U3" s="340">
        <f>N42</f>
        <v>12740.48</v>
      </c>
      <c r="V3" s="340">
        <f>N29</f>
        <v>14575.38</v>
      </c>
      <c r="W3" s="340">
        <f>+N16</f>
        <v>16846.47</v>
      </c>
    </row>
    <row r="4" spans="1:23">
      <c r="A4" s="335" t="s">
        <v>593</v>
      </c>
      <c r="B4" s="237" t="s">
        <v>594</v>
      </c>
      <c r="C4" s="336">
        <v>0</v>
      </c>
      <c r="D4" s="336">
        <v>0</v>
      </c>
      <c r="E4" s="336">
        <v>248</v>
      </c>
      <c r="F4" s="336">
        <v>0.62</v>
      </c>
      <c r="G4" s="336">
        <v>0</v>
      </c>
      <c r="H4" s="336">
        <v>0</v>
      </c>
      <c r="I4" s="336">
        <v>0</v>
      </c>
      <c r="J4" s="336">
        <v>0</v>
      </c>
      <c r="K4" s="336">
        <v>0</v>
      </c>
      <c r="L4" s="336">
        <v>0</v>
      </c>
      <c r="M4" s="336">
        <v>0</v>
      </c>
      <c r="N4" s="337">
        <f t="shared" si="0"/>
        <v>248.62</v>
      </c>
      <c r="P4" s="339"/>
      <c r="Q4" s="335" t="str">
        <f t="shared" si="1"/>
        <v>031</v>
      </c>
      <c r="R4" s="335" t="str">
        <f t="shared" si="1"/>
        <v>Costeras Q.Pan de Azucar-R.Salado</v>
      </c>
      <c r="S4" s="340">
        <f t="shared" ref="S4:S12" si="2">+N4</f>
        <v>248.62</v>
      </c>
      <c r="T4" s="340">
        <f t="shared" ref="T4:T12" si="3">N56</f>
        <v>232.64</v>
      </c>
      <c r="U4" s="340">
        <f t="shared" ref="U4:U12" si="4">N43</f>
        <v>177.73</v>
      </c>
      <c r="V4" s="340">
        <f t="shared" ref="V4:V12" si="5">N30</f>
        <v>131.77000000000001</v>
      </c>
      <c r="W4" s="340">
        <f t="shared" ref="W4:W12" si="6">+N17</f>
        <v>101.82</v>
      </c>
    </row>
    <row r="5" spans="1:23">
      <c r="A5" s="335" t="s">
        <v>595</v>
      </c>
      <c r="B5" s="237" t="s">
        <v>596</v>
      </c>
      <c r="C5" s="336">
        <v>1566</v>
      </c>
      <c r="D5" s="336">
        <v>0</v>
      </c>
      <c r="E5" s="336">
        <v>418</v>
      </c>
      <c r="F5" s="336">
        <v>3.05</v>
      </c>
      <c r="G5" s="336">
        <v>0</v>
      </c>
      <c r="H5" s="336">
        <v>0</v>
      </c>
      <c r="I5" s="336">
        <v>1514</v>
      </c>
      <c r="J5" s="336">
        <v>0</v>
      </c>
      <c r="K5" s="336">
        <v>0</v>
      </c>
      <c r="L5" s="336">
        <v>0</v>
      </c>
      <c r="M5" s="336">
        <v>0</v>
      </c>
      <c r="N5" s="337">
        <f t="shared" si="0"/>
        <v>3501.05</v>
      </c>
      <c r="Q5" s="335" t="str">
        <f t="shared" si="1"/>
        <v>032</v>
      </c>
      <c r="R5" s="335" t="str">
        <f t="shared" si="1"/>
        <v>Rio Salado</v>
      </c>
      <c r="S5" s="340">
        <f t="shared" si="2"/>
        <v>3501.05</v>
      </c>
      <c r="T5" s="340">
        <f t="shared" si="3"/>
        <v>3303.25</v>
      </c>
      <c r="U5" s="340">
        <f t="shared" si="4"/>
        <v>3026.23</v>
      </c>
      <c r="V5" s="340">
        <f t="shared" si="5"/>
        <v>3326.73</v>
      </c>
      <c r="W5" s="340">
        <f t="shared" si="6"/>
        <v>3097.29</v>
      </c>
    </row>
    <row r="6" spans="1:23">
      <c r="A6" s="335" t="s">
        <v>597</v>
      </c>
      <c r="B6" s="237" t="s">
        <v>598</v>
      </c>
      <c r="C6" s="336">
        <v>1390</v>
      </c>
      <c r="D6" s="336">
        <v>0</v>
      </c>
      <c r="E6" s="336">
        <v>6952</v>
      </c>
      <c r="F6" s="336">
        <v>1.49</v>
      </c>
      <c r="G6" s="336">
        <v>0.32</v>
      </c>
      <c r="H6" s="336">
        <v>0</v>
      </c>
      <c r="I6" s="336">
        <v>1231</v>
      </c>
      <c r="J6" s="336">
        <v>3828</v>
      </c>
      <c r="K6" s="336">
        <v>0</v>
      </c>
      <c r="L6" s="336">
        <v>0</v>
      </c>
      <c r="M6" s="336">
        <v>0</v>
      </c>
      <c r="N6" s="337">
        <f t="shared" si="0"/>
        <v>13402.49</v>
      </c>
      <c r="Q6" s="335" t="str">
        <f t="shared" si="1"/>
        <v>033</v>
      </c>
      <c r="R6" s="335" t="str">
        <f t="shared" si="1"/>
        <v>Costeras e Islas R.Salado-R.Copiapo</v>
      </c>
      <c r="S6" s="340">
        <f t="shared" si="2"/>
        <v>13402.49</v>
      </c>
      <c r="T6" s="340">
        <f t="shared" si="3"/>
        <v>13030.55</v>
      </c>
      <c r="U6" s="340">
        <f t="shared" si="4"/>
        <v>14192.86</v>
      </c>
      <c r="V6" s="340">
        <f t="shared" si="5"/>
        <v>16757.010000000002</v>
      </c>
      <c r="W6" s="340">
        <f t="shared" si="6"/>
        <v>19746.27</v>
      </c>
    </row>
    <row r="7" spans="1:23">
      <c r="A7" s="335" t="s">
        <v>599</v>
      </c>
      <c r="B7" s="237" t="s">
        <v>600</v>
      </c>
      <c r="C7" s="336">
        <v>11261</v>
      </c>
      <c r="D7" s="336">
        <v>192</v>
      </c>
      <c r="E7" s="336">
        <v>74263</v>
      </c>
      <c r="F7" s="336">
        <v>72.41</v>
      </c>
      <c r="G7" s="336">
        <v>105.05</v>
      </c>
      <c r="H7" s="336">
        <v>0</v>
      </c>
      <c r="I7" s="336">
        <v>10390</v>
      </c>
      <c r="J7" s="336">
        <v>10724</v>
      </c>
      <c r="K7" s="336">
        <v>0</v>
      </c>
      <c r="L7" s="336">
        <v>0</v>
      </c>
      <c r="M7" s="336">
        <v>0</v>
      </c>
      <c r="N7" s="337">
        <f t="shared" si="0"/>
        <v>106902.41</v>
      </c>
      <c r="Q7" s="335" t="str">
        <f t="shared" si="1"/>
        <v>034</v>
      </c>
      <c r="R7" s="335" t="str">
        <f t="shared" si="1"/>
        <v>Rio Copiapo</v>
      </c>
      <c r="S7" s="340">
        <f t="shared" si="2"/>
        <v>106902.41</v>
      </c>
      <c r="T7" s="340">
        <f t="shared" si="3"/>
        <v>107753.19</v>
      </c>
      <c r="U7" s="340">
        <f t="shared" si="4"/>
        <v>131928.75</v>
      </c>
      <c r="V7" s="340">
        <f t="shared" si="5"/>
        <v>165449.35</v>
      </c>
      <c r="W7" s="340">
        <f t="shared" si="6"/>
        <v>201523.5</v>
      </c>
    </row>
    <row r="8" spans="1:23">
      <c r="A8" s="335" t="s">
        <v>601</v>
      </c>
      <c r="B8" s="237" t="s">
        <v>602</v>
      </c>
      <c r="C8" s="336">
        <v>0</v>
      </c>
      <c r="D8" s="336">
        <v>0</v>
      </c>
      <c r="E8" s="336">
        <v>3227</v>
      </c>
      <c r="F8" s="336">
        <v>4.1100000000000003</v>
      </c>
      <c r="G8" s="336">
        <v>0</v>
      </c>
      <c r="H8" s="336">
        <v>0</v>
      </c>
      <c r="I8" s="336">
        <v>0</v>
      </c>
      <c r="J8" s="336">
        <v>0</v>
      </c>
      <c r="K8" s="336">
        <v>0</v>
      </c>
      <c r="L8" s="336">
        <v>0</v>
      </c>
      <c r="M8" s="336">
        <v>0</v>
      </c>
      <c r="N8" s="337">
        <f t="shared" si="0"/>
        <v>3231.11</v>
      </c>
      <c r="Q8" s="335" t="str">
        <f t="shared" si="1"/>
        <v>035</v>
      </c>
      <c r="R8" s="335" t="str">
        <f t="shared" si="1"/>
        <v>Costeras entre R.Copiapo y Q.Totoral</v>
      </c>
      <c r="S8" s="340">
        <f t="shared" si="2"/>
        <v>3231.11</v>
      </c>
      <c r="T8" s="340">
        <f t="shared" si="3"/>
        <v>2915.36</v>
      </c>
      <c r="U8" s="340">
        <f t="shared" si="4"/>
        <v>2729.61</v>
      </c>
      <c r="V8" s="340">
        <f t="shared" si="5"/>
        <v>3383.24</v>
      </c>
      <c r="W8" s="340">
        <f t="shared" si="6"/>
        <v>4098.3100000000004</v>
      </c>
    </row>
    <row r="9" spans="1:23">
      <c r="A9" s="335" t="s">
        <v>603</v>
      </c>
      <c r="B9" s="237" t="s">
        <v>604</v>
      </c>
      <c r="C9" s="336">
        <v>0</v>
      </c>
      <c r="D9" s="336">
        <v>17</v>
      </c>
      <c r="E9" s="336">
        <v>32656</v>
      </c>
      <c r="F9" s="336">
        <v>10.28</v>
      </c>
      <c r="G9" s="336">
        <v>126.01</v>
      </c>
      <c r="H9" s="336">
        <v>0</v>
      </c>
      <c r="I9" s="336">
        <v>0</v>
      </c>
      <c r="J9" s="336">
        <v>0</v>
      </c>
      <c r="K9" s="336">
        <v>0</v>
      </c>
      <c r="L9" s="336">
        <v>0</v>
      </c>
      <c r="M9" s="336">
        <v>0</v>
      </c>
      <c r="N9" s="337">
        <f t="shared" si="0"/>
        <v>32683.279999999999</v>
      </c>
      <c r="Q9" s="335" t="str">
        <f t="shared" si="1"/>
        <v>036</v>
      </c>
      <c r="R9" s="335" t="str">
        <f t="shared" si="1"/>
        <v>Q.Totoral y Costeras hasta Q.Carrizal</v>
      </c>
      <c r="S9" s="340">
        <f t="shared" si="2"/>
        <v>32683.279999999999</v>
      </c>
      <c r="T9" s="340">
        <f t="shared" si="3"/>
        <v>30801.39</v>
      </c>
      <c r="U9" s="340">
        <f t="shared" si="4"/>
        <v>28644.39</v>
      </c>
      <c r="V9" s="340">
        <f t="shared" si="5"/>
        <v>28369.09</v>
      </c>
      <c r="W9" s="340">
        <f t="shared" si="6"/>
        <v>29323.08</v>
      </c>
    </row>
    <row r="10" spans="1:23">
      <c r="A10" s="335" t="s">
        <v>605</v>
      </c>
      <c r="B10" s="237" t="s">
        <v>606</v>
      </c>
      <c r="C10" s="336">
        <v>0</v>
      </c>
      <c r="D10" s="336">
        <v>60</v>
      </c>
      <c r="E10" s="336">
        <v>33487</v>
      </c>
      <c r="F10" s="336">
        <v>41.03</v>
      </c>
      <c r="G10" s="336">
        <v>127.35</v>
      </c>
      <c r="H10" s="336">
        <v>0</v>
      </c>
      <c r="I10" s="336">
        <v>2141</v>
      </c>
      <c r="J10" s="336">
        <v>0</v>
      </c>
      <c r="K10" s="336">
        <v>0</v>
      </c>
      <c r="L10" s="336">
        <v>0</v>
      </c>
      <c r="M10" s="336">
        <v>0</v>
      </c>
      <c r="N10" s="337">
        <f t="shared" si="0"/>
        <v>35729.03</v>
      </c>
      <c r="Q10" s="335" t="str">
        <f t="shared" si="1"/>
        <v>037</v>
      </c>
      <c r="R10" s="335" t="str">
        <f t="shared" si="1"/>
        <v>Quebrada Carrizal y Costeras hasta R. Huasco</v>
      </c>
      <c r="S10" s="340">
        <f t="shared" si="2"/>
        <v>35729.03</v>
      </c>
      <c r="T10" s="340">
        <f t="shared" si="3"/>
        <v>34779.32</v>
      </c>
      <c r="U10" s="340">
        <f t="shared" si="4"/>
        <v>36532.050000000003</v>
      </c>
      <c r="V10" s="340">
        <f t="shared" si="5"/>
        <v>36862.07</v>
      </c>
      <c r="W10" s="340">
        <f t="shared" si="6"/>
        <v>38433.14</v>
      </c>
    </row>
    <row r="11" spans="1:23">
      <c r="A11" s="335" t="s">
        <v>607</v>
      </c>
      <c r="B11" s="237" t="s">
        <v>608</v>
      </c>
      <c r="C11" s="336">
        <v>4258</v>
      </c>
      <c r="D11" s="336">
        <v>724</v>
      </c>
      <c r="E11" s="336">
        <v>48298</v>
      </c>
      <c r="F11" s="336">
        <v>226.47</v>
      </c>
      <c r="G11" s="336">
        <v>543.04999999999995</v>
      </c>
      <c r="H11" s="336">
        <v>0</v>
      </c>
      <c r="I11" s="336">
        <v>157.81</v>
      </c>
      <c r="J11" s="336">
        <v>0</v>
      </c>
      <c r="K11" s="336">
        <v>29984</v>
      </c>
      <c r="L11" s="336">
        <v>0</v>
      </c>
      <c r="M11" s="336">
        <v>0</v>
      </c>
      <c r="N11" s="337">
        <f t="shared" si="0"/>
        <v>53664.28</v>
      </c>
      <c r="Q11" s="335" t="str">
        <f t="shared" si="1"/>
        <v>038</v>
      </c>
      <c r="R11" s="335" t="str">
        <f t="shared" si="1"/>
        <v>Rio Huasco</v>
      </c>
      <c r="S11" s="340">
        <f t="shared" si="2"/>
        <v>53664.28</v>
      </c>
      <c r="T11" s="340">
        <f t="shared" si="3"/>
        <v>49357.91</v>
      </c>
      <c r="U11" s="340">
        <f t="shared" si="4"/>
        <v>41919.980000000003</v>
      </c>
      <c r="V11" s="340">
        <f t="shared" si="5"/>
        <v>43178.68</v>
      </c>
      <c r="W11" s="340">
        <f t="shared" si="6"/>
        <v>47836.06</v>
      </c>
    </row>
    <row r="12" spans="1:23">
      <c r="A12" s="335" t="s">
        <v>609</v>
      </c>
      <c r="B12" s="237" t="s">
        <v>610</v>
      </c>
      <c r="C12" s="336">
        <v>51</v>
      </c>
      <c r="D12" s="336">
        <v>157</v>
      </c>
      <c r="E12" s="336">
        <v>41654</v>
      </c>
      <c r="F12" s="336">
        <v>42.63</v>
      </c>
      <c r="G12" s="336">
        <v>157.93</v>
      </c>
      <c r="H12" s="336">
        <v>0</v>
      </c>
      <c r="I12" s="336">
        <v>112.92</v>
      </c>
      <c r="J12" s="336">
        <v>1674</v>
      </c>
      <c r="K12" s="336">
        <v>0</v>
      </c>
      <c r="L12" s="336">
        <v>0</v>
      </c>
      <c r="M12" s="336">
        <v>0</v>
      </c>
      <c r="N12" s="337">
        <f t="shared" si="0"/>
        <v>43691.549999999996</v>
      </c>
      <c r="Q12" s="335" t="str">
        <f t="shared" si="1"/>
        <v>039</v>
      </c>
      <c r="R12" s="335" t="str">
        <f t="shared" si="1"/>
        <v>Costeras e Islas entre R.Huasco y Cuarta Region</v>
      </c>
      <c r="S12" s="340">
        <f t="shared" si="2"/>
        <v>43691.549999999996</v>
      </c>
      <c r="T12" s="340">
        <f t="shared" si="3"/>
        <v>41410.939999999995</v>
      </c>
      <c r="U12" s="340">
        <f t="shared" si="4"/>
        <v>37129.040000000001</v>
      </c>
      <c r="V12" s="340">
        <f t="shared" si="5"/>
        <v>33889.880000000005</v>
      </c>
      <c r="W12" s="340">
        <f t="shared" si="6"/>
        <v>32569.699999999997</v>
      </c>
    </row>
    <row r="13" spans="1:23">
      <c r="A13" s="339"/>
      <c r="C13" s="341"/>
      <c r="D13" s="341"/>
      <c r="E13" s="350"/>
      <c r="J13" s="341"/>
      <c r="K13" s="341"/>
      <c r="L13" s="341"/>
      <c r="M13" s="341"/>
      <c r="N13" s="337"/>
      <c r="S13" s="354"/>
      <c r="T13" s="354"/>
      <c r="U13" s="354"/>
      <c r="V13" s="354"/>
      <c r="W13" s="354"/>
    </row>
    <row r="14" spans="1:23">
      <c r="A14" s="182">
        <v>2055</v>
      </c>
    </row>
    <row r="15" spans="1:23" ht="17.25">
      <c r="A15" s="331" t="s">
        <v>468</v>
      </c>
      <c r="B15" s="331" t="s">
        <v>469</v>
      </c>
      <c r="C15" s="346" t="s">
        <v>801</v>
      </c>
      <c r="D15" s="346" t="s">
        <v>802</v>
      </c>
      <c r="E15" s="346" t="s">
        <v>803</v>
      </c>
      <c r="F15" s="187" t="s">
        <v>804</v>
      </c>
      <c r="G15" s="187" t="s">
        <v>805</v>
      </c>
      <c r="H15" s="187" t="s">
        <v>806</v>
      </c>
      <c r="I15" s="187" t="s">
        <v>807</v>
      </c>
      <c r="J15" s="187" t="s">
        <v>808</v>
      </c>
      <c r="K15" s="187" t="s">
        <v>809</v>
      </c>
      <c r="L15" s="187" t="s">
        <v>810</v>
      </c>
      <c r="M15" s="187" t="s">
        <v>811</v>
      </c>
      <c r="N15" s="187" t="s">
        <v>812</v>
      </c>
    </row>
    <row r="16" spans="1:23">
      <c r="A16" s="335" t="str">
        <f t="shared" ref="A16:B25" si="7">A3</f>
        <v>030</v>
      </c>
      <c r="B16" s="335" t="str">
        <f t="shared" si="7"/>
        <v>Endorreicas entre Frontera y Vertiente del Pacifico</v>
      </c>
      <c r="C16" s="336">
        <v>0</v>
      </c>
      <c r="D16" s="336">
        <v>17</v>
      </c>
      <c r="E16" s="336">
        <v>16815</v>
      </c>
      <c r="F16" s="336">
        <v>14.47</v>
      </c>
      <c r="G16" s="336">
        <v>70.3</v>
      </c>
      <c r="H16" s="336">
        <v>0</v>
      </c>
      <c r="I16" s="336">
        <v>0</v>
      </c>
      <c r="J16" s="336">
        <v>0</v>
      </c>
      <c r="K16" s="336">
        <v>0</v>
      </c>
      <c r="L16" s="336">
        <v>0</v>
      </c>
      <c r="M16" s="336">
        <v>0</v>
      </c>
      <c r="N16" s="337">
        <f t="shared" ref="N16:N25" si="8">+SUM(C16:F16,I16:J16,L16)</f>
        <v>16846.47</v>
      </c>
    </row>
    <row r="17" spans="1:23">
      <c r="A17" s="335" t="str">
        <f t="shared" si="7"/>
        <v>031</v>
      </c>
      <c r="B17" s="335" t="str">
        <f t="shared" si="7"/>
        <v>Costeras Q.Pan de Azucar-R.Salado</v>
      </c>
      <c r="C17" s="336">
        <v>0</v>
      </c>
      <c r="D17" s="336">
        <v>10</v>
      </c>
      <c r="E17" s="336">
        <v>91</v>
      </c>
      <c r="F17" s="336">
        <v>0.82</v>
      </c>
      <c r="G17" s="336">
        <v>0</v>
      </c>
      <c r="H17" s="336">
        <v>0</v>
      </c>
      <c r="I17" s="336">
        <v>0</v>
      </c>
      <c r="J17" s="336">
        <v>0</v>
      </c>
      <c r="K17" s="336">
        <v>0</v>
      </c>
      <c r="L17" s="336">
        <v>0</v>
      </c>
      <c r="M17" s="336">
        <v>0</v>
      </c>
      <c r="N17" s="337">
        <f t="shared" si="8"/>
        <v>101.82</v>
      </c>
    </row>
    <row r="18" spans="1:23">
      <c r="A18" s="335" t="str">
        <f t="shared" si="7"/>
        <v>032</v>
      </c>
      <c r="B18" s="335" t="str">
        <f t="shared" si="7"/>
        <v>Rio Salado</v>
      </c>
      <c r="C18" s="336">
        <v>1894</v>
      </c>
      <c r="D18" s="336">
        <v>10</v>
      </c>
      <c r="E18" s="336">
        <v>155</v>
      </c>
      <c r="F18" s="336">
        <v>5.29</v>
      </c>
      <c r="G18" s="336">
        <v>0</v>
      </c>
      <c r="H18" s="336">
        <v>0</v>
      </c>
      <c r="I18" s="336">
        <v>1033</v>
      </c>
      <c r="J18" s="336">
        <v>0</v>
      </c>
      <c r="K18" s="336">
        <v>0</v>
      </c>
      <c r="L18" s="336">
        <v>0</v>
      </c>
      <c r="M18" s="336">
        <v>0</v>
      </c>
      <c r="N18" s="337">
        <f t="shared" si="8"/>
        <v>3097.29</v>
      </c>
    </row>
    <row r="19" spans="1:23">
      <c r="A19" s="335" t="str">
        <f t="shared" si="7"/>
        <v>033</v>
      </c>
      <c r="B19" s="335" t="str">
        <f t="shared" si="7"/>
        <v>Costeras e Islas R.Salado-R.Copiapo</v>
      </c>
      <c r="C19" s="336">
        <v>1573</v>
      </c>
      <c r="D19" s="336">
        <v>34</v>
      </c>
      <c r="E19" s="336">
        <v>7724</v>
      </c>
      <c r="F19" s="336">
        <v>1.27</v>
      </c>
      <c r="G19" s="336">
        <v>0.33</v>
      </c>
      <c r="H19" s="336">
        <v>0</v>
      </c>
      <c r="I19" s="336">
        <v>2610</v>
      </c>
      <c r="J19" s="336">
        <v>7804</v>
      </c>
      <c r="K19" s="336">
        <v>0</v>
      </c>
      <c r="L19" s="336">
        <v>0</v>
      </c>
      <c r="M19" s="336">
        <v>0</v>
      </c>
      <c r="N19" s="337">
        <f t="shared" si="8"/>
        <v>19746.27</v>
      </c>
    </row>
    <row r="20" spans="1:23" s="330" customFormat="1">
      <c r="A20" s="335" t="str">
        <f t="shared" si="7"/>
        <v>034</v>
      </c>
      <c r="B20" s="335" t="str">
        <f t="shared" si="7"/>
        <v>Rio Copiapo</v>
      </c>
      <c r="C20" s="336">
        <v>12569</v>
      </c>
      <c r="D20" s="336">
        <v>259</v>
      </c>
      <c r="E20" s="336">
        <v>158549</v>
      </c>
      <c r="F20" s="336">
        <v>98.5</v>
      </c>
      <c r="G20" s="336">
        <v>109.01</v>
      </c>
      <c r="H20" s="336">
        <v>0</v>
      </c>
      <c r="I20" s="336">
        <v>8187</v>
      </c>
      <c r="J20" s="336">
        <v>21861</v>
      </c>
      <c r="K20" s="336">
        <v>0</v>
      </c>
      <c r="L20" s="336">
        <v>0</v>
      </c>
      <c r="M20" s="336">
        <v>0</v>
      </c>
      <c r="N20" s="337">
        <f t="shared" si="8"/>
        <v>201523.5</v>
      </c>
      <c r="P20"/>
      <c r="Q20"/>
      <c r="R20"/>
      <c r="S20"/>
      <c r="T20"/>
      <c r="U20"/>
      <c r="V20"/>
      <c r="W20"/>
    </row>
    <row r="21" spans="1:23" s="330" customFormat="1">
      <c r="A21" s="335" t="str">
        <f t="shared" si="7"/>
        <v>035</v>
      </c>
      <c r="B21" s="335" t="str">
        <f t="shared" si="7"/>
        <v>Costeras entre R.Copiapo y Q.Totoral</v>
      </c>
      <c r="C21" s="336">
        <v>0</v>
      </c>
      <c r="D21" s="336">
        <v>10</v>
      </c>
      <c r="E21" s="336">
        <v>4082</v>
      </c>
      <c r="F21" s="336">
        <v>6.31</v>
      </c>
      <c r="G21" s="336">
        <v>0</v>
      </c>
      <c r="H21" s="336">
        <v>0</v>
      </c>
      <c r="I21" s="336">
        <v>0</v>
      </c>
      <c r="J21" s="336">
        <v>0</v>
      </c>
      <c r="K21" s="336">
        <v>0</v>
      </c>
      <c r="L21" s="336">
        <v>0</v>
      </c>
      <c r="M21" s="336">
        <v>0</v>
      </c>
      <c r="N21" s="337">
        <f t="shared" si="8"/>
        <v>4098.3100000000004</v>
      </c>
      <c r="P21"/>
      <c r="Q21"/>
      <c r="R21"/>
      <c r="S21"/>
      <c r="T21"/>
      <c r="U21"/>
      <c r="V21"/>
      <c r="W21"/>
    </row>
    <row r="22" spans="1:23" s="330" customFormat="1">
      <c r="A22" s="335" t="str">
        <f t="shared" si="7"/>
        <v>036</v>
      </c>
      <c r="B22" s="335" t="str">
        <f t="shared" si="7"/>
        <v>Q.Totoral y Costeras hasta Q.Carrizal</v>
      </c>
      <c r="C22" s="336">
        <v>0</v>
      </c>
      <c r="D22" s="336">
        <v>35</v>
      </c>
      <c r="E22" s="336">
        <v>29276</v>
      </c>
      <c r="F22" s="336">
        <v>12.08</v>
      </c>
      <c r="G22" s="336">
        <v>130.77000000000001</v>
      </c>
      <c r="H22" s="336">
        <v>0</v>
      </c>
      <c r="I22" s="336">
        <v>0</v>
      </c>
      <c r="J22" s="336">
        <v>0</v>
      </c>
      <c r="K22" s="336">
        <v>0</v>
      </c>
      <c r="L22" s="336">
        <v>0</v>
      </c>
      <c r="M22" s="336">
        <v>0</v>
      </c>
      <c r="N22" s="337">
        <f t="shared" si="8"/>
        <v>29323.08</v>
      </c>
      <c r="P22"/>
      <c r="Q22"/>
      <c r="R22"/>
      <c r="S22"/>
      <c r="T22"/>
      <c r="U22"/>
      <c r="V22"/>
      <c r="W22"/>
    </row>
    <row r="23" spans="1:23">
      <c r="A23" s="335" t="str">
        <f t="shared" si="7"/>
        <v>037</v>
      </c>
      <c r="B23" s="335" t="str">
        <f t="shared" si="7"/>
        <v>Quebrada Carrizal y Costeras hasta R. Huasco</v>
      </c>
      <c r="C23" s="336">
        <v>0</v>
      </c>
      <c r="D23" s="336">
        <v>166</v>
      </c>
      <c r="E23" s="336">
        <v>33659</v>
      </c>
      <c r="F23" s="336">
        <v>68.14</v>
      </c>
      <c r="G23" s="336">
        <v>132.16</v>
      </c>
      <c r="H23" s="336">
        <v>0</v>
      </c>
      <c r="I23" s="336">
        <v>4540</v>
      </c>
      <c r="J23" s="336">
        <v>0</v>
      </c>
      <c r="K23" s="336">
        <v>0</v>
      </c>
      <c r="L23" s="336">
        <v>0</v>
      </c>
      <c r="M23" s="336">
        <v>0</v>
      </c>
      <c r="N23" s="337">
        <f t="shared" si="8"/>
        <v>38433.14</v>
      </c>
    </row>
    <row r="24" spans="1:23">
      <c r="A24" s="335" t="str">
        <f t="shared" si="7"/>
        <v>038</v>
      </c>
      <c r="B24" s="335" t="str">
        <f t="shared" si="7"/>
        <v>Rio Huasco</v>
      </c>
      <c r="C24" s="336">
        <v>4413</v>
      </c>
      <c r="D24" s="336">
        <v>768</v>
      </c>
      <c r="E24" s="336">
        <v>42232</v>
      </c>
      <c r="F24" s="336">
        <v>318.45</v>
      </c>
      <c r="G24" s="336">
        <v>563.54999999999995</v>
      </c>
      <c r="H24" s="336">
        <v>0</v>
      </c>
      <c r="I24" s="336">
        <v>104.61</v>
      </c>
      <c r="J24" s="336">
        <v>0</v>
      </c>
      <c r="K24" s="336">
        <v>57931</v>
      </c>
      <c r="L24" s="336">
        <v>0</v>
      </c>
      <c r="M24" s="336">
        <v>0</v>
      </c>
      <c r="N24" s="337">
        <f t="shared" si="8"/>
        <v>47836.06</v>
      </c>
    </row>
    <row r="25" spans="1:23">
      <c r="A25" s="335" t="str">
        <f t="shared" si="7"/>
        <v>039</v>
      </c>
      <c r="B25" s="335" t="str">
        <f t="shared" si="7"/>
        <v>Costeras e Islas entre R.Huasco y Cuarta Region</v>
      </c>
      <c r="C25" s="336">
        <v>57</v>
      </c>
      <c r="D25" s="336">
        <v>166</v>
      </c>
      <c r="E25" s="336">
        <v>28647</v>
      </c>
      <c r="F25" s="336">
        <v>66.19</v>
      </c>
      <c r="G25" s="336">
        <v>163.89</v>
      </c>
      <c r="H25" s="336">
        <v>0</v>
      </c>
      <c r="I25" s="336">
        <v>221.51</v>
      </c>
      <c r="J25" s="336">
        <v>3412</v>
      </c>
      <c r="K25" s="336">
        <v>0</v>
      </c>
      <c r="L25" s="336">
        <v>0</v>
      </c>
      <c r="M25" s="336">
        <v>0</v>
      </c>
      <c r="N25" s="337">
        <f t="shared" si="8"/>
        <v>32569.699999999997</v>
      </c>
    </row>
    <row r="27" spans="1:23">
      <c r="A27" s="182">
        <v>2045</v>
      </c>
    </row>
    <row r="28" spans="1:23" ht="17.25">
      <c r="A28" s="331" t="s">
        <v>468</v>
      </c>
      <c r="B28" s="331" t="s">
        <v>469</v>
      </c>
      <c r="C28" s="346" t="s">
        <v>801</v>
      </c>
      <c r="D28" s="346" t="s">
        <v>802</v>
      </c>
      <c r="E28" s="346" t="s">
        <v>803</v>
      </c>
      <c r="F28" s="187" t="s">
        <v>804</v>
      </c>
      <c r="G28" s="187" t="s">
        <v>805</v>
      </c>
      <c r="H28" s="187" t="s">
        <v>806</v>
      </c>
      <c r="I28" s="187" t="s">
        <v>807</v>
      </c>
      <c r="J28" s="187" t="s">
        <v>808</v>
      </c>
      <c r="K28" s="187" t="s">
        <v>809</v>
      </c>
      <c r="L28" s="187" t="s">
        <v>810</v>
      </c>
      <c r="M28" s="187" t="s">
        <v>811</v>
      </c>
      <c r="N28" s="187" t="s">
        <v>812</v>
      </c>
      <c r="O28" s="334"/>
    </row>
    <row r="29" spans="1:23">
      <c r="A29" s="335" t="s">
        <v>591</v>
      </c>
      <c r="B29" s="237" t="s">
        <v>592</v>
      </c>
      <c r="C29" s="336">
        <v>0</v>
      </c>
      <c r="D29" s="336">
        <v>17</v>
      </c>
      <c r="E29" s="336">
        <v>14545</v>
      </c>
      <c r="F29" s="336">
        <v>13.38</v>
      </c>
      <c r="G29" s="336">
        <v>70.3</v>
      </c>
      <c r="H29" s="336">
        <v>0</v>
      </c>
      <c r="I29" s="336">
        <v>0</v>
      </c>
      <c r="J29" s="336">
        <v>0</v>
      </c>
      <c r="K29" s="336">
        <v>0</v>
      </c>
      <c r="L29" s="336">
        <v>0</v>
      </c>
      <c r="M29" s="336">
        <v>0</v>
      </c>
      <c r="N29" s="337">
        <f t="shared" ref="N29:N38" si="9">+SUM(C29:F29,I29:J29,L29)</f>
        <v>14575.38</v>
      </c>
    </row>
    <row r="30" spans="1:23">
      <c r="A30" s="335" t="s">
        <v>593</v>
      </c>
      <c r="B30" s="237" t="s">
        <v>594</v>
      </c>
      <c r="C30" s="336">
        <v>0</v>
      </c>
      <c r="D30" s="336">
        <v>10</v>
      </c>
      <c r="E30" s="336">
        <v>121</v>
      </c>
      <c r="F30" s="336">
        <v>0.77</v>
      </c>
      <c r="G30" s="336">
        <v>0</v>
      </c>
      <c r="H30" s="336">
        <v>0</v>
      </c>
      <c r="I30" s="336">
        <v>0</v>
      </c>
      <c r="J30" s="336">
        <v>0</v>
      </c>
      <c r="K30" s="336">
        <v>0</v>
      </c>
      <c r="L30" s="336">
        <v>0</v>
      </c>
      <c r="M30" s="336">
        <v>0</v>
      </c>
      <c r="N30" s="337">
        <f t="shared" si="9"/>
        <v>131.77000000000001</v>
      </c>
    </row>
    <row r="31" spans="1:23">
      <c r="A31" s="335" t="s">
        <v>595</v>
      </c>
      <c r="B31" s="237" t="s">
        <v>596</v>
      </c>
      <c r="C31" s="336">
        <v>1817</v>
      </c>
      <c r="D31" s="336">
        <v>10</v>
      </c>
      <c r="E31" s="336">
        <v>203</v>
      </c>
      <c r="F31" s="336">
        <v>4.7300000000000004</v>
      </c>
      <c r="G31" s="336">
        <v>0</v>
      </c>
      <c r="H31" s="336">
        <v>0</v>
      </c>
      <c r="I31" s="336">
        <v>1292</v>
      </c>
      <c r="J31" s="336">
        <v>0</v>
      </c>
      <c r="K31" s="336">
        <v>0</v>
      </c>
      <c r="L31" s="336">
        <v>0</v>
      </c>
      <c r="M31" s="336">
        <v>0</v>
      </c>
      <c r="N31" s="337">
        <f t="shared" si="9"/>
        <v>3326.73</v>
      </c>
    </row>
    <row r="32" spans="1:23">
      <c r="A32" s="335" t="s">
        <v>597</v>
      </c>
      <c r="B32" s="237" t="s">
        <v>598</v>
      </c>
      <c r="C32" s="336">
        <v>1523</v>
      </c>
      <c r="D32" s="336">
        <v>34</v>
      </c>
      <c r="E32" s="336">
        <v>6611</v>
      </c>
      <c r="F32" s="336">
        <v>2.0099999999999998</v>
      </c>
      <c r="G32" s="336">
        <v>0.33</v>
      </c>
      <c r="H32" s="336">
        <v>0</v>
      </c>
      <c r="I32" s="336">
        <v>2025</v>
      </c>
      <c r="J32" s="336">
        <v>6562</v>
      </c>
      <c r="K32" s="336">
        <v>0</v>
      </c>
      <c r="L32" s="336">
        <v>0</v>
      </c>
      <c r="M32" s="336">
        <v>0</v>
      </c>
      <c r="N32" s="337">
        <f t="shared" si="9"/>
        <v>16757.010000000002</v>
      </c>
    </row>
    <row r="33" spans="1:14">
      <c r="A33" s="335" t="s">
        <v>599</v>
      </c>
      <c r="B33" s="237" t="s">
        <v>600</v>
      </c>
      <c r="C33" s="336">
        <v>12194</v>
      </c>
      <c r="D33" s="336">
        <v>259</v>
      </c>
      <c r="E33" s="336">
        <v>125029</v>
      </c>
      <c r="F33" s="336">
        <v>97.35</v>
      </c>
      <c r="G33" s="336">
        <v>109.01</v>
      </c>
      <c r="H33" s="336">
        <v>0</v>
      </c>
      <c r="I33" s="336">
        <v>9490</v>
      </c>
      <c r="J33" s="336">
        <v>18380</v>
      </c>
      <c r="K33" s="336">
        <v>0</v>
      </c>
      <c r="L33" s="336">
        <v>0</v>
      </c>
      <c r="M33" s="336">
        <v>0</v>
      </c>
      <c r="N33" s="337">
        <f t="shared" si="9"/>
        <v>165449.35</v>
      </c>
    </row>
    <row r="34" spans="1:14">
      <c r="A34" s="335" t="s">
        <v>601</v>
      </c>
      <c r="B34" s="237" t="s">
        <v>602</v>
      </c>
      <c r="C34" s="336">
        <v>0</v>
      </c>
      <c r="D34" s="336">
        <v>10</v>
      </c>
      <c r="E34" s="336">
        <v>3367</v>
      </c>
      <c r="F34" s="336">
        <v>6.24</v>
      </c>
      <c r="G34" s="336">
        <v>0</v>
      </c>
      <c r="H34" s="336">
        <v>0</v>
      </c>
      <c r="I34" s="336">
        <v>0</v>
      </c>
      <c r="J34" s="336">
        <v>0</v>
      </c>
      <c r="K34" s="336">
        <v>0</v>
      </c>
      <c r="L34" s="336">
        <v>0</v>
      </c>
      <c r="M34" s="336">
        <v>0</v>
      </c>
      <c r="N34" s="337">
        <f t="shared" si="9"/>
        <v>3383.24</v>
      </c>
    </row>
    <row r="35" spans="1:14">
      <c r="A35" s="335" t="s">
        <v>603</v>
      </c>
      <c r="B35" s="237" t="s">
        <v>604</v>
      </c>
      <c r="C35" s="336">
        <v>0</v>
      </c>
      <c r="D35" s="336">
        <v>35</v>
      </c>
      <c r="E35" s="336">
        <v>28322</v>
      </c>
      <c r="F35" s="336">
        <v>12.09</v>
      </c>
      <c r="G35" s="336">
        <v>130.77000000000001</v>
      </c>
      <c r="H35" s="336">
        <v>0</v>
      </c>
      <c r="I35" s="336">
        <v>0</v>
      </c>
      <c r="J35" s="336">
        <v>0</v>
      </c>
      <c r="K35" s="336">
        <v>0</v>
      </c>
      <c r="L35" s="336">
        <v>0</v>
      </c>
      <c r="M35" s="336">
        <v>0</v>
      </c>
      <c r="N35" s="337">
        <f t="shared" si="9"/>
        <v>28369.09</v>
      </c>
    </row>
    <row r="36" spans="1:14">
      <c r="A36" s="335" t="s">
        <v>605</v>
      </c>
      <c r="B36" s="237" t="s">
        <v>606</v>
      </c>
      <c r="C36" s="336">
        <v>0</v>
      </c>
      <c r="D36" s="336">
        <v>165</v>
      </c>
      <c r="E36" s="336">
        <v>33113</v>
      </c>
      <c r="F36" s="336">
        <v>61.07</v>
      </c>
      <c r="G36" s="336">
        <v>132.16</v>
      </c>
      <c r="H36" s="336">
        <v>0</v>
      </c>
      <c r="I36" s="336">
        <v>3523</v>
      </c>
      <c r="J36" s="336">
        <v>0</v>
      </c>
      <c r="K36" s="336">
        <v>0</v>
      </c>
      <c r="L36" s="336">
        <v>0</v>
      </c>
      <c r="M36" s="336">
        <v>0</v>
      </c>
      <c r="N36" s="337">
        <f t="shared" si="9"/>
        <v>36862.07</v>
      </c>
    </row>
    <row r="37" spans="1:14">
      <c r="A37" s="335" t="s">
        <v>607</v>
      </c>
      <c r="B37" s="237" t="s">
        <v>608</v>
      </c>
      <c r="C37" s="336">
        <v>4380</v>
      </c>
      <c r="D37" s="336">
        <v>767</v>
      </c>
      <c r="E37" s="336">
        <v>37590</v>
      </c>
      <c r="F37" s="336">
        <v>310.82</v>
      </c>
      <c r="G37" s="336">
        <v>563.54999999999995</v>
      </c>
      <c r="H37" s="336">
        <v>0</v>
      </c>
      <c r="I37" s="336">
        <v>130.86000000000001</v>
      </c>
      <c r="J37" s="336">
        <v>0</v>
      </c>
      <c r="K37" s="336">
        <v>56695</v>
      </c>
      <c r="L37" s="336">
        <v>0</v>
      </c>
      <c r="M37" s="336">
        <v>0</v>
      </c>
      <c r="N37" s="337">
        <f t="shared" si="9"/>
        <v>43178.68</v>
      </c>
    </row>
    <row r="38" spans="1:14">
      <c r="A38" s="335" t="s">
        <v>609</v>
      </c>
      <c r="B38" s="237" t="s">
        <v>610</v>
      </c>
      <c r="C38" s="336">
        <v>55</v>
      </c>
      <c r="D38" s="336">
        <v>166</v>
      </c>
      <c r="E38" s="336">
        <v>30569</v>
      </c>
      <c r="F38" s="336">
        <v>59.99</v>
      </c>
      <c r="G38" s="336">
        <v>163.89</v>
      </c>
      <c r="H38" s="336">
        <v>0</v>
      </c>
      <c r="I38" s="336">
        <v>171.89</v>
      </c>
      <c r="J38" s="336">
        <v>2868</v>
      </c>
      <c r="K38" s="336">
        <v>0</v>
      </c>
      <c r="L38" s="336">
        <v>0</v>
      </c>
      <c r="M38" s="336">
        <v>0</v>
      </c>
      <c r="N38" s="337">
        <f t="shared" si="9"/>
        <v>33889.880000000005</v>
      </c>
    </row>
    <row r="40" spans="1:14">
      <c r="A40" s="182">
        <v>2035</v>
      </c>
    </row>
    <row r="41" spans="1:14" ht="17.25">
      <c r="A41" s="331" t="s">
        <v>468</v>
      </c>
      <c r="B41" s="331" t="s">
        <v>469</v>
      </c>
      <c r="C41" s="346" t="s">
        <v>801</v>
      </c>
      <c r="D41" s="346" t="s">
        <v>802</v>
      </c>
      <c r="E41" s="346" t="s">
        <v>803</v>
      </c>
      <c r="F41" s="187" t="s">
        <v>804</v>
      </c>
      <c r="G41" s="187" t="s">
        <v>805</v>
      </c>
      <c r="H41" s="187" t="s">
        <v>806</v>
      </c>
      <c r="I41" s="187" t="s">
        <v>807</v>
      </c>
      <c r="J41" s="187" t="s">
        <v>808</v>
      </c>
      <c r="K41" s="187" t="s">
        <v>809</v>
      </c>
      <c r="L41" s="187" t="s">
        <v>810</v>
      </c>
      <c r="M41" s="187" t="s">
        <v>811</v>
      </c>
      <c r="N41" s="187" t="s">
        <v>812</v>
      </c>
    </row>
    <row r="42" spans="1:14">
      <c r="A42" s="335" t="s">
        <v>591</v>
      </c>
      <c r="B42" s="237" t="s">
        <v>592</v>
      </c>
      <c r="C42" s="336">
        <v>0</v>
      </c>
      <c r="D42" s="336">
        <v>17</v>
      </c>
      <c r="E42" s="336">
        <v>12711</v>
      </c>
      <c r="F42" s="336">
        <v>12.48</v>
      </c>
      <c r="G42" s="336">
        <v>68.66</v>
      </c>
      <c r="H42" s="336">
        <v>0</v>
      </c>
      <c r="I42" s="336">
        <v>0</v>
      </c>
      <c r="J42" s="336">
        <v>0</v>
      </c>
      <c r="K42" s="336">
        <v>0</v>
      </c>
      <c r="L42" s="336">
        <v>0</v>
      </c>
      <c r="M42" s="336">
        <v>0</v>
      </c>
      <c r="N42" s="337">
        <f t="shared" ref="N42:N51" si="10">+SUM(C42:F42,I42:J42,L42)</f>
        <v>12740.48</v>
      </c>
    </row>
    <row r="43" spans="1:14">
      <c r="A43" s="335" t="s">
        <v>593</v>
      </c>
      <c r="B43" s="237" t="s">
        <v>594</v>
      </c>
      <c r="C43" s="336">
        <v>0</v>
      </c>
      <c r="D43" s="336">
        <v>10</v>
      </c>
      <c r="E43" s="336">
        <v>167</v>
      </c>
      <c r="F43" s="336">
        <v>0.73</v>
      </c>
      <c r="G43" s="336">
        <v>0</v>
      </c>
      <c r="H43" s="336">
        <v>0</v>
      </c>
      <c r="I43" s="336">
        <v>0</v>
      </c>
      <c r="J43" s="336">
        <v>0</v>
      </c>
      <c r="K43" s="336">
        <v>0</v>
      </c>
      <c r="L43" s="336">
        <v>0</v>
      </c>
      <c r="M43" s="336">
        <v>0</v>
      </c>
      <c r="N43" s="337">
        <f t="shared" si="10"/>
        <v>177.73</v>
      </c>
    </row>
    <row r="44" spans="1:14">
      <c r="A44" s="335" t="s">
        <v>595</v>
      </c>
      <c r="B44" s="237" t="s">
        <v>596</v>
      </c>
      <c r="C44" s="336">
        <v>1736</v>
      </c>
      <c r="D44" s="336">
        <v>10</v>
      </c>
      <c r="E44" s="336">
        <v>280</v>
      </c>
      <c r="F44" s="336">
        <v>4.2300000000000004</v>
      </c>
      <c r="G44" s="336">
        <v>0</v>
      </c>
      <c r="H44" s="336">
        <v>0</v>
      </c>
      <c r="I44" s="336">
        <v>996</v>
      </c>
      <c r="J44" s="336">
        <v>0</v>
      </c>
      <c r="K44" s="336">
        <v>0</v>
      </c>
      <c r="L44" s="336">
        <v>0</v>
      </c>
      <c r="M44" s="336">
        <v>0</v>
      </c>
      <c r="N44" s="337">
        <f t="shared" si="10"/>
        <v>3026.23</v>
      </c>
    </row>
    <row r="45" spans="1:14">
      <c r="A45" s="335" t="s">
        <v>597</v>
      </c>
      <c r="B45" s="237" t="s">
        <v>598</v>
      </c>
      <c r="C45" s="336">
        <v>1470</v>
      </c>
      <c r="D45" s="336">
        <v>34</v>
      </c>
      <c r="E45" s="336">
        <v>5650</v>
      </c>
      <c r="F45" s="336">
        <v>1.86</v>
      </c>
      <c r="G45" s="336">
        <v>0.33</v>
      </c>
      <c r="H45" s="336">
        <v>0</v>
      </c>
      <c r="I45" s="336">
        <v>1718</v>
      </c>
      <c r="J45" s="336">
        <v>5319</v>
      </c>
      <c r="K45" s="336">
        <v>0</v>
      </c>
      <c r="L45" s="336">
        <v>0</v>
      </c>
      <c r="M45" s="336">
        <v>0</v>
      </c>
      <c r="N45" s="337">
        <f t="shared" si="10"/>
        <v>14192.86</v>
      </c>
    </row>
    <row r="46" spans="1:14">
      <c r="A46" s="335" t="s">
        <v>599</v>
      </c>
      <c r="B46" s="237" t="s">
        <v>600</v>
      </c>
      <c r="C46" s="336">
        <v>11793</v>
      </c>
      <c r="D46" s="336">
        <v>258</v>
      </c>
      <c r="E46" s="336">
        <v>97254</v>
      </c>
      <c r="F46" s="336">
        <v>89.75</v>
      </c>
      <c r="G46" s="336">
        <v>106.48</v>
      </c>
      <c r="H46" s="336">
        <v>0</v>
      </c>
      <c r="I46" s="336">
        <v>7634</v>
      </c>
      <c r="J46" s="336">
        <v>14900</v>
      </c>
      <c r="K46" s="336">
        <v>0</v>
      </c>
      <c r="L46" s="336">
        <v>0</v>
      </c>
      <c r="M46" s="336">
        <v>0</v>
      </c>
      <c r="N46" s="337">
        <f t="shared" si="10"/>
        <v>131928.75</v>
      </c>
    </row>
    <row r="47" spans="1:14">
      <c r="A47" s="335" t="s">
        <v>601</v>
      </c>
      <c r="B47" s="237" t="s">
        <v>602</v>
      </c>
      <c r="C47" s="336">
        <v>0</v>
      </c>
      <c r="D47" s="336">
        <v>9</v>
      </c>
      <c r="E47" s="336">
        <v>2715</v>
      </c>
      <c r="F47" s="336">
        <v>5.61</v>
      </c>
      <c r="G47" s="336">
        <v>0</v>
      </c>
      <c r="H47" s="336">
        <v>0</v>
      </c>
      <c r="I47" s="336">
        <v>0</v>
      </c>
      <c r="J47" s="336">
        <v>0</v>
      </c>
      <c r="K47" s="336">
        <v>0</v>
      </c>
      <c r="L47" s="336">
        <v>0</v>
      </c>
      <c r="M47" s="336">
        <v>0</v>
      </c>
      <c r="N47" s="337">
        <f t="shared" si="10"/>
        <v>2729.61</v>
      </c>
    </row>
    <row r="48" spans="1:14">
      <c r="A48" s="335" t="s">
        <v>603</v>
      </c>
      <c r="B48" s="237" t="s">
        <v>604</v>
      </c>
      <c r="C48" s="336">
        <v>0</v>
      </c>
      <c r="D48" s="336">
        <v>34</v>
      </c>
      <c r="E48" s="336">
        <v>28599</v>
      </c>
      <c r="F48" s="336">
        <v>11.39</v>
      </c>
      <c r="G48" s="336">
        <v>127.73</v>
      </c>
      <c r="H48" s="336">
        <v>0</v>
      </c>
      <c r="I48" s="336">
        <v>0</v>
      </c>
      <c r="J48" s="336">
        <v>0</v>
      </c>
      <c r="K48" s="336">
        <v>0</v>
      </c>
      <c r="L48" s="336">
        <v>0</v>
      </c>
      <c r="M48" s="336">
        <v>0</v>
      </c>
      <c r="N48" s="337">
        <f t="shared" si="10"/>
        <v>28644.39</v>
      </c>
    </row>
    <row r="49" spans="1:14">
      <c r="A49" s="335" t="s">
        <v>605</v>
      </c>
      <c r="B49" s="237" t="s">
        <v>606</v>
      </c>
      <c r="C49" s="336">
        <v>0</v>
      </c>
      <c r="D49" s="336">
        <v>165</v>
      </c>
      <c r="E49" s="336">
        <v>33324</v>
      </c>
      <c r="F49" s="336">
        <v>55.05</v>
      </c>
      <c r="G49" s="336">
        <v>129.09</v>
      </c>
      <c r="H49" s="336">
        <v>0</v>
      </c>
      <c r="I49" s="336">
        <v>2988</v>
      </c>
      <c r="J49" s="336">
        <v>0</v>
      </c>
      <c r="K49" s="336">
        <v>0</v>
      </c>
      <c r="L49" s="336">
        <v>0</v>
      </c>
      <c r="M49" s="336">
        <v>0</v>
      </c>
      <c r="N49" s="337">
        <f t="shared" si="10"/>
        <v>36532.050000000003</v>
      </c>
    </row>
    <row r="50" spans="1:14">
      <c r="A50" s="335" t="s">
        <v>607</v>
      </c>
      <c r="B50" s="237" t="s">
        <v>608</v>
      </c>
      <c r="C50" s="336">
        <v>4336</v>
      </c>
      <c r="D50" s="336">
        <v>764</v>
      </c>
      <c r="E50" s="336">
        <v>36462</v>
      </c>
      <c r="F50" s="336">
        <v>285.08</v>
      </c>
      <c r="G50" s="336">
        <v>550.45000000000005</v>
      </c>
      <c r="H50" s="336">
        <v>0</v>
      </c>
      <c r="I50" s="336">
        <v>72.900000000000006</v>
      </c>
      <c r="J50" s="336">
        <v>0</v>
      </c>
      <c r="K50" s="336">
        <v>55460</v>
      </c>
      <c r="L50" s="336">
        <v>0</v>
      </c>
      <c r="M50" s="336">
        <v>0</v>
      </c>
      <c r="N50" s="337">
        <f t="shared" si="10"/>
        <v>41919.980000000003</v>
      </c>
    </row>
    <row r="51" spans="1:14">
      <c r="A51" s="335" t="s">
        <v>609</v>
      </c>
      <c r="B51" s="237" t="s">
        <v>610</v>
      </c>
      <c r="C51" s="336">
        <v>54</v>
      </c>
      <c r="D51" s="336">
        <v>165</v>
      </c>
      <c r="E51" s="336">
        <v>34437</v>
      </c>
      <c r="F51" s="336">
        <v>54.88</v>
      </c>
      <c r="G51" s="336">
        <v>160.08000000000001</v>
      </c>
      <c r="H51" s="336">
        <v>0</v>
      </c>
      <c r="I51" s="336">
        <v>93.16</v>
      </c>
      <c r="J51" s="336">
        <v>2325</v>
      </c>
      <c r="K51" s="336">
        <v>0</v>
      </c>
      <c r="L51" s="336">
        <v>0</v>
      </c>
      <c r="M51" s="336">
        <v>0</v>
      </c>
      <c r="N51" s="337">
        <f t="shared" si="10"/>
        <v>37129.040000000001</v>
      </c>
    </row>
    <row r="53" spans="1:14">
      <c r="A53" s="182">
        <v>2025</v>
      </c>
    </row>
    <row r="54" spans="1:14" ht="17.25">
      <c r="A54" s="331" t="s">
        <v>468</v>
      </c>
      <c r="B54" s="331" t="s">
        <v>469</v>
      </c>
      <c r="C54" s="346" t="s">
        <v>801</v>
      </c>
      <c r="D54" s="346" t="s">
        <v>802</v>
      </c>
      <c r="E54" s="346" t="s">
        <v>803</v>
      </c>
      <c r="F54" s="187" t="s">
        <v>804</v>
      </c>
      <c r="G54" s="187" t="s">
        <v>805</v>
      </c>
      <c r="H54" s="187" t="s">
        <v>806</v>
      </c>
      <c r="I54" s="187" t="s">
        <v>807</v>
      </c>
      <c r="J54" s="187" t="s">
        <v>808</v>
      </c>
      <c r="K54" s="187" t="s">
        <v>809</v>
      </c>
      <c r="L54" s="187" t="s">
        <v>810</v>
      </c>
      <c r="M54" s="187" t="s">
        <v>811</v>
      </c>
      <c r="N54" s="187" t="s">
        <v>812</v>
      </c>
    </row>
    <row r="55" spans="1:14">
      <c r="A55" s="335" t="s">
        <v>591</v>
      </c>
      <c r="B55" s="237" t="s">
        <v>592</v>
      </c>
      <c r="C55" s="336">
        <v>0</v>
      </c>
      <c r="D55" s="336">
        <v>0</v>
      </c>
      <c r="E55" s="336">
        <v>12525</v>
      </c>
      <c r="F55" s="336">
        <v>10.7</v>
      </c>
      <c r="G55" s="336">
        <v>68.069999999999993</v>
      </c>
      <c r="H55" s="336">
        <v>0</v>
      </c>
      <c r="I55" s="336">
        <v>0</v>
      </c>
      <c r="J55" s="336">
        <v>0</v>
      </c>
      <c r="K55" s="336">
        <v>0</v>
      </c>
      <c r="L55" s="336">
        <v>0</v>
      </c>
      <c r="M55" s="336">
        <v>0</v>
      </c>
      <c r="N55" s="337">
        <f t="shared" ref="N55:N64" si="11">+SUM(C55:F55,I55:J55,L55)</f>
        <v>12535.7</v>
      </c>
    </row>
    <row r="56" spans="1:14">
      <c r="A56" s="335" t="s">
        <v>593</v>
      </c>
      <c r="B56" s="237" t="s">
        <v>594</v>
      </c>
      <c r="C56" s="336">
        <v>0</v>
      </c>
      <c r="D56" s="336">
        <v>0</v>
      </c>
      <c r="E56" s="336">
        <v>232</v>
      </c>
      <c r="F56" s="336">
        <v>0.64</v>
      </c>
      <c r="G56" s="336">
        <v>0</v>
      </c>
      <c r="H56" s="336">
        <v>0</v>
      </c>
      <c r="I56" s="336">
        <v>0</v>
      </c>
      <c r="J56" s="336">
        <v>0</v>
      </c>
      <c r="K56" s="336">
        <v>0</v>
      </c>
      <c r="L56" s="336">
        <v>0</v>
      </c>
      <c r="M56" s="336">
        <v>0</v>
      </c>
      <c r="N56" s="337">
        <f t="shared" si="11"/>
        <v>232.64</v>
      </c>
    </row>
    <row r="57" spans="1:14">
      <c r="A57" s="335" t="s">
        <v>595</v>
      </c>
      <c r="B57" s="237" t="s">
        <v>596</v>
      </c>
      <c r="C57" s="336">
        <v>1645</v>
      </c>
      <c r="D57" s="336">
        <v>0</v>
      </c>
      <c r="E57" s="336">
        <v>390</v>
      </c>
      <c r="F57" s="336">
        <v>3.25</v>
      </c>
      <c r="G57" s="336">
        <v>0</v>
      </c>
      <c r="H57" s="336">
        <v>0</v>
      </c>
      <c r="I57" s="336">
        <v>1265</v>
      </c>
      <c r="J57" s="336">
        <v>0</v>
      </c>
      <c r="K57" s="336">
        <v>0</v>
      </c>
      <c r="L57" s="336">
        <v>0</v>
      </c>
      <c r="M57" s="336">
        <v>0</v>
      </c>
      <c r="N57" s="337">
        <f t="shared" si="11"/>
        <v>3303.25</v>
      </c>
    </row>
    <row r="58" spans="1:14">
      <c r="A58" s="335" t="s">
        <v>597</v>
      </c>
      <c r="B58" s="237" t="s">
        <v>598</v>
      </c>
      <c r="C58" s="336">
        <v>1405</v>
      </c>
      <c r="D58" s="336">
        <v>0</v>
      </c>
      <c r="E58" s="336">
        <v>6259</v>
      </c>
      <c r="F58" s="336">
        <v>1.55</v>
      </c>
      <c r="G58" s="336">
        <v>0.32</v>
      </c>
      <c r="H58" s="336">
        <v>0</v>
      </c>
      <c r="I58" s="336">
        <v>1288</v>
      </c>
      <c r="J58" s="336">
        <v>4077</v>
      </c>
      <c r="K58" s="336">
        <v>0</v>
      </c>
      <c r="L58" s="336">
        <v>0</v>
      </c>
      <c r="M58" s="336">
        <v>0</v>
      </c>
      <c r="N58" s="337">
        <f t="shared" si="11"/>
        <v>13030.55</v>
      </c>
    </row>
    <row r="59" spans="1:14">
      <c r="A59" s="335" t="s">
        <v>599</v>
      </c>
      <c r="B59" s="237" t="s">
        <v>600</v>
      </c>
      <c r="C59" s="336">
        <v>11297</v>
      </c>
      <c r="D59" s="336">
        <v>194</v>
      </c>
      <c r="E59" s="336">
        <v>75886</v>
      </c>
      <c r="F59" s="336">
        <v>75.19</v>
      </c>
      <c r="G59" s="336">
        <v>105.56</v>
      </c>
      <c r="H59" s="336">
        <v>0</v>
      </c>
      <c r="I59" s="336">
        <v>8881</v>
      </c>
      <c r="J59" s="336">
        <v>11420</v>
      </c>
      <c r="K59" s="336">
        <v>0</v>
      </c>
      <c r="L59" s="336">
        <v>0</v>
      </c>
      <c r="M59" s="336">
        <v>0</v>
      </c>
      <c r="N59" s="337">
        <f t="shared" si="11"/>
        <v>107753.19</v>
      </c>
    </row>
    <row r="60" spans="1:14">
      <c r="A60" s="335" t="s">
        <v>601</v>
      </c>
      <c r="B60" s="237" t="s">
        <v>602</v>
      </c>
      <c r="C60" s="336">
        <v>0</v>
      </c>
      <c r="D60" s="336">
        <v>0</v>
      </c>
      <c r="E60" s="336">
        <v>2911</v>
      </c>
      <c r="F60" s="336">
        <v>4.3600000000000003</v>
      </c>
      <c r="G60" s="336">
        <v>0</v>
      </c>
      <c r="H60" s="336">
        <v>0</v>
      </c>
      <c r="I60" s="336">
        <v>0</v>
      </c>
      <c r="J60" s="336">
        <v>0</v>
      </c>
      <c r="K60" s="336">
        <v>0</v>
      </c>
      <c r="L60" s="336">
        <v>0</v>
      </c>
      <c r="M60" s="336">
        <v>0</v>
      </c>
      <c r="N60" s="337">
        <f t="shared" si="11"/>
        <v>2915.36</v>
      </c>
    </row>
    <row r="61" spans="1:14">
      <c r="A61" s="335" t="s">
        <v>603</v>
      </c>
      <c r="B61" s="237" t="s">
        <v>604</v>
      </c>
      <c r="C61" s="336">
        <v>0</v>
      </c>
      <c r="D61" s="336">
        <v>17</v>
      </c>
      <c r="E61" s="336">
        <v>30774</v>
      </c>
      <c r="F61" s="336">
        <v>10.39</v>
      </c>
      <c r="G61" s="336">
        <v>126.62</v>
      </c>
      <c r="H61" s="336">
        <v>0</v>
      </c>
      <c r="I61" s="336">
        <v>0</v>
      </c>
      <c r="J61" s="336">
        <v>0</v>
      </c>
      <c r="K61" s="336">
        <v>0</v>
      </c>
      <c r="L61" s="336">
        <v>0</v>
      </c>
      <c r="M61" s="336">
        <v>0</v>
      </c>
      <c r="N61" s="337">
        <f t="shared" si="11"/>
        <v>30801.39</v>
      </c>
    </row>
    <row r="62" spans="1:14">
      <c r="A62" s="335" t="s">
        <v>605</v>
      </c>
      <c r="B62" s="237" t="s">
        <v>606</v>
      </c>
      <c r="C62" s="336">
        <v>0</v>
      </c>
      <c r="D62" s="336">
        <v>61</v>
      </c>
      <c r="E62" s="336">
        <v>32434</v>
      </c>
      <c r="F62" s="336">
        <v>43.32</v>
      </c>
      <c r="G62" s="336">
        <v>127.97</v>
      </c>
      <c r="H62" s="336">
        <v>0</v>
      </c>
      <c r="I62" s="336">
        <v>2241</v>
      </c>
      <c r="J62" s="336">
        <v>0</v>
      </c>
      <c r="K62" s="336">
        <v>0</v>
      </c>
      <c r="L62" s="336">
        <v>0</v>
      </c>
      <c r="M62" s="336">
        <v>0</v>
      </c>
      <c r="N62" s="337">
        <f t="shared" si="11"/>
        <v>34779.32</v>
      </c>
    </row>
    <row r="63" spans="1:14">
      <c r="A63" s="335" t="s">
        <v>607</v>
      </c>
      <c r="B63" s="237" t="s">
        <v>608</v>
      </c>
      <c r="C63" s="336">
        <v>4255</v>
      </c>
      <c r="D63" s="336">
        <v>730</v>
      </c>
      <c r="E63" s="336">
        <v>44010</v>
      </c>
      <c r="F63" s="336">
        <v>235.86</v>
      </c>
      <c r="G63" s="336">
        <v>545.69000000000005</v>
      </c>
      <c r="H63" s="336">
        <v>0</v>
      </c>
      <c r="I63" s="336">
        <v>127.05</v>
      </c>
      <c r="J63" s="336">
        <v>0</v>
      </c>
      <c r="K63" s="336">
        <v>54225</v>
      </c>
      <c r="L63" s="336">
        <v>0</v>
      </c>
      <c r="M63" s="336">
        <v>0</v>
      </c>
      <c r="N63" s="337">
        <f t="shared" si="11"/>
        <v>49357.91</v>
      </c>
    </row>
    <row r="64" spans="1:14">
      <c r="A64" s="335" t="s">
        <v>609</v>
      </c>
      <c r="B64" s="237" t="s">
        <v>610</v>
      </c>
      <c r="C64" s="336">
        <v>51</v>
      </c>
      <c r="D64" s="336">
        <v>158</v>
      </c>
      <c r="E64" s="336">
        <v>39268</v>
      </c>
      <c r="F64" s="336">
        <v>44.67</v>
      </c>
      <c r="G64" s="336">
        <v>158.69</v>
      </c>
      <c r="H64" s="336">
        <v>0</v>
      </c>
      <c r="I64" s="336">
        <v>107.27</v>
      </c>
      <c r="J64" s="336">
        <v>1782</v>
      </c>
      <c r="K64" s="336">
        <v>0</v>
      </c>
      <c r="L64" s="336">
        <v>0</v>
      </c>
      <c r="M64" s="336">
        <v>0</v>
      </c>
      <c r="N64" s="337">
        <f t="shared" si="11"/>
        <v>41410.939999999995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W64"/>
  <sheetViews>
    <sheetView workbookViewId="0">
      <selection activeCell="C6" sqref="C6"/>
    </sheetView>
  </sheetViews>
  <sheetFormatPr baseColWidth="10" defaultRowHeight="15"/>
  <cols>
    <col min="2" max="2" width="46.7109375" bestFit="1" customWidth="1"/>
    <col min="3" max="3" width="11.42578125" style="47"/>
    <col min="4" max="4" width="12.5703125" style="47" bestFit="1" customWidth="1"/>
    <col min="5" max="5" width="11.42578125" style="329"/>
    <col min="6" max="6" width="11.42578125" style="47"/>
    <col min="7" max="7" width="13.28515625" style="47" customWidth="1"/>
    <col min="8" max="8" width="16" style="47" customWidth="1"/>
    <col min="9" max="9" width="13.28515625" style="47" customWidth="1"/>
    <col min="10" max="10" width="11.42578125" style="47"/>
    <col min="11" max="11" width="12.7109375" style="47" bestFit="1" customWidth="1"/>
    <col min="12" max="12" width="12.7109375" style="47" customWidth="1"/>
    <col min="13" max="13" width="24.5703125" style="47" bestFit="1" customWidth="1"/>
    <col min="14" max="14" width="14.5703125" style="186" bestFit="1" customWidth="1"/>
    <col min="15" max="15" width="11.42578125" style="330"/>
    <col min="17" max="17" width="11.42578125" style="47"/>
    <col min="18" max="18" width="46.7109375" bestFit="1" customWidth="1"/>
  </cols>
  <sheetData>
    <row r="1" spans="1:23">
      <c r="A1" s="182">
        <v>2023</v>
      </c>
      <c r="C1" s="47" t="s">
        <v>790</v>
      </c>
      <c r="D1" s="47" t="s">
        <v>791</v>
      </c>
      <c r="E1" s="329" t="s">
        <v>792</v>
      </c>
      <c r="F1" s="47" t="s">
        <v>793</v>
      </c>
      <c r="G1" s="47" t="s">
        <v>794</v>
      </c>
      <c r="H1" s="47" t="s">
        <v>795</v>
      </c>
      <c r="I1" s="47" t="s">
        <v>796</v>
      </c>
      <c r="J1" s="47" t="s">
        <v>797</v>
      </c>
      <c r="K1" s="47" t="s">
        <v>798</v>
      </c>
      <c r="L1" s="47" t="s">
        <v>799</v>
      </c>
      <c r="M1" s="47" t="s">
        <v>800</v>
      </c>
      <c r="N1" s="47" t="s">
        <v>800</v>
      </c>
    </row>
    <row r="2" spans="1:23" s="182" customFormat="1" ht="17.25">
      <c r="A2" s="331" t="s">
        <v>468</v>
      </c>
      <c r="B2" s="331" t="s">
        <v>469</v>
      </c>
      <c r="C2" s="332" t="s">
        <v>801</v>
      </c>
      <c r="D2" s="332" t="s">
        <v>802</v>
      </c>
      <c r="E2" s="332" t="s">
        <v>803</v>
      </c>
      <c r="F2" s="333" t="s">
        <v>804</v>
      </c>
      <c r="G2" s="187" t="s">
        <v>805</v>
      </c>
      <c r="H2" s="187" t="s">
        <v>806</v>
      </c>
      <c r="I2" s="333" t="s">
        <v>807</v>
      </c>
      <c r="J2" s="333" t="s">
        <v>808</v>
      </c>
      <c r="K2" s="187" t="s">
        <v>809</v>
      </c>
      <c r="L2" s="187" t="s">
        <v>810</v>
      </c>
      <c r="M2" s="187" t="s">
        <v>824</v>
      </c>
      <c r="N2" s="187" t="s">
        <v>812</v>
      </c>
      <c r="O2" s="334"/>
      <c r="Q2" s="187" t="s">
        <v>468</v>
      </c>
      <c r="R2" s="187" t="s">
        <v>469</v>
      </c>
      <c r="S2" s="187">
        <v>2023</v>
      </c>
      <c r="T2" s="187">
        <v>2025</v>
      </c>
      <c r="U2" s="187">
        <v>2035</v>
      </c>
      <c r="V2" s="187">
        <v>2045</v>
      </c>
      <c r="W2" s="187">
        <v>2055</v>
      </c>
    </row>
    <row r="3" spans="1:23">
      <c r="A3" s="335" t="s">
        <v>611</v>
      </c>
      <c r="B3" s="237" t="s">
        <v>612</v>
      </c>
      <c r="C3" s="336">
        <v>0</v>
      </c>
      <c r="D3" s="336">
        <v>40</v>
      </c>
      <c r="E3" s="336">
        <v>268</v>
      </c>
      <c r="F3" s="336">
        <v>2</v>
      </c>
      <c r="G3" s="336">
        <v>0</v>
      </c>
      <c r="H3" s="336">
        <v>0</v>
      </c>
      <c r="I3" s="336">
        <v>0</v>
      </c>
      <c r="J3" s="336">
        <v>0</v>
      </c>
      <c r="K3" s="336">
        <v>0</v>
      </c>
      <c r="L3" s="336"/>
      <c r="M3" s="336">
        <v>0</v>
      </c>
      <c r="N3" s="337">
        <f t="shared" ref="N3:N12" si="0">+SUM(B3:E3,H3:I3,K3)</f>
        <v>308</v>
      </c>
      <c r="Q3" s="355" t="s">
        <v>611</v>
      </c>
      <c r="R3" s="237" t="s">
        <v>612</v>
      </c>
      <c r="S3" s="340">
        <f>N3</f>
        <v>308</v>
      </c>
      <c r="T3" s="340">
        <f>N55</f>
        <v>310</v>
      </c>
      <c r="U3" s="340">
        <f>N42</f>
        <v>348</v>
      </c>
      <c r="V3" s="340">
        <f>N29</f>
        <v>404</v>
      </c>
      <c r="W3" s="340">
        <f>N16</f>
        <v>443</v>
      </c>
    </row>
    <row r="4" spans="1:23">
      <c r="A4" s="335" t="s">
        <v>613</v>
      </c>
      <c r="B4" s="237" t="s">
        <v>614</v>
      </c>
      <c r="C4" s="336">
        <v>0</v>
      </c>
      <c r="D4" s="336">
        <v>188</v>
      </c>
      <c r="E4" s="336">
        <v>4761</v>
      </c>
      <c r="F4" s="336">
        <v>44</v>
      </c>
      <c r="G4" s="336">
        <v>0</v>
      </c>
      <c r="H4" s="336">
        <v>0</v>
      </c>
      <c r="I4" s="336">
        <v>0</v>
      </c>
      <c r="J4" s="336">
        <v>0</v>
      </c>
      <c r="K4" s="336">
        <v>0</v>
      </c>
      <c r="L4" s="336"/>
      <c r="M4" s="336">
        <v>0</v>
      </c>
      <c r="N4" s="337">
        <f t="shared" si="0"/>
        <v>4949</v>
      </c>
      <c r="Q4" s="355" t="s">
        <v>613</v>
      </c>
      <c r="R4" s="237" t="s">
        <v>614</v>
      </c>
      <c r="S4" s="340">
        <f t="shared" ref="S4:S12" si="1">N4</f>
        <v>4949</v>
      </c>
      <c r="T4" s="340">
        <f t="shared" ref="T4:T12" si="2">N56</f>
        <v>4918</v>
      </c>
      <c r="U4" s="340">
        <f t="shared" ref="U4:U12" si="3">N43</f>
        <v>5700</v>
      </c>
      <c r="V4" s="340">
        <f t="shared" ref="V4:V12" si="4">N30</f>
        <v>6457</v>
      </c>
      <c r="W4" s="340">
        <f t="shared" ref="W4:W12" si="5">N17</f>
        <v>7303</v>
      </c>
    </row>
    <row r="5" spans="1:23">
      <c r="A5" s="335" t="s">
        <v>615</v>
      </c>
      <c r="B5" s="237" t="s">
        <v>825</v>
      </c>
      <c r="C5" s="336">
        <v>0</v>
      </c>
      <c r="D5" s="336">
        <v>133</v>
      </c>
      <c r="E5" s="336">
        <v>510</v>
      </c>
      <c r="F5" s="336">
        <v>319</v>
      </c>
      <c r="G5" s="336">
        <v>0</v>
      </c>
      <c r="H5" s="336">
        <v>0</v>
      </c>
      <c r="I5" s="336">
        <v>0</v>
      </c>
      <c r="J5" s="336">
        <v>0</v>
      </c>
      <c r="K5" s="336">
        <v>0</v>
      </c>
      <c r="L5" s="336"/>
      <c r="M5" s="336">
        <v>0</v>
      </c>
      <c r="N5" s="337">
        <f t="shared" si="0"/>
        <v>643</v>
      </c>
      <c r="Q5" s="355" t="s">
        <v>615</v>
      </c>
      <c r="R5" s="237" t="s">
        <v>825</v>
      </c>
      <c r="S5" s="340">
        <f t="shared" si="1"/>
        <v>643</v>
      </c>
      <c r="T5" s="340">
        <f t="shared" si="2"/>
        <v>646</v>
      </c>
      <c r="U5" s="340">
        <f t="shared" si="3"/>
        <v>772</v>
      </c>
      <c r="V5" s="340">
        <f t="shared" si="4"/>
        <v>871</v>
      </c>
      <c r="W5" s="340">
        <f t="shared" si="5"/>
        <v>976</v>
      </c>
    </row>
    <row r="6" spans="1:23">
      <c r="A6" s="335" t="s">
        <v>617</v>
      </c>
      <c r="B6" s="237" t="s">
        <v>618</v>
      </c>
      <c r="C6" s="336">
        <v>11008</v>
      </c>
      <c r="D6" s="336">
        <v>1750</v>
      </c>
      <c r="E6" s="336">
        <v>125877</v>
      </c>
      <c r="F6" s="336">
        <v>513</v>
      </c>
      <c r="G6" s="336">
        <v>3041</v>
      </c>
      <c r="H6" s="336">
        <v>163</v>
      </c>
      <c r="I6" s="336">
        <v>15104</v>
      </c>
      <c r="J6" s="336">
        <v>53</v>
      </c>
      <c r="K6" s="336">
        <v>59304</v>
      </c>
      <c r="L6" s="336"/>
      <c r="M6" s="336">
        <v>0</v>
      </c>
      <c r="N6" s="337">
        <f t="shared" si="0"/>
        <v>213206</v>
      </c>
      <c r="Q6" s="355" t="s">
        <v>617</v>
      </c>
      <c r="R6" s="237" t="s">
        <v>618</v>
      </c>
      <c r="S6" s="340">
        <f t="shared" si="1"/>
        <v>213206</v>
      </c>
      <c r="T6" s="340">
        <f t="shared" si="2"/>
        <v>295824</v>
      </c>
      <c r="U6" s="340">
        <f t="shared" si="3"/>
        <v>309789</v>
      </c>
      <c r="V6" s="340">
        <f t="shared" si="4"/>
        <v>328232</v>
      </c>
      <c r="W6" s="340">
        <f t="shared" si="5"/>
        <v>322572</v>
      </c>
    </row>
    <row r="7" spans="1:23">
      <c r="A7" s="335" t="s">
        <v>619</v>
      </c>
      <c r="B7" s="237" t="s">
        <v>94</v>
      </c>
      <c r="C7" s="336">
        <v>22765</v>
      </c>
      <c r="D7" s="336">
        <v>789</v>
      </c>
      <c r="E7" s="336">
        <v>177448</v>
      </c>
      <c r="F7" s="336">
        <v>182</v>
      </c>
      <c r="G7" s="336">
        <v>20409</v>
      </c>
      <c r="H7" s="336">
        <v>0</v>
      </c>
      <c r="I7" s="336">
        <v>767</v>
      </c>
      <c r="J7" s="336">
        <v>0</v>
      </c>
      <c r="K7" s="336">
        <v>0</v>
      </c>
      <c r="L7" s="336"/>
      <c r="M7" s="336">
        <v>0</v>
      </c>
      <c r="N7" s="337">
        <f t="shared" si="0"/>
        <v>201769</v>
      </c>
      <c r="Q7" s="355" t="s">
        <v>619</v>
      </c>
      <c r="R7" s="237" t="s">
        <v>94</v>
      </c>
      <c r="S7" s="340">
        <f t="shared" si="1"/>
        <v>201769</v>
      </c>
      <c r="T7" s="340">
        <f t="shared" si="2"/>
        <v>203783</v>
      </c>
      <c r="U7" s="340">
        <f t="shared" si="3"/>
        <v>227102</v>
      </c>
      <c r="V7" s="340">
        <f t="shared" si="4"/>
        <v>262007</v>
      </c>
      <c r="W7" s="340">
        <f t="shared" si="5"/>
        <v>302432</v>
      </c>
    </row>
    <row r="8" spans="1:23">
      <c r="A8" s="335" t="s">
        <v>621</v>
      </c>
      <c r="B8" s="237" t="s">
        <v>826</v>
      </c>
      <c r="C8" s="336">
        <v>7080</v>
      </c>
      <c r="D8" s="336">
        <v>3243</v>
      </c>
      <c r="E8" s="336">
        <v>394475</v>
      </c>
      <c r="F8" s="336">
        <v>737</v>
      </c>
      <c r="G8" s="336">
        <v>21229</v>
      </c>
      <c r="H8" s="336">
        <v>0</v>
      </c>
      <c r="I8" s="336">
        <v>2379</v>
      </c>
      <c r="J8" s="336">
        <v>0</v>
      </c>
      <c r="K8" s="336">
        <v>28794</v>
      </c>
      <c r="L8" s="336"/>
      <c r="M8" s="336">
        <v>0</v>
      </c>
      <c r="N8" s="337">
        <f t="shared" si="0"/>
        <v>435971</v>
      </c>
      <c r="Q8" s="355" t="s">
        <v>621</v>
      </c>
      <c r="R8" s="237" t="s">
        <v>826</v>
      </c>
      <c r="S8" s="340">
        <f t="shared" si="1"/>
        <v>435971</v>
      </c>
      <c r="T8" s="340">
        <f t="shared" si="2"/>
        <v>490066</v>
      </c>
      <c r="U8" s="340">
        <f t="shared" si="3"/>
        <v>504016</v>
      </c>
      <c r="V8" s="340">
        <f t="shared" si="4"/>
        <v>669785</v>
      </c>
      <c r="W8" s="340">
        <f>N21</f>
        <v>714609</v>
      </c>
    </row>
    <row r="9" spans="1:23">
      <c r="A9" s="335" t="s">
        <v>623</v>
      </c>
      <c r="B9" s="237" t="s">
        <v>827</v>
      </c>
      <c r="C9" s="336">
        <v>0</v>
      </c>
      <c r="D9" s="336">
        <v>107</v>
      </c>
      <c r="E9" s="336">
        <v>97103</v>
      </c>
      <c r="F9" s="336">
        <v>201</v>
      </c>
      <c r="G9" s="336">
        <v>4414</v>
      </c>
      <c r="H9" s="336">
        <v>0</v>
      </c>
      <c r="I9" s="336">
        <v>1855</v>
      </c>
      <c r="J9" s="336">
        <v>0</v>
      </c>
      <c r="K9" s="336">
        <v>0</v>
      </c>
      <c r="L9" s="336"/>
      <c r="M9" s="336">
        <v>0</v>
      </c>
      <c r="N9" s="337">
        <f t="shared" si="0"/>
        <v>99065</v>
      </c>
      <c r="Q9" s="355" t="s">
        <v>623</v>
      </c>
      <c r="R9" s="237" t="s">
        <v>827</v>
      </c>
      <c r="S9" s="340">
        <f t="shared" si="1"/>
        <v>99065</v>
      </c>
      <c r="T9" s="340">
        <f t="shared" si="2"/>
        <v>100364</v>
      </c>
      <c r="U9" s="340">
        <f t="shared" si="3"/>
        <v>102007</v>
      </c>
      <c r="V9" s="340">
        <f t="shared" si="4"/>
        <v>120837</v>
      </c>
      <c r="W9" s="340">
        <f t="shared" si="5"/>
        <v>139639</v>
      </c>
    </row>
    <row r="10" spans="1:23">
      <c r="A10" s="335" t="s">
        <v>625</v>
      </c>
      <c r="B10" s="237" t="s">
        <v>626</v>
      </c>
      <c r="C10" s="336">
        <v>2632</v>
      </c>
      <c r="D10" s="336">
        <v>1925</v>
      </c>
      <c r="E10" s="336">
        <v>142708</v>
      </c>
      <c r="F10" s="336">
        <v>630</v>
      </c>
      <c r="G10" s="336">
        <v>15115</v>
      </c>
      <c r="H10" s="336">
        <v>108</v>
      </c>
      <c r="I10" s="336">
        <v>44088</v>
      </c>
      <c r="J10" s="336">
        <v>210</v>
      </c>
      <c r="K10" s="336">
        <v>0</v>
      </c>
      <c r="L10" s="336"/>
      <c r="M10" s="336">
        <v>0</v>
      </c>
      <c r="N10" s="337">
        <f t="shared" si="0"/>
        <v>191461</v>
      </c>
      <c r="Q10" s="355" t="s">
        <v>625</v>
      </c>
      <c r="R10" s="237" t="s">
        <v>626</v>
      </c>
      <c r="S10" s="340">
        <f t="shared" si="1"/>
        <v>191461</v>
      </c>
      <c r="T10" s="340">
        <f t="shared" si="2"/>
        <v>173949</v>
      </c>
      <c r="U10" s="340">
        <f t="shared" si="3"/>
        <v>186659</v>
      </c>
      <c r="V10" s="340">
        <f t="shared" si="4"/>
        <v>210491</v>
      </c>
      <c r="W10" s="340">
        <f t="shared" si="5"/>
        <v>226231</v>
      </c>
    </row>
    <row r="11" spans="1:23">
      <c r="A11" s="335" t="s">
        <v>627</v>
      </c>
      <c r="B11" s="237" t="s">
        <v>628</v>
      </c>
      <c r="C11" s="336">
        <v>1131</v>
      </c>
      <c r="D11" s="336">
        <v>88</v>
      </c>
      <c r="E11" s="336">
        <v>8888</v>
      </c>
      <c r="F11" s="336">
        <v>142</v>
      </c>
      <c r="G11" s="336">
        <v>9408</v>
      </c>
      <c r="H11" s="336">
        <v>0</v>
      </c>
      <c r="I11" s="336">
        <v>0</v>
      </c>
      <c r="J11" s="336">
        <v>0</v>
      </c>
      <c r="K11" s="336">
        <v>0</v>
      </c>
      <c r="L11" s="336"/>
      <c r="M11" s="336">
        <v>0</v>
      </c>
      <c r="N11" s="337">
        <f t="shared" si="0"/>
        <v>10107</v>
      </c>
      <c r="Q11" s="355" t="s">
        <v>627</v>
      </c>
      <c r="R11" s="237" t="s">
        <v>628</v>
      </c>
      <c r="S11" s="340">
        <f t="shared" si="1"/>
        <v>10107</v>
      </c>
      <c r="T11" s="340">
        <f t="shared" si="2"/>
        <v>10110</v>
      </c>
      <c r="U11" s="340">
        <f t="shared" si="3"/>
        <v>10082</v>
      </c>
      <c r="V11" s="340">
        <f t="shared" si="4"/>
        <v>11175</v>
      </c>
      <c r="W11" s="340">
        <f t="shared" si="5"/>
        <v>11545</v>
      </c>
    </row>
    <row r="12" spans="1:23">
      <c r="A12" s="335" t="s">
        <v>629</v>
      </c>
      <c r="B12" s="237" t="s">
        <v>828</v>
      </c>
      <c r="C12" s="336">
        <v>192</v>
      </c>
      <c r="D12" s="336">
        <v>545</v>
      </c>
      <c r="E12" s="336">
        <v>5024</v>
      </c>
      <c r="F12" s="336">
        <v>97</v>
      </c>
      <c r="G12" s="336">
        <v>1537</v>
      </c>
      <c r="H12" s="336">
        <v>0</v>
      </c>
      <c r="I12" s="336">
        <v>0</v>
      </c>
      <c r="J12" s="336">
        <v>0</v>
      </c>
      <c r="K12" s="336">
        <v>0</v>
      </c>
      <c r="L12" s="336"/>
      <c r="M12" s="336">
        <v>0</v>
      </c>
      <c r="N12" s="337">
        <f t="shared" si="0"/>
        <v>5761</v>
      </c>
      <c r="Q12" s="355" t="s">
        <v>629</v>
      </c>
      <c r="R12" s="237" t="s">
        <v>828</v>
      </c>
      <c r="S12" s="340">
        <f t="shared" si="1"/>
        <v>5761</v>
      </c>
      <c r="T12" s="340">
        <f t="shared" si="2"/>
        <v>5726</v>
      </c>
      <c r="U12" s="340">
        <f t="shared" si="3"/>
        <v>5624</v>
      </c>
      <c r="V12" s="340">
        <f t="shared" si="4"/>
        <v>6041</v>
      </c>
      <c r="W12" s="340">
        <f t="shared" si="5"/>
        <v>6119</v>
      </c>
    </row>
    <row r="13" spans="1:23">
      <c r="A13" s="339"/>
      <c r="D13" s="341"/>
      <c r="E13" s="342"/>
      <c r="F13" s="341"/>
      <c r="N13" s="345"/>
    </row>
    <row r="14" spans="1:23">
      <c r="A14" s="182">
        <v>2055</v>
      </c>
    </row>
    <row r="15" spans="1:23" ht="17.25">
      <c r="A15" s="331" t="s">
        <v>468</v>
      </c>
      <c r="B15" s="331" t="s">
        <v>469</v>
      </c>
      <c r="C15" s="356" t="s">
        <v>801</v>
      </c>
      <c r="D15" s="356" t="s">
        <v>802</v>
      </c>
      <c r="E15" s="356" t="s">
        <v>803</v>
      </c>
      <c r="F15" s="357" t="s">
        <v>804</v>
      </c>
      <c r="G15" s="187" t="s">
        <v>805</v>
      </c>
      <c r="H15" s="357" t="s">
        <v>806</v>
      </c>
      <c r="I15" s="357" t="s">
        <v>807</v>
      </c>
      <c r="J15" s="357" t="s">
        <v>808</v>
      </c>
      <c r="K15" s="357" t="s">
        <v>809</v>
      </c>
      <c r="L15" s="357"/>
      <c r="M15" s="187" t="s">
        <v>824</v>
      </c>
      <c r="N15" s="187" t="s">
        <v>812</v>
      </c>
    </row>
    <row r="16" spans="1:23">
      <c r="A16" s="335" t="s">
        <v>611</v>
      </c>
      <c r="B16" s="237" t="s">
        <v>612</v>
      </c>
      <c r="C16" s="336">
        <v>0</v>
      </c>
      <c r="D16" s="336">
        <v>51</v>
      </c>
      <c r="E16" s="336">
        <v>392</v>
      </c>
      <c r="F16" s="336">
        <v>4</v>
      </c>
      <c r="G16" s="336">
        <v>0</v>
      </c>
      <c r="H16" s="336">
        <v>0</v>
      </c>
      <c r="I16" s="336">
        <v>0</v>
      </c>
      <c r="J16" s="336">
        <v>0</v>
      </c>
      <c r="K16" s="336">
        <v>0</v>
      </c>
      <c r="L16" s="336"/>
      <c r="M16" s="336">
        <v>0</v>
      </c>
      <c r="N16" s="337">
        <f t="shared" ref="N16:N25" si="6">+SUM(B16:E16,H16:I16,K16)</f>
        <v>443</v>
      </c>
    </row>
    <row r="17" spans="1:14">
      <c r="A17" s="335" t="s">
        <v>613</v>
      </c>
      <c r="B17" s="237" t="s">
        <v>614</v>
      </c>
      <c r="C17" s="336">
        <v>0</v>
      </c>
      <c r="D17" s="336">
        <v>243</v>
      </c>
      <c r="E17" s="336">
        <v>7060</v>
      </c>
      <c r="F17" s="336">
        <v>76</v>
      </c>
      <c r="G17" s="336">
        <v>0</v>
      </c>
      <c r="H17" s="336">
        <v>0</v>
      </c>
      <c r="I17" s="336">
        <v>0</v>
      </c>
      <c r="J17" s="336">
        <v>0</v>
      </c>
      <c r="K17" s="336">
        <v>0</v>
      </c>
      <c r="L17" s="336"/>
      <c r="M17" s="336">
        <v>0</v>
      </c>
      <c r="N17" s="337">
        <f t="shared" si="6"/>
        <v>7303</v>
      </c>
    </row>
    <row r="18" spans="1:14">
      <c r="A18" s="335" t="s">
        <v>615</v>
      </c>
      <c r="B18" s="237" t="s">
        <v>825</v>
      </c>
      <c r="C18" s="336">
        <v>0</v>
      </c>
      <c r="D18" s="336">
        <v>213</v>
      </c>
      <c r="E18" s="336">
        <v>763</v>
      </c>
      <c r="F18" s="336">
        <v>603</v>
      </c>
      <c r="G18" s="336">
        <v>0</v>
      </c>
      <c r="H18" s="336">
        <v>0</v>
      </c>
      <c r="I18" s="336">
        <v>0</v>
      </c>
      <c r="J18" s="336">
        <v>0</v>
      </c>
      <c r="K18" s="336">
        <v>0</v>
      </c>
      <c r="L18" s="336"/>
      <c r="M18" s="336">
        <v>0</v>
      </c>
      <c r="N18" s="337">
        <f t="shared" si="6"/>
        <v>976</v>
      </c>
    </row>
    <row r="19" spans="1:14">
      <c r="A19" s="335" t="s">
        <v>617</v>
      </c>
      <c r="B19" s="237" t="s">
        <v>618</v>
      </c>
      <c r="C19" s="336">
        <v>14006</v>
      </c>
      <c r="D19" s="336">
        <v>2382</v>
      </c>
      <c r="E19" s="336">
        <v>110495</v>
      </c>
      <c r="F19" s="336">
        <v>887</v>
      </c>
      <c r="G19" s="336">
        <v>2644</v>
      </c>
      <c r="H19" s="336">
        <v>143</v>
      </c>
      <c r="I19" s="336">
        <v>19457</v>
      </c>
      <c r="J19" s="336">
        <v>164</v>
      </c>
      <c r="K19" s="336">
        <v>176089</v>
      </c>
      <c r="L19" s="336"/>
      <c r="M19" s="336">
        <v>0</v>
      </c>
      <c r="N19" s="337">
        <f t="shared" si="6"/>
        <v>322572</v>
      </c>
    </row>
    <row r="20" spans="1:14">
      <c r="A20" s="335" t="s">
        <v>619</v>
      </c>
      <c r="B20" s="237" t="s">
        <v>94</v>
      </c>
      <c r="C20" s="336">
        <v>28351</v>
      </c>
      <c r="D20" s="336">
        <v>1068</v>
      </c>
      <c r="E20" s="336">
        <v>272067</v>
      </c>
      <c r="F20" s="336">
        <v>209</v>
      </c>
      <c r="G20" s="336">
        <v>17746</v>
      </c>
      <c r="H20" s="336">
        <v>0</v>
      </c>
      <c r="I20" s="336">
        <v>946</v>
      </c>
      <c r="J20" s="336">
        <v>0</v>
      </c>
      <c r="K20" s="336">
        <v>0</v>
      </c>
      <c r="L20" s="336"/>
      <c r="M20" s="336">
        <v>0</v>
      </c>
      <c r="N20" s="337">
        <f t="shared" si="6"/>
        <v>302432</v>
      </c>
    </row>
    <row r="21" spans="1:14">
      <c r="A21" s="335" t="s">
        <v>621</v>
      </c>
      <c r="B21" s="237" t="s">
        <v>826</v>
      </c>
      <c r="C21" s="336">
        <v>9110</v>
      </c>
      <c r="D21" s="336">
        <v>4297</v>
      </c>
      <c r="E21" s="336">
        <v>427124</v>
      </c>
      <c r="F21" s="336">
        <v>965</v>
      </c>
      <c r="G21" s="336">
        <v>18458</v>
      </c>
      <c r="H21" s="336">
        <v>0</v>
      </c>
      <c r="I21" s="336">
        <v>3471</v>
      </c>
      <c r="J21" s="336">
        <v>0</v>
      </c>
      <c r="K21" s="336">
        <v>270607</v>
      </c>
      <c r="L21" s="336"/>
      <c r="M21" s="336">
        <v>0</v>
      </c>
      <c r="N21" s="337">
        <f t="shared" si="6"/>
        <v>714609</v>
      </c>
    </row>
    <row r="22" spans="1:14">
      <c r="A22" s="335" t="s">
        <v>623</v>
      </c>
      <c r="B22" s="237" t="s">
        <v>827</v>
      </c>
      <c r="C22" s="336">
        <v>0</v>
      </c>
      <c r="D22" s="336">
        <v>151</v>
      </c>
      <c r="E22" s="336">
        <v>135626</v>
      </c>
      <c r="F22" s="336">
        <v>298</v>
      </c>
      <c r="G22" s="336">
        <v>3838</v>
      </c>
      <c r="H22" s="336">
        <v>0</v>
      </c>
      <c r="I22" s="336">
        <v>3862</v>
      </c>
      <c r="J22" s="336">
        <v>0</v>
      </c>
      <c r="K22" s="336">
        <v>0</v>
      </c>
      <c r="L22" s="336"/>
      <c r="M22" s="336">
        <v>0</v>
      </c>
      <c r="N22" s="337">
        <f t="shared" si="6"/>
        <v>139639</v>
      </c>
    </row>
    <row r="23" spans="1:14">
      <c r="A23" s="335" t="s">
        <v>625</v>
      </c>
      <c r="B23" s="237" t="s">
        <v>626</v>
      </c>
      <c r="C23" s="336">
        <v>3175</v>
      </c>
      <c r="D23" s="336">
        <v>2577</v>
      </c>
      <c r="E23" s="336">
        <v>178926</v>
      </c>
      <c r="F23" s="336">
        <v>340</v>
      </c>
      <c r="G23" s="336">
        <v>13143</v>
      </c>
      <c r="H23" s="336">
        <v>2</v>
      </c>
      <c r="I23" s="336">
        <v>41551</v>
      </c>
      <c r="J23" s="336">
        <v>650</v>
      </c>
      <c r="K23" s="336">
        <v>0</v>
      </c>
      <c r="L23" s="336"/>
      <c r="M23" s="336">
        <v>0</v>
      </c>
      <c r="N23" s="337">
        <f t="shared" si="6"/>
        <v>226231</v>
      </c>
    </row>
    <row r="24" spans="1:14">
      <c r="A24" s="335" t="s">
        <v>627</v>
      </c>
      <c r="B24" s="237" t="s">
        <v>628</v>
      </c>
      <c r="C24" s="336">
        <v>1341</v>
      </c>
      <c r="D24" s="336">
        <v>114</v>
      </c>
      <c r="E24" s="336">
        <v>10090</v>
      </c>
      <c r="F24" s="336">
        <v>160</v>
      </c>
      <c r="G24" s="336">
        <v>8180</v>
      </c>
      <c r="H24" s="336">
        <v>0</v>
      </c>
      <c r="I24" s="336">
        <v>0</v>
      </c>
      <c r="J24" s="336">
        <v>0</v>
      </c>
      <c r="K24" s="336">
        <v>0</v>
      </c>
      <c r="L24" s="336"/>
      <c r="M24" s="336">
        <v>0</v>
      </c>
      <c r="N24" s="337">
        <f t="shared" si="6"/>
        <v>11545</v>
      </c>
    </row>
    <row r="25" spans="1:14">
      <c r="A25" s="335" t="s">
        <v>629</v>
      </c>
      <c r="B25" s="237" t="s">
        <v>828</v>
      </c>
      <c r="C25" s="336">
        <v>215</v>
      </c>
      <c r="D25" s="336">
        <v>710</v>
      </c>
      <c r="E25" s="336">
        <v>5194</v>
      </c>
      <c r="F25" s="336">
        <v>109</v>
      </c>
      <c r="G25" s="336">
        <v>1336</v>
      </c>
      <c r="H25" s="336">
        <v>0</v>
      </c>
      <c r="I25" s="336">
        <v>0</v>
      </c>
      <c r="J25" s="336">
        <v>0</v>
      </c>
      <c r="K25" s="336">
        <v>0</v>
      </c>
      <c r="L25" s="336"/>
      <c r="M25" s="336">
        <v>0</v>
      </c>
      <c r="N25" s="337">
        <f t="shared" si="6"/>
        <v>6119</v>
      </c>
    </row>
    <row r="26" spans="1:14">
      <c r="E26" s="348"/>
    </row>
    <row r="27" spans="1:14">
      <c r="A27" s="182">
        <v>2045</v>
      </c>
    </row>
    <row r="28" spans="1:14" ht="17.25">
      <c r="A28" s="331" t="s">
        <v>468</v>
      </c>
      <c r="B28" s="331" t="s">
        <v>469</v>
      </c>
      <c r="C28" s="346" t="s">
        <v>801</v>
      </c>
      <c r="D28" s="346" t="s">
        <v>802</v>
      </c>
      <c r="E28" s="346" t="s">
        <v>803</v>
      </c>
      <c r="F28" s="187" t="s">
        <v>804</v>
      </c>
      <c r="G28" s="187" t="s">
        <v>805</v>
      </c>
      <c r="H28" s="187" t="s">
        <v>806</v>
      </c>
      <c r="I28" s="187" t="s">
        <v>807</v>
      </c>
      <c r="J28" s="187" t="s">
        <v>808</v>
      </c>
      <c r="K28" s="187" t="s">
        <v>809</v>
      </c>
      <c r="L28" s="187"/>
      <c r="M28" s="187" t="s">
        <v>824</v>
      </c>
      <c r="N28" s="187" t="s">
        <v>812</v>
      </c>
    </row>
    <row r="29" spans="1:14">
      <c r="A29" s="335" t="s">
        <v>611</v>
      </c>
      <c r="B29" s="237" t="s">
        <v>612</v>
      </c>
      <c r="C29" s="336">
        <v>0</v>
      </c>
      <c r="D29" s="336">
        <v>49</v>
      </c>
      <c r="E29" s="336">
        <v>355</v>
      </c>
      <c r="F29" s="336">
        <v>4</v>
      </c>
      <c r="G29" s="336">
        <v>0</v>
      </c>
      <c r="H29" s="336">
        <v>0</v>
      </c>
      <c r="I29" s="336">
        <v>0</v>
      </c>
      <c r="J29" s="336">
        <v>0</v>
      </c>
      <c r="K29" s="336">
        <v>0</v>
      </c>
      <c r="L29" s="336"/>
      <c r="M29" s="336">
        <v>0</v>
      </c>
      <c r="N29" s="337">
        <f t="shared" ref="N29:N38" si="7">+SUM(B29:E29,H29:I29,K29)</f>
        <v>404</v>
      </c>
    </row>
    <row r="30" spans="1:14">
      <c r="A30" s="335" t="s">
        <v>613</v>
      </c>
      <c r="B30" s="237" t="s">
        <v>614</v>
      </c>
      <c r="C30" s="336">
        <v>0</v>
      </c>
      <c r="D30" s="336">
        <v>231</v>
      </c>
      <c r="E30" s="336">
        <v>6226</v>
      </c>
      <c r="F30" s="336">
        <v>68</v>
      </c>
      <c r="G30" s="336">
        <v>0</v>
      </c>
      <c r="H30" s="336">
        <v>0</v>
      </c>
      <c r="I30" s="336">
        <v>0</v>
      </c>
      <c r="J30" s="336">
        <v>0</v>
      </c>
      <c r="K30" s="336">
        <v>0</v>
      </c>
      <c r="L30" s="336"/>
      <c r="M30" s="336">
        <v>0</v>
      </c>
      <c r="N30" s="337">
        <f t="shared" si="7"/>
        <v>6457</v>
      </c>
    </row>
    <row r="31" spans="1:14">
      <c r="A31" s="335" t="s">
        <v>615</v>
      </c>
      <c r="B31" s="237" t="s">
        <v>825</v>
      </c>
      <c r="C31" s="336">
        <v>0</v>
      </c>
      <c r="D31" s="336">
        <v>202</v>
      </c>
      <c r="E31" s="336">
        <v>669</v>
      </c>
      <c r="F31" s="336">
        <v>520</v>
      </c>
      <c r="G31" s="336">
        <v>0</v>
      </c>
      <c r="H31" s="336">
        <v>0</v>
      </c>
      <c r="I31" s="336">
        <v>0</v>
      </c>
      <c r="J31" s="336">
        <v>0</v>
      </c>
      <c r="K31" s="336">
        <v>0</v>
      </c>
      <c r="L31" s="336"/>
      <c r="M31" s="336">
        <v>0</v>
      </c>
      <c r="N31" s="337">
        <f t="shared" si="7"/>
        <v>871</v>
      </c>
    </row>
    <row r="32" spans="1:14">
      <c r="A32" s="335" t="s">
        <v>617</v>
      </c>
      <c r="B32" s="237" t="s">
        <v>618</v>
      </c>
      <c r="C32" s="336">
        <v>13336</v>
      </c>
      <c r="D32" s="336">
        <v>2265</v>
      </c>
      <c r="E32" s="336">
        <v>111819</v>
      </c>
      <c r="F32" s="336">
        <v>769</v>
      </c>
      <c r="G32" s="336">
        <v>2549</v>
      </c>
      <c r="H32" s="336">
        <v>148</v>
      </c>
      <c r="I32" s="336">
        <v>18677</v>
      </c>
      <c r="J32" s="336">
        <v>129</v>
      </c>
      <c r="K32" s="336">
        <v>181987</v>
      </c>
      <c r="L32" s="336"/>
      <c r="M32" s="336">
        <v>0</v>
      </c>
      <c r="N32" s="337">
        <f t="shared" si="7"/>
        <v>328232</v>
      </c>
    </row>
    <row r="33" spans="1:14">
      <c r="A33" s="335" t="s">
        <v>619</v>
      </c>
      <c r="B33" s="237" t="s">
        <v>94</v>
      </c>
      <c r="C33" s="336">
        <v>27013</v>
      </c>
      <c r="D33" s="336">
        <v>1016</v>
      </c>
      <c r="E33" s="336">
        <v>233052</v>
      </c>
      <c r="F33" s="336">
        <v>189</v>
      </c>
      <c r="G33" s="336">
        <v>17105</v>
      </c>
      <c r="H33" s="336">
        <v>0</v>
      </c>
      <c r="I33" s="336">
        <v>926</v>
      </c>
      <c r="J33" s="336">
        <v>0</v>
      </c>
      <c r="K33" s="336">
        <v>0</v>
      </c>
      <c r="L33" s="336"/>
      <c r="M33" s="336">
        <v>0</v>
      </c>
      <c r="N33" s="337">
        <f t="shared" si="7"/>
        <v>262007</v>
      </c>
    </row>
    <row r="34" spans="1:14">
      <c r="A34" s="335" t="s">
        <v>621</v>
      </c>
      <c r="B34" s="237" t="s">
        <v>826</v>
      </c>
      <c r="C34" s="336">
        <v>8662</v>
      </c>
      <c r="D34" s="336">
        <v>4085</v>
      </c>
      <c r="E34" s="336">
        <v>405454</v>
      </c>
      <c r="F34" s="336">
        <v>892</v>
      </c>
      <c r="G34" s="336">
        <v>17792</v>
      </c>
      <c r="H34" s="336">
        <v>0</v>
      </c>
      <c r="I34" s="336">
        <v>3216</v>
      </c>
      <c r="J34" s="336">
        <v>0</v>
      </c>
      <c r="K34" s="336">
        <v>248368</v>
      </c>
      <c r="L34" s="336"/>
      <c r="M34" s="336">
        <v>0</v>
      </c>
      <c r="N34" s="337">
        <f t="shared" si="7"/>
        <v>669785</v>
      </c>
    </row>
    <row r="35" spans="1:14">
      <c r="A35" s="335" t="s">
        <v>623</v>
      </c>
      <c r="B35" s="237" t="s">
        <v>827</v>
      </c>
      <c r="C35" s="336">
        <v>0</v>
      </c>
      <c r="D35" s="336">
        <v>144</v>
      </c>
      <c r="E35" s="336">
        <v>117462</v>
      </c>
      <c r="F35" s="336">
        <v>272</v>
      </c>
      <c r="G35" s="336">
        <v>3699</v>
      </c>
      <c r="H35" s="336">
        <v>0</v>
      </c>
      <c r="I35" s="336">
        <v>3231</v>
      </c>
      <c r="J35" s="336">
        <v>0</v>
      </c>
      <c r="K35" s="336">
        <v>0</v>
      </c>
      <c r="L35" s="336"/>
      <c r="M35" s="336">
        <v>0</v>
      </c>
      <c r="N35" s="337">
        <f t="shared" si="7"/>
        <v>120837</v>
      </c>
    </row>
    <row r="36" spans="1:14">
      <c r="A36" s="335" t="s">
        <v>625</v>
      </c>
      <c r="B36" s="237" t="s">
        <v>626</v>
      </c>
      <c r="C36" s="336">
        <v>3071</v>
      </c>
      <c r="D36" s="336">
        <v>2450</v>
      </c>
      <c r="E36" s="336">
        <v>164466</v>
      </c>
      <c r="F36" s="336">
        <v>334</v>
      </c>
      <c r="G36" s="336">
        <v>12668</v>
      </c>
      <c r="H36" s="336">
        <v>28</v>
      </c>
      <c r="I36" s="336">
        <v>40476</v>
      </c>
      <c r="J36" s="336">
        <v>512</v>
      </c>
      <c r="K36" s="336">
        <v>0</v>
      </c>
      <c r="L36" s="336"/>
      <c r="M36" s="336">
        <v>0</v>
      </c>
      <c r="N36" s="337">
        <f t="shared" si="7"/>
        <v>210491</v>
      </c>
    </row>
    <row r="37" spans="1:14">
      <c r="A37" s="335" t="s">
        <v>627</v>
      </c>
      <c r="B37" s="237" t="s">
        <v>628</v>
      </c>
      <c r="C37" s="336">
        <v>1308</v>
      </c>
      <c r="D37" s="336">
        <v>108</v>
      </c>
      <c r="E37" s="336">
        <v>9759</v>
      </c>
      <c r="F37" s="336">
        <v>162</v>
      </c>
      <c r="G37" s="336">
        <v>7885</v>
      </c>
      <c r="H37" s="336">
        <v>0</v>
      </c>
      <c r="I37" s="336">
        <v>0</v>
      </c>
      <c r="J37" s="336">
        <v>0</v>
      </c>
      <c r="K37" s="336">
        <v>0</v>
      </c>
      <c r="L37" s="336"/>
      <c r="M37" s="336">
        <v>0</v>
      </c>
      <c r="N37" s="337">
        <f t="shared" si="7"/>
        <v>11175</v>
      </c>
    </row>
    <row r="38" spans="1:14">
      <c r="A38" s="335" t="s">
        <v>629</v>
      </c>
      <c r="B38" s="237" t="s">
        <v>828</v>
      </c>
      <c r="C38" s="336">
        <v>212</v>
      </c>
      <c r="D38" s="336">
        <v>675</v>
      </c>
      <c r="E38" s="336">
        <v>5154</v>
      </c>
      <c r="F38" s="336">
        <v>111</v>
      </c>
      <c r="G38" s="336">
        <v>1288</v>
      </c>
      <c r="H38" s="336">
        <v>0</v>
      </c>
      <c r="I38" s="336">
        <v>0</v>
      </c>
      <c r="J38" s="336">
        <v>0</v>
      </c>
      <c r="K38" s="336">
        <v>0</v>
      </c>
      <c r="L38" s="336"/>
      <c r="M38" s="336">
        <v>0</v>
      </c>
      <c r="N38" s="337">
        <f t="shared" si="7"/>
        <v>6041</v>
      </c>
    </row>
    <row r="40" spans="1:14">
      <c r="A40" s="182">
        <v>2035</v>
      </c>
    </row>
    <row r="41" spans="1:14" ht="17.25">
      <c r="A41" s="331" t="s">
        <v>468</v>
      </c>
      <c r="B41" s="331" t="s">
        <v>469</v>
      </c>
      <c r="C41" s="346" t="s">
        <v>801</v>
      </c>
      <c r="D41" s="346" t="s">
        <v>802</v>
      </c>
      <c r="E41" s="346" t="s">
        <v>803</v>
      </c>
      <c r="F41" s="187" t="s">
        <v>804</v>
      </c>
      <c r="G41" s="187" t="s">
        <v>805</v>
      </c>
      <c r="H41" s="187" t="s">
        <v>806</v>
      </c>
      <c r="I41" s="187" t="s">
        <v>807</v>
      </c>
      <c r="J41" s="187" t="s">
        <v>808</v>
      </c>
      <c r="K41" s="187" t="s">
        <v>809</v>
      </c>
      <c r="L41" s="187"/>
      <c r="M41" s="187" t="s">
        <v>824</v>
      </c>
      <c r="N41" s="187" t="s">
        <v>812</v>
      </c>
    </row>
    <row r="42" spans="1:14">
      <c r="A42" s="335" t="s">
        <v>611</v>
      </c>
      <c r="B42" s="237" t="s">
        <v>612</v>
      </c>
      <c r="C42" s="336">
        <v>0</v>
      </c>
      <c r="D42" s="336">
        <v>46</v>
      </c>
      <c r="E42" s="336">
        <v>302</v>
      </c>
      <c r="F42" s="336">
        <v>3</v>
      </c>
      <c r="G42" s="336">
        <v>0</v>
      </c>
      <c r="H42" s="336">
        <v>0</v>
      </c>
      <c r="I42" s="336">
        <v>0</v>
      </c>
      <c r="J42" s="336">
        <v>0</v>
      </c>
      <c r="K42" s="336">
        <v>0</v>
      </c>
      <c r="L42" s="336"/>
      <c r="M42" s="336">
        <v>0</v>
      </c>
      <c r="N42" s="337">
        <f t="shared" ref="N42:N51" si="8">+SUM(B42:E42,H42:I42,K42)</f>
        <v>348</v>
      </c>
    </row>
    <row r="43" spans="1:14">
      <c r="A43" s="335" t="s">
        <v>613</v>
      </c>
      <c r="B43" s="237" t="s">
        <v>614</v>
      </c>
      <c r="C43" s="336">
        <v>0</v>
      </c>
      <c r="D43" s="336">
        <v>215</v>
      </c>
      <c r="E43" s="336">
        <v>5485</v>
      </c>
      <c r="F43" s="336">
        <v>61</v>
      </c>
      <c r="G43" s="336">
        <v>0</v>
      </c>
      <c r="H43" s="336">
        <v>0</v>
      </c>
      <c r="I43" s="336">
        <v>0</v>
      </c>
      <c r="J43" s="336">
        <v>0</v>
      </c>
      <c r="K43" s="336">
        <v>0</v>
      </c>
      <c r="L43" s="336"/>
      <c r="M43" s="336">
        <v>0</v>
      </c>
      <c r="N43" s="337">
        <f t="shared" si="8"/>
        <v>5700</v>
      </c>
    </row>
    <row r="44" spans="1:14">
      <c r="A44" s="335" t="s">
        <v>615</v>
      </c>
      <c r="B44" s="237" t="s">
        <v>825</v>
      </c>
      <c r="C44" s="336">
        <v>0</v>
      </c>
      <c r="D44" s="336">
        <v>189</v>
      </c>
      <c r="E44" s="336">
        <v>583</v>
      </c>
      <c r="F44" s="336">
        <v>436</v>
      </c>
      <c r="G44" s="336">
        <v>0</v>
      </c>
      <c r="H44" s="336">
        <v>0</v>
      </c>
      <c r="I44" s="336">
        <v>0</v>
      </c>
      <c r="J44" s="336">
        <v>0</v>
      </c>
      <c r="K44" s="336">
        <v>0</v>
      </c>
      <c r="L44" s="336"/>
      <c r="M44" s="336">
        <v>0</v>
      </c>
      <c r="N44" s="337">
        <f t="shared" si="8"/>
        <v>772</v>
      </c>
    </row>
    <row r="45" spans="1:14">
      <c r="A45" s="335" t="s">
        <v>617</v>
      </c>
      <c r="B45" s="237" t="s">
        <v>618</v>
      </c>
      <c r="C45" s="336">
        <v>12446</v>
      </c>
      <c r="D45" s="336">
        <v>2110</v>
      </c>
      <c r="E45" s="336">
        <v>112778</v>
      </c>
      <c r="F45" s="336">
        <v>657</v>
      </c>
      <c r="G45" s="336">
        <v>3333</v>
      </c>
      <c r="H45" s="336">
        <v>123</v>
      </c>
      <c r="I45" s="336">
        <v>17518</v>
      </c>
      <c r="J45" s="336">
        <v>95</v>
      </c>
      <c r="K45" s="336">
        <v>164814</v>
      </c>
      <c r="L45" s="336"/>
      <c r="M45" s="336">
        <v>0</v>
      </c>
      <c r="N45" s="337">
        <f t="shared" si="8"/>
        <v>309789</v>
      </c>
    </row>
    <row r="46" spans="1:14">
      <c r="A46" s="335" t="s">
        <v>619</v>
      </c>
      <c r="B46" s="237" t="s">
        <v>94</v>
      </c>
      <c r="C46" s="336">
        <v>25235</v>
      </c>
      <c r="D46" s="336">
        <v>946</v>
      </c>
      <c r="E46" s="336">
        <v>200046</v>
      </c>
      <c r="F46" s="336">
        <v>178</v>
      </c>
      <c r="G46" s="336">
        <v>22364</v>
      </c>
      <c r="H46" s="336">
        <v>0</v>
      </c>
      <c r="I46" s="336">
        <v>875</v>
      </c>
      <c r="J46" s="336">
        <v>0</v>
      </c>
      <c r="K46" s="336">
        <v>0</v>
      </c>
      <c r="L46" s="336"/>
      <c r="M46" s="336">
        <v>0</v>
      </c>
      <c r="N46" s="337">
        <f t="shared" si="8"/>
        <v>227102</v>
      </c>
    </row>
    <row r="47" spans="1:14">
      <c r="A47" s="335" t="s">
        <v>621</v>
      </c>
      <c r="B47" s="237" t="s">
        <v>826</v>
      </c>
      <c r="C47" s="336">
        <v>8070</v>
      </c>
      <c r="D47" s="336">
        <v>3805</v>
      </c>
      <c r="E47" s="336">
        <v>371859</v>
      </c>
      <c r="F47" s="336">
        <v>832</v>
      </c>
      <c r="G47" s="336">
        <v>23262</v>
      </c>
      <c r="H47" s="336">
        <v>0</v>
      </c>
      <c r="I47" s="336">
        <v>3359</v>
      </c>
      <c r="J47" s="336">
        <v>0</v>
      </c>
      <c r="K47" s="336">
        <v>116923</v>
      </c>
      <c r="L47" s="336"/>
      <c r="M47" s="336">
        <v>0</v>
      </c>
      <c r="N47" s="337">
        <f t="shared" si="8"/>
        <v>504016</v>
      </c>
    </row>
    <row r="48" spans="1:14">
      <c r="A48" s="335" t="s">
        <v>623</v>
      </c>
      <c r="B48" s="237" t="s">
        <v>827</v>
      </c>
      <c r="C48" s="336">
        <v>0</v>
      </c>
      <c r="D48" s="336">
        <v>134</v>
      </c>
      <c r="E48" s="336">
        <v>98801</v>
      </c>
      <c r="F48" s="336">
        <v>246</v>
      </c>
      <c r="G48" s="336">
        <v>4836</v>
      </c>
      <c r="H48" s="336">
        <v>0</v>
      </c>
      <c r="I48" s="336">
        <v>3072</v>
      </c>
      <c r="J48" s="336">
        <v>0</v>
      </c>
      <c r="K48" s="336">
        <v>0</v>
      </c>
      <c r="L48" s="336"/>
      <c r="M48" s="336">
        <v>0</v>
      </c>
      <c r="N48" s="337">
        <f t="shared" si="8"/>
        <v>102007</v>
      </c>
    </row>
    <row r="49" spans="1:14">
      <c r="A49" s="335" t="s">
        <v>625</v>
      </c>
      <c r="B49" s="237" t="s">
        <v>626</v>
      </c>
      <c r="C49" s="336">
        <v>2924</v>
      </c>
      <c r="D49" s="336">
        <v>2282</v>
      </c>
      <c r="E49" s="336">
        <v>143749</v>
      </c>
      <c r="F49" s="336">
        <v>372</v>
      </c>
      <c r="G49" s="336">
        <v>16563</v>
      </c>
      <c r="H49" s="336">
        <v>70</v>
      </c>
      <c r="I49" s="336">
        <v>37634</v>
      </c>
      <c r="J49" s="336">
        <v>375</v>
      </c>
      <c r="K49" s="336">
        <v>0</v>
      </c>
      <c r="L49" s="336"/>
      <c r="M49" s="336">
        <v>0</v>
      </c>
      <c r="N49" s="337">
        <f t="shared" si="8"/>
        <v>186659</v>
      </c>
    </row>
    <row r="50" spans="1:14">
      <c r="A50" s="335" t="s">
        <v>627</v>
      </c>
      <c r="B50" s="237" t="s">
        <v>628</v>
      </c>
      <c r="C50" s="336">
        <v>1255</v>
      </c>
      <c r="D50" s="336">
        <v>101</v>
      </c>
      <c r="E50" s="336">
        <v>8726</v>
      </c>
      <c r="F50" s="336">
        <v>165</v>
      </c>
      <c r="G50" s="336">
        <v>10309</v>
      </c>
      <c r="H50" s="336">
        <v>0</v>
      </c>
      <c r="I50" s="336">
        <v>0</v>
      </c>
      <c r="J50" s="336">
        <v>0</v>
      </c>
      <c r="K50" s="336">
        <v>0</v>
      </c>
      <c r="L50" s="336"/>
      <c r="M50" s="336">
        <v>0</v>
      </c>
      <c r="N50" s="337">
        <f t="shared" si="8"/>
        <v>10082</v>
      </c>
    </row>
    <row r="51" spans="1:14">
      <c r="A51" s="335" t="s">
        <v>629</v>
      </c>
      <c r="B51" s="237" t="s">
        <v>828</v>
      </c>
      <c r="C51" s="336">
        <v>206</v>
      </c>
      <c r="D51" s="336">
        <v>629</v>
      </c>
      <c r="E51" s="336">
        <v>4789</v>
      </c>
      <c r="F51" s="336">
        <v>113</v>
      </c>
      <c r="G51" s="336">
        <v>1684</v>
      </c>
      <c r="H51" s="336">
        <v>0</v>
      </c>
      <c r="I51" s="336">
        <v>0</v>
      </c>
      <c r="J51" s="336">
        <v>0</v>
      </c>
      <c r="K51" s="336">
        <v>0</v>
      </c>
      <c r="L51" s="336"/>
      <c r="M51" s="336">
        <v>0</v>
      </c>
      <c r="N51" s="337">
        <f t="shared" si="8"/>
        <v>5624</v>
      </c>
    </row>
    <row r="53" spans="1:14">
      <c r="A53" s="182">
        <v>2025</v>
      </c>
    </row>
    <row r="54" spans="1:14" ht="17.25">
      <c r="A54" s="331" t="s">
        <v>468</v>
      </c>
      <c r="B54" s="331" t="s">
        <v>469</v>
      </c>
      <c r="C54" s="346" t="s">
        <v>801</v>
      </c>
      <c r="D54" s="346" t="s">
        <v>802</v>
      </c>
      <c r="E54" s="346" t="s">
        <v>803</v>
      </c>
      <c r="F54" s="187" t="s">
        <v>804</v>
      </c>
      <c r="G54" s="187" t="s">
        <v>805</v>
      </c>
      <c r="H54" s="187" t="s">
        <v>806</v>
      </c>
      <c r="I54" s="187" t="s">
        <v>807</v>
      </c>
      <c r="J54" s="187" t="s">
        <v>808</v>
      </c>
      <c r="K54" s="187" t="s">
        <v>809</v>
      </c>
      <c r="L54" s="187"/>
      <c r="M54" s="187" t="s">
        <v>824</v>
      </c>
      <c r="N54" s="187" t="s">
        <v>812</v>
      </c>
    </row>
    <row r="55" spans="1:14">
      <c r="A55" s="335" t="s">
        <v>611</v>
      </c>
      <c r="B55" s="237" t="s">
        <v>612</v>
      </c>
      <c r="C55" s="336">
        <v>0</v>
      </c>
      <c r="D55" s="336">
        <v>41</v>
      </c>
      <c r="E55" s="336">
        <v>269</v>
      </c>
      <c r="F55" s="336">
        <v>3</v>
      </c>
      <c r="G55" s="336">
        <v>0</v>
      </c>
      <c r="H55" s="336">
        <v>0</v>
      </c>
      <c r="I55" s="336">
        <v>0</v>
      </c>
      <c r="J55" s="336">
        <v>0</v>
      </c>
      <c r="K55" s="336">
        <v>0</v>
      </c>
      <c r="L55" s="336"/>
      <c r="M55" s="336">
        <v>0</v>
      </c>
      <c r="N55" s="337">
        <f t="shared" ref="N55:N64" si="9">+SUM(B55:E55,H55:I55,K55)</f>
        <v>310</v>
      </c>
    </row>
    <row r="56" spans="1:14">
      <c r="A56" s="335" t="s">
        <v>613</v>
      </c>
      <c r="B56" s="237" t="s">
        <v>614</v>
      </c>
      <c r="C56" s="336">
        <v>0</v>
      </c>
      <c r="D56" s="336">
        <v>195</v>
      </c>
      <c r="E56" s="336">
        <v>4723</v>
      </c>
      <c r="F56" s="336">
        <v>52</v>
      </c>
      <c r="G56" s="336">
        <v>0</v>
      </c>
      <c r="H56" s="336">
        <v>0</v>
      </c>
      <c r="I56" s="336">
        <v>0</v>
      </c>
      <c r="J56" s="336">
        <v>0</v>
      </c>
      <c r="K56" s="336">
        <v>0</v>
      </c>
      <c r="L56" s="336"/>
      <c r="M56" s="336">
        <v>0</v>
      </c>
      <c r="N56" s="337">
        <f t="shared" si="9"/>
        <v>4918</v>
      </c>
    </row>
    <row r="57" spans="1:14">
      <c r="A57" s="335" t="s">
        <v>615</v>
      </c>
      <c r="B57" s="237" t="s">
        <v>825</v>
      </c>
      <c r="C57" s="336">
        <v>0</v>
      </c>
      <c r="D57" s="336">
        <v>138</v>
      </c>
      <c r="E57" s="336">
        <v>508</v>
      </c>
      <c r="F57" s="336">
        <v>337</v>
      </c>
      <c r="G57" s="336">
        <v>0</v>
      </c>
      <c r="H57" s="336">
        <v>0</v>
      </c>
      <c r="I57" s="336">
        <v>0</v>
      </c>
      <c r="J57" s="336">
        <v>0</v>
      </c>
      <c r="K57" s="336">
        <v>0</v>
      </c>
      <c r="L57" s="336"/>
      <c r="M57" s="336">
        <v>0</v>
      </c>
      <c r="N57" s="337">
        <f t="shared" si="9"/>
        <v>646</v>
      </c>
    </row>
    <row r="58" spans="1:14">
      <c r="A58" s="335" t="s">
        <v>617</v>
      </c>
      <c r="B58" s="237" t="s">
        <v>618</v>
      </c>
      <c r="C58" s="336">
        <v>11310</v>
      </c>
      <c r="D58" s="336">
        <v>1812</v>
      </c>
      <c r="E58" s="336">
        <v>116005</v>
      </c>
      <c r="F58" s="336">
        <v>526</v>
      </c>
      <c r="G58" s="336">
        <v>3073</v>
      </c>
      <c r="H58" s="336">
        <v>141</v>
      </c>
      <c r="I58" s="336">
        <v>16104</v>
      </c>
      <c r="J58" s="336">
        <v>60</v>
      </c>
      <c r="K58" s="336">
        <v>150452</v>
      </c>
      <c r="L58" s="336"/>
      <c r="M58" s="336">
        <v>0</v>
      </c>
      <c r="N58" s="337">
        <f t="shared" si="9"/>
        <v>295824</v>
      </c>
    </row>
    <row r="59" spans="1:14">
      <c r="A59" s="335" t="s">
        <v>619</v>
      </c>
      <c r="B59" s="237" t="s">
        <v>94</v>
      </c>
      <c r="C59" s="336">
        <v>22961</v>
      </c>
      <c r="D59" s="336">
        <v>817</v>
      </c>
      <c r="E59" s="336">
        <v>179215</v>
      </c>
      <c r="F59" s="336">
        <v>179</v>
      </c>
      <c r="G59" s="336">
        <v>20622</v>
      </c>
      <c r="H59" s="336">
        <v>0</v>
      </c>
      <c r="I59" s="336">
        <v>790</v>
      </c>
      <c r="J59" s="336">
        <v>0</v>
      </c>
      <c r="K59" s="336">
        <v>0</v>
      </c>
      <c r="L59" s="336"/>
      <c r="M59" s="336">
        <v>0</v>
      </c>
      <c r="N59" s="337">
        <f t="shared" si="9"/>
        <v>203783</v>
      </c>
    </row>
    <row r="60" spans="1:14">
      <c r="A60" s="335" t="s">
        <v>621</v>
      </c>
      <c r="B60" s="237" t="s">
        <v>826</v>
      </c>
      <c r="C60" s="336">
        <v>7314</v>
      </c>
      <c r="D60" s="336">
        <v>3359</v>
      </c>
      <c r="E60" s="336">
        <v>375540</v>
      </c>
      <c r="F60" s="336">
        <v>809</v>
      </c>
      <c r="G60" s="336">
        <v>21450</v>
      </c>
      <c r="H60" s="336">
        <v>0</v>
      </c>
      <c r="I60" s="336">
        <v>3535</v>
      </c>
      <c r="J60" s="336">
        <v>0</v>
      </c>
      <c r="K60" s="336">
        <v>100318</v>
      </c>
      <c r="L60" s="336"/>
      <c r="M60" s="336">
        <v>0</v>
      </c>
      <c r="N60" s="337">
        <f t="shared" si="9"/>
        <v>490066</v>
      </c>
    </row>
    <row r="61" spans="1:14">
      <c r="A61" s="335" t="s">
        <v>623</v>
      </c>
      <c r="B61" s="237" t="s">
        <v>827</v>
      </c>
      <c r="C61" s="336">
        <v>0</v>
      </c>
      <c r="D61" s="336">
        <v>111</v>
      </c>
      <c r="E61" s="336">
        <v>97214</v>
      </c>
      <c r="F61" s="336">
        <v>224</v>
      </c>
      <c r="G61" s="336">
        <v>4460</v>
      </c>
      <c r="H61" s="336">
        <v>0</v>
      </c>
      <c r="I61" s="336">
        <v>3039</v>
      </c>
      <c r="J61" s="336">
        <v>0</v>
      </c>
      <c r="K61" s="336">
        <v>0</v>
      </c>
      <c r="L61" s="336"/>
      <c r="M61" s="336">
        <v>0</v>
      </c>
      <c r="N61" s="337">
        <f t="shared" si="9"/>
        <v>100364</v>
      </c>
    </row>
    <row r="62" spans="1:14">
      <c r="A62" s="335" t="s">
        <v>625</v>
      </c>
      <c r="B62" s="237" t="s">
        <v>626</v>
      </c>
      <c r="C62" s="336">
        <v>2728</v>
      </c>
      <c r="D62" s="336">
        <v>1994</v>
      </c>
      <c r="E62" s="336">
        <v>136300</v>
      </c>
      <c r="F62" s="336">
        <v>453</v>
      </c>
      <c r="G62" s="336">
        <v>15273</v>
      </c>
      <c r="H62" s="336">
        <v>100</v>
      </c>
      <c r="I62" s="336">
        <v>32827</v>
      </c>
      <c r="J62" s="336">
        <v>238</v>
      </c>
      <c r="K62" s="336">
        <v>0</v>
      </c>
      <c r="L62" s="336"/>
      <c r="M62" s="336">
        <v>0</v>
      </c>
      <c r="N62" s="337">
        <f t="shared" si="9"/>
        <v>173949</v>
      </c>
    </row>
    <row r="63" spans="1:14">
      <c r="A63" s="335" t="s">
        <v>627</v>
      </c>
      <c r="B63" s="237" t="s">
        <v>628</v>
      </c>
      <c r="C63" s="336">
        <v>1179</v>
      </c>
      <c r="D63" s="336">
        <v>91</v>
      </c>
      <c r="E63" s="336">
        <v>8840</v>
      </c>
      <c r="F63" s="336">
        <v>167</v>
      </c>
      <c r="G63" s="336">
        <v>9506</v>
      </c>
      <c r="H63" s="336">
        <v>0</v>
      </c>
      <c r="I63" s="336">
        <v>0</v>
      </c>
      <c r="J63" s="336">
        <v>0</v>
      </c>
      <c r="K63" s="336">
        <v>0</v>
      </c>
      <c r="L63" s="336"/>
      <c r="M63" s="336">
        <v>0</v>
      </c>
      <c r="N63" s="337">
        <f t="shared" si="9"/>
        <v>10110</v>
      </c>
    </row>
    <row r="64" spans="1:14">
      <c r="A64" s="335" t="s">
        <v>629</v>
      </c>
      <c r="B64" s="237" t="s">
        <v>828</v>
      </c>
      <c r="C64" s="336">
        <v>195</v>
      </c>
      <c r="D64" s="336">
        <v>564</v>
      </c>
      <c r="E64" s="336">
        <v>4967</v>
      </c>
      <c r="F64" s="336">
        <v>115</v>
      </c>
      <c r="G64" s="336">
        <v>1553</v>
      </c>
      <c r="H64" s="336">
        <v>0</v>
      </c>
      <c r="I64" s="336">
        <v>0</v>
      </c>
      <c r="J64" s="336">
        <v>0</v>
      </c>
      <c r="K64" s="336">
        <v>0</v>
      </c>
      <c r="L64" s="336"/>
      <c r="M64" s="336">
        <v>0</v>
      </c>
      <c r="N64" s="337">
        <f t="shared" si="9"/>
        <v>5726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W64"/>
  <sheetViews>
    <sheetView workbookViewId="0">
      <selection activeCell="C6" sqref="C6"/>
    </sheetView>
  </sheetViews>
  <sheetFormatPr baseColWidth="10" defaultRowHeight="15"/>
  <cols>
    <col min="2" max="2" width="46.7109375" bestFit="1" customWidth="1"/>
    <col min="3" max="4" width="15.7109375" style="47" customWidth="1"/>
    <col min="5" max="5" width="15.7109375" style="329" customWidth="1"/>
    <col min="6" max="13" width="15.7109375" style="47" customWidth="1"/>
    <col min="14" max="14" width="15.7109375" style="186" customWidth="1"/>
    <col min="15" max="15" width="11.42578125" style="330"/>
    <col min="18" max="18" width="46.7109375" bestFit="1" customWidth="1"/>
  </cols>
  <sheetData>
    <row r="1" spans="1:23">
      <c r="A1" s="182">
        <v>2023</v>
      </c>
      <c r="C1" s="47" t="s">
        <v>790</v>
      </c>
      <c r="D1" s="47" t="s">
        <v>791</v>
      </c>
      <c r="E1" s="329" t="s">
        <v>792</v>
      </c>
      <c r="F1" s="47" t="s">
        <v>793</v>
      </c>
      <c r="G1" s="47" t="s">
        <v>794</v>
      </c>
      <c r="H1" s="47" t="s">
        <v>795</v>
      </c>
      <c r="I1" s="47" t="s">
        <v>796</v>
      </c>
      <c r="J1" s="47" t="s">
        <v>797</v>
      </c>
      <c r="L1" s="47" t="s">
        <v>798</v>
      </c>
      <c r="M1" s="47" t="s">
        <v>800</v>
      </c>
    </row>
    <row r="2" spans="1:23" s="182" customFormat="1" ht="28.5" customHeight="1">
      <c r="A2" s="331" t="s">
        <v>468</v>
      </c>
      <c r="B2" s="331" t="s">
        <v>469</v>
      </c>
      <c r="C2" s="358" t="s">
        <v>801</v>
      </c>
      <c r="D2" s="358" t="s">
        <v>802</v>
      </c>
      <c r="E2" s="358" t="s">
        <v>803</v>
      </c>
      <c r="F2" s="359" t="s">
        <v>804</v>
      </c>
      <c r="G2" s="199" t="s">
        <v>805</v>
      </c>
      <c r="H2" s="199" t="s">
        <v>806</v>
      </c>
      <c r="I2" s="359" t="s">
        <v>807</v>
      </c>
      <c r="J2" s="359" t="s">
        <v>808</v>
      </c>
      <c r="K2" s="199" t="s">
        <v>809</v>
      </c>
      <c r="L2" s="359" t="s">
        <v>810</v>
      </c>
      <c r="M2" s="199" t="s">
        <v>824</v>
      </c>
      <c r="N2" s="199" t="s">
        <v>812</v>
      </c>
      <c r="O2" s="334"/>
      <c r="Q2" s="331" t="s">
        <v>468</v>
      </c>
      <c r="R2" s="187" t="s">
        <v>469</v>
      </c>
      <c r="S2" s="187">
        <v>2023</v>
      </c>
      <c r="T2" s="187">
        <v>2025</v>
      </c>
      <c r="U2" s="187">
        <v>2035</v>
      </c>
      <c r="V2" s="187">
        <v>2045</v>
      </c>
      <c r="W2" s="187">
        <v>2055</v>
      </c>
    </row>
    <row r="3" spans="1:23">
      <c r="A3" s="335" t="s">
        <v>631</v>
      </c>
      <c r="B3" s="237" t="s">
        <v>632</v>
      </c>
      <c r="C3" s="336">
        <v>120</v>
      </c>
      <c r="D3" s="336">
        <v>102</v>
      </c>
      <c r="E3" s="336">
        <v>10639</v>
      </c>
      <c r="F3" s="336">
        <v>1316</v>
      </c>
      <c r="G3" s="336">
        <v>7232</v>
      </c>
      <c r="H3" s="336">
        <v>0</v>
      </c>
      <c r="I3" s="336">
        <v>0</v>
      </c>
      <c r="J3" s="336">
        <v>0</v>
      </c>
      <c r="K3" s="336">
        <v>0</v>
      </c>
      <c r="L3" s="336">
        <v>0</v>
      </c>
      <c r="M3" s="336">
        <v>0</v>
      </c>
      <c r="N3" s="337">
        <f t="shared" ref="N3:N12" si="0">+SUM(C3:F3,I3:J3,L3)</f>
        <v>12177</v>
      </c>
      <c r="P3" s="339"/>
      <c r="Q3" s="335" t="str">
        <f t="shared" ref="Q3:R12" si="1">A3</f>
        <v>050</v>
      </c>
      <c r="R3" s="335" t="str">
        <f t="shared" si="1"/>
        <v>Costeras Quilimari-Petorca</v>
      </c>
      <c r="S3" s="340">
        <f t="shared" ref="S3:S12" si="2">N3</f>
        <v>12177</v>
      </c>
      <c r="T3" s="340">
        <f>N55</f>
        <v>12001</v>
      </c>
      <c r="U3" s="340">
        <f>N42</f>
        <v>14749</v>
      </c>
      <c r="V3" s="340">
        <f>N29</f>
        <v>18436</v>
      </c>
      <c r="W3" s="340">
        <f t="shared" ref="W3:W12" si="3">N16</f>
        <v>22964</v>
      </c>
    </row>
    <row r="4" spans="1:23">
      <c r="A4" s="335" t="s">
        <v>633</v>
      </c>
      <c r="B4" s="237" t="s">
        <v>634</v>
      </c>
      <c r="C4" s="336">
        <v>367</v>
      </c>
      <c r="D4" s="336">
        <v>884</v>
      </c>
      <c r="E4" s="336">
        <v>47021</v>
      </c>
      <c r="F4" s="336">
        <v>1949</v>
      </c>
      <c r="G4" s="336">
        <v>2510</v>
      </c>
      <c r="H4" s="336">
        <v>0</v>
      </c>
      <c r="I4" s="336">
        <v>172</v>
      </c>
      <c r="J4" s="336">
        <v>0</v>
      </c>
      <c r="K4" s="336">
        <v>0</v>
      </c>
      <c r="L4" s="336">
        <v>0</v>
      </c>
      <c r="M4" s="336">
        <v>0</v>
      </c>
      <c r="N4" s="337">
        <f t="shared" si="0"/>
        <v>50393</v>
      </c>
      <c r="P4" s="339"/>
      <c r="Q4" s="335" t="str">
        <f t="shared" si="1"/>
        <v>051</v>
      </c>
      <c r="R4" s="335" t="str">
        <f t="shared" si="1"/>
        <v>Rio Petorca</v>
      </c>
      <c r="S4" s="340">
        <f t="shared" si="2"/>
        <v>50393</v>
      </c>
      <c r="T4" s="340">
        <f t="shared" ref="T4:T12" si="4">N56</f>
        <v>46915</v>
      </c>
      <c r="U4" s="340">
        <f t="shared" ref="U4:U12" si="5">N43</f>
        <v>52128</v>
      </c>
      <c r="V4" s="340">
        <f t="shared" ref="V4:V12" si="6">N30</f>
        <v>65905</v>
      </c>
      <c r="W4" s="340">
        <f t="shared" si="3"/>
        <v>82336</v>
      </c>
    </row>
    <row r="5" spans="1:23">
      <c r="A5" s="335" t="s">
        <v>635</v>
      </c>
      <c r="B5" s="237" t="s">
        <v>636</v>
      </c>
      <c r="C5" s="336">
        <v>2102</v>
      </c>
      <c r="D5" s="336">
        <v>828</v>
      </c>
      <c r="E5" s="336">
        <v>87781</v>
      </c>
      <c r="F5" s="336">
        <v>1599</v>
      </c>
      <c r="G5" s="336">
        <v>1627</v>
      </c>
      <c r="H5" s="336">
        <v>0</v>
      </c>
      <c r="I5" s="336">
        <v>2013</v>
      </c>
      <c r="J5" s="336">
        <v>0</v>
      </c>
      <c r="K5" s="336">
        <v>0</v>
      </c>
      <c r="L5" s="336">
        <v>0</v>
      </c>
      <c r="M5" s="336">
        <v>0</v>
      </c>
      <c r="N5" s="337">
        <f t="shared" si="0"/>
        <v>94323</v>
      </c>
      <c r="Q5" s="335" t="str">
        <f t="shared" si="1"/>
        <v>052</v>
      </c>
      <c r="R5" s="335" t="str">
        <f t="shared" si="1"/>
        <v>Rio Ligua</v>
      </c>
      <c r="S5" s="340">
        <f t="shared" si="2"/>
        <v>94323</v>
      </c>
      <c r="T5" s="340">
        <f t="shared" si="4"/>
        <v>91806</v>
      </c>
      <c r="U5" s="340">
        <f t="shared" si="5"/>
        <v>115792</v>
      </c>
      <c r="V5" s="340">
        <f t="shared" si="6"/>
        <v>145210</v>
      </c>
      <c r="W5" s="340">
        <f t="shared" si="3"/>
        <v>180828</v>
      </c>
    </row>
    <row r="6" spans="1:23">
      <c r="A6" s="335" t="s">
        <v>637</v>
      </c>
      <c r="B6" s="237" t="s">
        <v>103</v>
      </c>
      <c r="C6" s="336">
        <v>5548</v>
      </c>
      <c r="D6" s="336">
        <v>1556</v>
      </c>
      <c r="E6" s="336">
        <v>9448</v>
      </c>
      <c r="F6" s="336">
        <v>135</v>
      </c>
      <c r="G6" s="336">
        <v>22208</v>
      </c>
      <c r="H6" s="336">
        <v>0</v>
      </c>
      <c r="I6" s="336">
        <v>0</v>
      </c>
      <c r="J6" s="336">
        <v>14</v>
      </c>
      <c r="K6" s="336">
        <v>0</v>
      </c>
      <c r="L6" s="336">
        <v>58777.599999999999</v>
      </c>
      <c r="M6" s="336">
        <v>0</v>
      </c>
      <c r="N6" s="337">
        <f t="shared" si="0"/>
        <v>75478.600000000006</v>
      </c>
      <c r="Q6" s="335" t="str">
        <f t="shared" si="1"/>
        <v>053</v>
      </c>
      <c r="R6" s="335" t="str">
        <f t="shared" si="1"/>
        <v>Costeras Ligua-Aconcagua</v>
      </c>
      <c r="S6" s="340">
        <f t="shared" si="2"/>
        <v>75478.600000000006</v>
      </c>
      <c r="T6" s="340">
        <f t="shared" si="4"/>
        <v>60374.1</v>
      </c>
      <c r="U6" s="340">
        <f t="shared" si="5"/>
        <v>30352.799999999999</v>
      </c>
      <c r="V6" s="340">
        <f t="shared" si="6"/>
        <v>25075.4</v>
      </c>
      <c r="W6" s="340">
        <f t="shared" si="3"/>
        <v>27278.400000000001</v>
      </c>
    </row>
    <row r="7" spans="1:23">
      <c r="A7" s="335" t="s">
        <v>638</v>
      </c>
      <c r="B7" s="237" t="s">
        <v>639</v>
      </c>
      <c r="C7" s="336">
        <v>35366</v>
      </c>
      <c r="D7" s="336">
        <v>6858</v>
      </c>
      <c r="E7" s="336">
        <v>790761</v>
      </c>
      <c r="F7" s="336">
        <v>4300</v>
      </c>
      <c r="G7" s="336">
        <v>11058</v>
      </c>
      <c r="H7" s="336">
        <v>0</v>
      </c>
      <c r="I7" s="336">
        <v>37505</v>
      </c>
      <c r="J7" s="336">
        <v>6403</v>
      </c>
      <c r="K7" s="336">
        <v>0</v>
      </c>
      <c r="L7" s="336">
        <v>56377</v>
      </c>
      <c r="M7" s="336">
        <v>0</v>
      </c>
      <c r="N7" s="337">
        <f t="shared" si="0"/>
        <v>937570</v>
      </c>
      <c r="Q7" s="335" t="str">
        <f t="shared" si="1"/>
        <v>054</v>
      </c>
      <c r="R7" s="335" t="str">
        <f t="shared" si="1"/>
        <v>Rio Aconcagua</v>
      </c>
      <c r="S7" s="340">
        <f t="shared" si="2"/>
        <v>937570</v>
      </c>
      <c r="T7" s="340">
        <f t="shared" si="4"/>
        <v>903846.3</v>
      </c>
      <c r="U7" s="340">
        <f t="shared" si="5"/>
        <v>1057098.8999999999</v>
      </c>
      <c r="V7" s="340">
        <f t="shared" si="6"/>
        <v>1242813.6000000001</v>
      </c>
      <c r="W7" s="340">
        <f t="shared" si="3"/>
        <v>1491775.6</v>
      </c>
    </row>
    <row r="8" spans="1:23">
      <c r="A8" s="335" t="s">
        <v>640</v>
      </c>
      <c r="B8" s="237" t="s">
        <v>641</v>
      </c>
      <c r="C8" s="336">
        <v>60529</v>
      </c>
      <c r="D8" s="336">
        <v>693</v>
      </c>
      <c r="E8" s="336">
        <v>135569</v>
      </c>
      <c r="F8" s="336">
        <v>8126</v>
      </c>
      <c r="G8" s="336">
        <v>176293</v>
      </c>
      <c r="H8" s="336">
        <v>0</v>
      </c>
      <c r="I8" s="336">
        <v>0</v>
      </c>
      <c r="J8" s="336">
        <v>173</v>
      </c>
      <c r="K8" s="336">
        <v>0</v>
      </c>
      <c r="L8" s="336">
        <v>13.9</v>
      </c>
      <c r="M8" s="336">
        <v>0</v>
      </c>
      <c r="N8" s="337">
        <f t="shared" si="0"/>
        <v>205103.9</v>
      </c>
      <c r="Q8" s="335" t="str">
        <f t="shared" si="1"/>
        <v>055</v>
      </c>
      <c r="R8" s="335" t="str">
        <f t="shared" si="1"/>
        <v>Costeras entre Aconcagua y Maipo</v>
      </c>
      <c r="S8" s="340">
        <f t="shared" si="2"/>
        <v>205103.9</v>
      </c>
      <c r="T8" s="340">
        <f t="shared" si="4"/>
        <v>198480.8</v>
      </c>
      <c r="U8" s="340">
        <f t="shared" si="5"/>
        <v>232270.1</v>
      </c>
      <c r="V8" s="340">
        <f t="shared" si="6"/>
        <v>249117.5</v>
      </c>
      <c r="W8" s="340">
        <f t="shared" si="3"/>
        <v>295226.5</v>
      </c>
    </row>
    <row r="9" spans="1:23">
      <c r="A9" s="335" t="s">
        <v>829</v>
      </c>
      <c r="B9" s="237" t="s">
        <v>830</v>
      </c>
      <c r="C9" s="336">
        <v>709</v>
      </c>
      <c r="D9" s="336">
        <v>0</v>
      </c>
      <c r="E9" s="336">
        <v>0</v>
      </c>
      <c r="F9" s="336">
        <v>17</v>
      </c>
      <c r="G9" s="336">
        <v>0</v>
      </c>
      <c r="H9" s="336">
        <v>0</v>
      </c>
      <c r="I9" s="336">
        <v>0</v>
      </c>
      <c r="J9" s="336">
        <v>0</v>
      </c>
      <c r="K9" s="336">
        <v>0</v>
      </c>
      <c r="L9" s="336">
        <v>0</v>
      </c>
      <c r="M9" s="336">
        <v>0</v>
      </c>
      <c r="N9" s="337">
        <f t="shared" si="0"/>
        <v>726</v>
      </c>
      <c r="Q9" s="335" t="str">
        <f t="shared" si="1"/>
        <v>056</v>
      </c>
      <c r="R9" s="335" t="str">
        <f t="shared" si="1"/>
        <v>Islas del Pacifico</v>
      </c>
      <c r="S9" s="340">
        <f t="shared" si="2"/>
        <v>726</v>
      </c>
      <c r="T9" s="340">
        <f t="shared" si="4"/>
        <v>711</v>
      </c>
      <c r="U9" s="340">
        <f t="shared" si="5"/>
        <v>766</v>
      </c>
      <c r="V9" s="340">
        <f t="shared" si="6"/>
        <v>790</v>
      </c>
      <c r="W9" s="340">
        <f t="shared" si="3"/>
        <v>809</v>
      </c>
    </row>
    <row r="10" spans="1:23">
      <c r="A10" s="335" t="s">
        <v>642</v>
      </c>
      <c r="B10" s="237" t="s">
        <v>643</v>
      </c>
      <c r="C10" s="336">
        <v>5832</v>
      </c>
      <c r="D10" s="336">
        <v>282</v>
      </c>
      <c r="E10" s="336">
        <v>58928</v>
      </c>
      <c r="F10" s="336">
        <v>8602</v>
      </c>
      <c r="G10" s="336">
        <v>28471</v>
      </c>
      <c r="H10" s="336">
        <v>0</v>
      </c>
      <c r="I10" s="336">
        <v>0</v>
      </c>
      <c r="J10" s="336">
        <v>4</v>
      </c>
      <c r="K10" s="336">
        <v>0</v>
      </c>
      <c r="L10" s="336">
        <v>0</v>
      </c>
      <c r="M10" s="336">
        <v>0</v>
      </c>
      <c r="N10" s="337">
        <f t="shared" si="0"/>
        <v>73648</v>
      </c>
      <c r="Q10" s="335" t="str">
        <f t="shared" si="1"/>
        <v>057</v>
      </c>
      <c r="R10" s="335" t="str">
        <f t="shared" si="1"/>
        <v>Rio Maipo</v>
      </c>
      <c r="S10" s="340">
        <f t="shared" si="2"/>
        <v>73648</v>
      </c>
      <c r="T10" s="340">
        <f t="shared" si="4"/>
        <v>73223</v>
      </c>
      <c r="U10" s="340">
        <f t="shared" si="5"/>
        <v>101293</v>
      </c>
      <c r="V10" s="340">
        <f t="shared" si="6"/>
        <v>121905</v>
      </c>
      <c r="W10" s="340">
        <f t="shared" si="3"/>
        <v>155626</v>
      </c>
    </row>
    <row r="11" spans="1:23">
      <c r="A11" s="335" t="s">
        <v>644</v>
      </c>
      <c r="B11" s="237" t="s">
        <v>645</v>
      </c>
      <c r="C11" s="336">
        <v>1794</v>
      </c>
      <c r="D11" s="336">
        <v>99</v>
      </c>
      <c r="E11" s="336">
        <v>56689</v>
      </c>
      <c r="F11" s="336">
        <v>3963</v>
      </c>
      <c r="G11" s="336">
        <v>33733</v>
      </c>
      <c r="H11" s="336">
        <v>0</v>
      </c>
      <c r="I11" s="336">
        <v>0</v>
      </c>
      <c r="J11" s="336">
        <v>0</v>
      </c>
      <c r="K11" s="336">
        <v>0</v>
      </c>
      <c r="L11" s="336">
        <v>0</v>
      </c>
      <c r="M11" s="336">
        <v>0</v>
      </c>
      <c r="N11" s="337">
        <f t="shared" si="0"/>
        <v>62545</v>
      </c>
      <c r="Q11" s="335" t="str">
        <f t="shared" si="1"/>
        <v>058</v>
      </c>
      <c r="R11" s="335" t="str">
        <f t="shared" si="1"/>
        <v>Costeras entre  Maipo y Rapel</v>
      </c>
      <c r="S11" s="340">
        <f t="shared" si="2"/>
        <v>62545</v>
      </c>
      <c r="T11" s="340">
        <f t="shared" si="4"/>
        <v>66172</v>
      </c>
      <c r="U11" s="340">
        <f t="shared" si="5"/>
        <v>92789</v>
      </c>
      <c r="V11" s="340">
        <f t="shared" si="6"/>
        <v>114676</v>
      </c>
      <c r="W11" s="340">
        <f t="shared" si="3"/>
        <v>144577</v>
      </c>
    </row>
    <row r="12" spans="1:23">
      <c r="A12" s="335" t="s">
        <v>646</v>
      </c>
      <c r="B12" s="237" t="s">
        <v>647</v>
      </c>
      <c r="C12" s="336">
        <v>0</v>
      </c>
      <c r="D12" s="336">
        <v>0</v>
      </c>
      <c r="E12" s="336">
        <v>0</v>
      </c>
      <c r="F12" s="336">
        <v>0</v>
      </c>
      <c r="G12" s="336">
        <v>0</v>
      </c>
      <c r="H12" s="336">
        <v>0</v>
      </c>
      <c r="I12" s="336">
        <v>0</v>
      </c>
      <c r="J12" s="336">
        <v>0</v>
      </c>
      <c r="K12" s="336">
        <v>0</v>
      </c>
      <c r="L12" s="336">
        <v>0</v>
      </c>
      <c r="M12" s="336">
        <v>0</v>
      </c>
      <c r="N12" s="337">
        <f t="shared" si="0"/>
        <v>0</v>
      </c>
      <c r="Q12" s="335" t="str">
        <f t="shared" si="1"/>
        <v>060</v>
      </c>
      <c r="R12" s="335" t="str">
        <f t="shared" si="1"/>
        <v>Rio Rapel</v>
      </c>
      <c r="S12" s="340">
        <f t="shared" si="2"/>
        <v>0</v>
      </c>
      <c r="T12" s="340">
        <f t="shared" si="4"/>
        <v>0</v>
      </c>
      <c r="U12" s="340">
        <f t="shared" si="5"/>
        <v>0</v>
      </c>
      <c r="V12" s="340">
        <f t="shared" si="6"/>
        <v>0</v>
      </c>
      <c r="W12" s="340">
        <f t="shared" si="3"/>
        <v>0</v>
      </c>
    </row>
    <row r="13" spans="1:23">
      <c r="A13" s="339"/>
      <c r="C13" s="341"/>
      <c r="D13" s="341"/>
      <c r="E13" s="350"/>
      <c r="J13" s="341"/>
      <c r="K13" s="341"/>
      <c r="L13" s="341"/>
      <c r="M13" s="341"/>
      <c r="N13" s="345"/>
    </row>
    <row r="14" spans="1:23">
      <c r="A14" s="182">
        <v>2055</v>
      </c>
      <c r="C14" s="360"/>
    </row>
    <row r="15" spans="1:23" ht="17.25">
      <c r="A15" s="331" t="s">
        <v>468</v>
      </c>
      <c r="B15" s="331" t="s">
        <v>469</v>
      </c>
      <c r="C15" s="346" t="s">
        <v>801</v>
      </c>
      <c r="D15" s="346" t="s">
        <v>802</v>
      </c>
      <c r="E15" s="346" t="s">
        <v>803</v>
      </c>
      <c r="F15" s="187" t="s">
        <v>804</v>
      </c>
      <c r="G15" s="187" t="s">
        <v>805</v>
      </c>
      <c r="H15" s="187" t="s">
        <v>806</v>
      </c>
      <c r="I15" s="187" t="s">
        <v>807</v>
      </c>
      <c r="J15" s="187" t="s">
        <v>808</v>
      </c>
      <c r="K15" s="187" t="s">
        <v>809</v>
      </c>
      <c r="L15" s="187" t="s">
        <v>810</v>
      </c>
      <c r="M15" s="187" t="s">
        <v>824</v>
      </c>
      <c r="N15" s="187" t="s">
        <v>812</v>
      </c>
    </row>
    <row r="16" spans="1:23">
      <c r="A16" s="335" t="str">
        <f t="shared" ref="A16:B25" si="7">A3</f>
        <v>050</v>
      </c>
      <c r="B16" s="335" t="str">
        <f t="shared" si="7"/>
        <v>Costeras Quilimari-Petorca</v>
      </c>
      <c r="C16" s="336">
        <v>466</v>
      </c>
      <c r="D16" s="336">
        <v>117</v>
      </c>
      <c r="E16" s="336">
        <v>19255</v>
      </c>
      <c r="F16" s="336">
        <v>3126</v>
      </c>
      <c r="G16" s="336">
        <v>7806</v>
      </c>
      <c r="H16" s="336">
        <v>0</v>
      </c>
      <c r="I16" s="336">
        <v>0</v>
      </c>
      <c r="J16" s="336">
        <v>0</v>
      </c>
      <c r="K16" s="336">
        <v>0</v>
      </c>
      <c r="L16" s="336">
        <v>0</v>
      </c>
      <c r="M16" s="336">
        <v>0</v>
      </c>
      <c r="N16" s="337">
        <f t="shared" ref="N16:N25" si="8">+SUM(C16:F16,I16:J16,L16)</f>
        <v>22964</v>
      </c>
    </row>
    <row r="17" spans="1:23">
      <c r="A17" s="335" t="str">
        <f t="shared" si="7"/>
        <v>051</v>
      </c>
      <c r="B17" s="335" t="str">
        <f t="shared" si="7"/>
        <v>Rio Petorca</v>
      </c>
      <c r="C17" s="336">
        <v>399</v>
      </c>
      <c r="D17" s="336">
        <v>1048</v>
      </c>
      <c r="E17" s="336">
        <v>76519</v>
      </c>
      <c r="F17" s="336">
        <v>4370</v>
      </c>
      <c r="G17" s="336">
        <v>2763</v>
      </c>
      <c r="H17" s="336">
        <v>0</v>
      </c>
      <c r="I17" s="336">
        <v>0</v>
      </c>
      <c r="J17" s="336">
        <v>0</v>
      </c>
      <c r="K17" s="336">
        <v>0</v>
      </c>
      <c r="L17" s="336">
        <v>0</v>
      </c>
      <c r="M17" s="336">
        <v>0</v>
      </c>
      <c r="N17" s="337">
        <f t="shared" si="8"/>
        <v>82336</v>
      </c>
    </row>
    <row r="18" spans="1:23">
      <c r="A18" s="335" t="str">
        <f t="shared" si="7"/>
        <v>052</v>
      </c>
      <c r="B18" s="335" t="str">
        <f t="shared" si="7"/>
        <v>Rio Ligua</v>
      </c>
      <c r="C18" s="336">
        <v>2304</v>
      </c>
      <c r="D18" s="336">
        <v>969</v>
      </c>
      <c r="E18" s="336">
        <v>172636</v>
      </c>
      <c r="F18" s="336">
        <v>3595</v>
      </c>
      <c r="G18" s="336">
        <v>1791</v>
      </c>
      <c r="H18" s="336">
        <v>0</v>
      </c>
      <c r="I18" s="336">
        <v>1324</v>
      </c>
      <c r="J18" s="336">
        <v>0</v>
      </c>
      <c r="K18" s="336">
        <v>0</v>
      </c>
      <c r="L18" s="336">
        <v>0</v>
      </c>
      <c r="M18" s="336">
        <v>0</v>
      </c>
      <c r="N18" s="337">
        <f t="shared" si="8"/>
        <v>180828</v>
      </c>
    </row>
    <row r="19" spans="1:23">
      <c r="A19" s="335" t="str">
        <f t="shared" si="7"/>
        <v>053</v>
      </c>
      <c r="B19" s="335" t="str">
        <f t="shared" si="7"/>
        <v>Costeras Ligua-Aconcagua</v>
      </c>
      <c r="C19" s="336">
        <v>6329</v>
      </c>
      <c r="D19" s="336">
        <v>1853</v>
      </c>
      <c r="E19" s="336">
        <v>12504</v>
      </c>
      <c r="F19" s="336">
        <v>16</v>
      </c>
      <c r="G19" s="336">
        <v>24449</v>
      </c>
      <c r="H19" s="336">
        <v>0</v>
      </c>
      <c r="I19" s="336">
        <v>0</v>
      </c>
      <c r="J19" s="336">
        <v>29</v>
      </c>
      <c r="K19" s="336">
        <v>0</v>
      </c>
      <c r="L19" s="336">
        <v>6547.4</v>
      </c>
      <c r="M19" s="336">
        <v>0</v>
      </c>
      <c r="N19" s="337">
        <f t="shared" si="8"/>
        <v>27278.400000000001</v>
      </c>
    </row>
    <row r="20" spans="1:23" s="330" customFormat="1">
      <c r="A20" s="335" t="str">
        <f t="shared" si="7"/>
        <v>054</v>
      </c>
      <c r="B20" s="335" t="str">
        <f t="shared" si="7"/>
        <v>Rio Aconcagua</v>
      </c>
      <c r="C20" s="336">
        <v>37971</v>
      </c>
      <c r="D20" s="336">
        <v>8375</v>
      </c>
      <c r="E20" s="336">
        <v>1335043</v>
      </c>
      <c r="F20" s="336">
        <v>7547</v>
      </c>
      <c r="G20" s="336">
        <v>12174</v>
      </c>
      <c r="H20" s="336">
        <v>0</v>
      </c>
      <c r="I20" s="336">
        <v>29791</v>
      </c>
      <c r="J20" s="336">
        <v>13407</v>
      </c>
      <c r="K20" s="336">
        <v>0</v>
      </c>
      <c r="L20" s="336">
        <v>59641.599999999999</v>
      </c>
      <c r="M20" s="336">
        <v>0</v>
      </c>
      <c r="N20" s="337">
        <f t="shared" si="8"/>
        <v>1491775.6</v>
      </c>
      <c r="P20"/>
      <c r="Q20"/>
      <c r="R20"/>
      <c r="S20"/>
      <c r="T20"/>
      <c r="U20"/>
      <c r="V20"/>
      <c r="W20"/>
    </row>
    <row r="21" spans="1:23" s="330" customFormat="1">
      <c r="A21" s="335" t="str">
        <f t="shared" si="7"/>
        <v>055</v>
      </c>
      <c r="B21" s="335" t="str">
        <f t="shared" si="7"/>
        <v>Costeras entre Aconcagua y Maipo</v>
      </c>
      <c r="C21" s="336">
        <v>67164</v>
      </c>
      <c r="D21" s="336">
        <v>986</v>
      </c>
      <c r="E21" s="336">
        <v>210738</v>
      </c>
      <c r="F21" s="336">
        <v>15973</v>
      </c>
      <c r="G21" s="336">
        <v>194085</v>
      </c>
      <c r="H21" s="336">
        <v>0</v>
      </c>
      <c r="I21" s="336">
        <v>0</v>
      </c>
      <c r="J21" s="336">
        <v>363</v>
      </c>
      <c r="K21" s="336">
        <v>0</v>
      </c>
      <c r="L21" s="336">
        <v>2.5</v>
      </c>
      <c r="M21" s="336">
        <v>0</v>
      </c>
      <c r="N21" s="337">
        <f t="shared" si="8"/>
        <v>295226.5</v>
      </c>
      <c r="P21"/>
      <c r="Q21"/>
      <c r="R21"/>
      <c r="S21"/>
      <c r="T21"/>
      <c r="U21"/>
      <c r="V21"/>
      <c r="W21"/>
    </row>
    <row r="22" spans="1:23" s="330" customFormat="1">
      <c r="A22" s="335" t="str">
        <f t="shared" si="7"/>
        <v>056</v>
      </c>
      <c r="B22" s="335" t="str">
        <f>B9</f>
        <v>Islas del Pacifico</v>
      </c>
      <c r="C22" s="336">
        <v>739</v>
      </c>
      <c r="D22" s="336">
        <v>26</v>
      </c>
      <c r="E22" s="336">
        <v>0</v>
      </c>
      <c r="F22" s="336">
        <v>44</v>
      </c>
      <c r="G22" s="336">
        <v>0</v>
      </c>
      <c r="H22" s="336">
        <v>0</v>
      </c>
      <c r="I22" s="336">
        <v>0</v>
      </c>
      <c r="J22" s="336">
        <v>0</v>
      </c>
      <c r="K22" s="336">
        <v>0</v>
      </c>
      <c r="L22" s="336">
        <v>0</v>
      </c>
      <c r="M22" s="336">
        <v>0</v>
      </c>
      <c r="N22" s="337">
        <f t="shared" si="8"/>
        <v>809</v>
      </c>
      <c r="P22"/>
      <c r="Q22"/>
      <c r="R22"/>
      <c r="S22"/>
      <c r="T22"/>
      <c r="U22"/>
      <c r="V22"/>
      <c r="W22"/>
    </row>
    <row r="23" spans="1:23" s="330" customFormat="1">
      <c r="A23" s="335" t="str">
        <f t="shared" si="7"/>
        <v>057</v>
      </c>
      <c r="B23" s="335" t="str">
        <f>B10</f>
        <v>Rio Maipo</v>
      </c>
      <c r="C23" s="336">
        <v>6493</v>
      </c>
      <c r="D23" s="336">
        <v>339</v>
      </c>
      <c r="E23" s="336">
        <v>136851</v>
      </c>
      <c r="F23" s="336">
        <v>11934</v>
      </c>
      <c r="G23" s="336">
        <v>31345</v>
      </c>
      <c r="H23" s="336">
        <v>0</v>
      </c>
      <c r="I23" s="336">
        <v>0</v>
      </c>
      <c r="J23" s="336">
        <v>9</v>
      </c>
      <c r="K23" s="336">
        <v>0</v>
      </c>
      <c r="L23" s="336">
        <v>0</v>
      </c>
      <c r="M23" s="336">
        <v>0</v>
      </c>
      <c r="N23" s="337">
        <f t="shared" si="8"/>
        <v>155626</v>
      </c>
      <c r="P23"/>
      <c r="Q23"/>
      <c r="R23"/>
      <c r="S23"/>
      <c r="T23"/>
      <c r="U23"/>
      <c r="V23"/>
      <c r="W23"/>
    </row>
    <row r="24" spans="1:23">
      <c r="A24" s="335" t="str">
        <f t="shared" si="7"/>
        <v>058</v>
      </c>
      <c r="B24" s="335" t="str">
        <f>B11</f>
        <v>Costeras entre  Maipo y Rapel</v>
      </c>
      <c r="C24" s="336">
        <v>1876</v>
      </c>
      <c r="D24" s="336">
        <v>252</v>
      </c>
      <c r="E24" s="336">
        <v>137053</v>
      </c>
      <c r="F24" s="336">
        <v>5396</v>
      </c>
      <c r="G24" s="336">
        <v>37137</v>
      </c>
      <c r="H24" s="336">
        <v>0</v>
      </c>
      <c r="I24" s="336">
        <v>0</v>
      </c>
      <c r="J24" s="336">
        <v>0</v>
      </c>
      <c r="K24" s="336">
        <v>0</v>
      </c>
      <c r="L24" s="336">
        <v>0</v>
      </c>
      <c r="M24" s="336">
        <v>0</v>
      </c>
      <c r="N24" s="337">
        <f t="shared" si="8"/>
        <v>144577</v>
      </c>
    </row>
    <row r="25" spans="1:23">
      <c r="A25" s="335" t="str">
        <f t="shared" si="7"/>
        <v>060</v>
      </c>
      <c r="B25" s="335" t="str">
        <f>B12</f>
        <v>Rio Rapel</v>
      </c>
      <c r="C25" s="336">
        <v>0</v>
      </c>
      <c r="D25" s="336">
        <v>0</v>
      </c>
      <c r="E25" s="336">
        <v>0</v>
      </c>
      <c r="F25" s="336">
        <v>0</v>
      </c>
      <c r="G25" s="336">
        <v>0</v>
      </c>
      <c r="H25" s="336">
        <v>0</v>
      </c>
      <c r="I25" s="336">
        <v>0</v>
      </c>
      <c r="J25" s="336">
        <v>0</v>
      </c>
      <c r="K25" s="336">
        <v>0</v>
      </c>
      <c r="L25" s="336">
        <v>0</v>
      </c>
      <c r="M25" s="336">
        <v>0</v>
      </c>
      <c r="N25" s="337">
        <f t="shared" si="8"/>
        <v>0</v>
      </c>
    </row>
    <row r="27" spans="1:23">
      <c r="A27" s="182">
        <v>2045</v>
      </c>
      <c r="C27" s="360"/>
      <c r="D27" s="360"/>
    </row>
    <row r="28" spans="1:23" ht="62.25">
      <c r="A28" s="331" t="s">
        <v>468</v>
      </c>
      <c r="B28" s="331" t="s">
        <v>469</v>
      </c>
      <c r="C28" s="358" t="s">
        <v>801</v>
      </c>
      <c r="D28" s="358" t="s">
        <v>802</v>
      </c>
      <c r="E28" s="358" t="s">
        <v>803</v>
      </c>
      <c r="F28" s="359" t="s">
        <v>804</v>
      </c>
      <c r="G28" s="199" t="s">
        <v>805</v>
      </c>
      <c r="H28" s="199" t="s">
        <v>806</v>
      </c>
      <c r="I28" s="359" t="s">
        <v>807</v>
      </c>
      <c r="J28" s="359" t="s">
        <v>808</v>
      </c>
      <c r="K28" s="199" t="s">
        <v>809</v>
      </c>
      <c r="L28" s="359" t="s">
        <v>810</v>
      </c>
      <c r="M28" s="199" t="s">
        <v>824</v>
      </c>
      <c r="N28" s="199" t="s">
        <v>812</v>
      </c>
      <c r="O28" s="334"/>
    </row>
    <row r="29" spans="1:23">
      <c r="A29" s="335" t="s">
        <v>631</v>
      </c>
      <c r="B29" s="237" t="s">
        <v>632</v>
      </c>
      <c r="C29" s="336">
        <v>403</v>
      </c>
      <c r="D29" s="336">
        <v>115</v>
      </c>
      <c r="E29" s="336">
        <v>15330</v>
      </c>
      <c r="F29" s="336">
        <v>2588</v>
      </c>
      <c r="G29" s="336">
        <v>7562</v>
      </c>
      <c r="H29" s="336">
        <v>0</v>
      </c>
      <c r="I29" s="336">
        <v>0</v>
      </c>
      <c r="J29" s="336">
        <v>0</v>
      </c>
      <c r="K29" s="336">
        <v>0</v>
      </c>
      <c r="L29" s="336">
        <v>0</v>
      </c>
      <c r="M29" s="336">
        <v>0</v>
      </c>
      <c r="N29" s="337">
        <f t="shared" ref="N29:N38" si="9">+SUM(C29:F29,I29:J29,L29)</f>
        <v>18436</v>
      </c>
    </row>
    <row r="30" spans="1:23">
      <c r="A30" s="335" t="s">
        <v>633</v>
      </c>
      <c r="B30" s="237" t="s">
        <v>634</v>
      </c>
      <c r="C30" s="336">
        <v>392</v>
      </c>
      <c r="D30" s="336">
        <v>1022</v>
      </c>
      <c r="E30" s="336">
        <v>60871</v>
      </c>
      <c r="F30" s="336">
        <v>3620</v>
      </c>
      <c r="G30" s="336">
        <v>2677</v>
      </c>
      <c r="H30" s="336">
        <v>0</v>
      </c>
      <c r="I30" s="336">
        <v>0</v>
      </c>
      <c r="J30" s="336">
        <v>0</v>
      </c>
      <c r="K30" s="336">
        <v>0</v>
      </c>
      <c r="L30" s="336">
        <v>0</v>
      </c>
      <c r="M30" s="336">
        <v>0</v>
      </c>
      <c r="N30" s="337">
        <f t="shared" si="9"/>
        <v>65905</v>
      </c>
    </row>
    <row r="31" spans="1:23">
      <c r="A31" s="335" t="s">
        <v>635</v>
      </c>
      <c r="B31" s="237" t="s">
        <v>636</v>
      </c>
      <c r="C31" s="336">
        <v>2253</v>
      </c>
      <c r="D31" s="336">
        <v>945</v>
      </c>
      <c r="E31" s="336">
        <v>137474</v>
      </c>
      <c r="F31" s="336">
        <v>2977</v>
      </c>
      <c r="G31" s="336">
        <v>1735</v>
      </c>
      <c r="H31" s="336">
        <v>0</v>
      </c>
      <c r="I31" s="336">
        <v>1561</v>
      </c>
      <c r="J31" s="336">
        <v>0</v>
      </c>
      <c r="K31" s="336">
        <v>0</v>
      </c>
      <c r="L31" s="336">
        <v>0</v>
      </c>
      <c r="M31" s="336">
        <v>0</v>
      </c>
      <c r="N31" s="337">
        <f t="shared" si="9"/>
        <v>145210</v>
      </c>
    </row>
    <row r="32" spans="1:23">
      <c r="A32" s="335" t="s">
        <v>637</v>
      </c>
      <c r="B32" s="237" t="s">
        <v>103</v>
      </c>
      <c r="C32" s="336">
        <v>6213</v>
      </c>
      <c r="D32" s="336">
        <v>1807</v>
      </c>
      <c r="E32" s="336">
        <v>10463</v>
      </c>
      <c r="F32" s="336">
        <v>20</v>
      </c>
      <c r="G32" s="336">
        <v>23685</v>
      </c>
      <c r="H32" s="336">
        <v>0</v>
      </c>
      <c r="I32" s="336">
        <v>0</v>
      </c>
      <c r="J32" s="336">
        <v>25</v>
      </c>
      <c r="K32" s="336">
        <v>0</v>
      </c>
      <c r="L32" s="336">
        <v>6547.4</v>
      </c>
      <c r="M32" s="336">
        <v>0</v>
      </c>
      <c r="N32" s="337">
        <f t="shared" si="9"/>
        <v>25075.4</v>
      </c>
    </row>
    <row r="33" spans="1:15">
      <c r="A33" s="335" t="s">
        <v>638</v>
      </c>
      <c r="B33" s="237" t="s">
        <v>639</v>
      </c>
      <c r="C33" s="336">
        <v>37529</v>
      </c>
      <c r="D33" s="336">
        <v>8170</v>
      </c>
      <c r="E33" s="336">
        <v>1086526</v>
      </c>
      <c r="F33" s="336">
        <v>6497</v>
      </c>
      <c r="G33" s="336">
        <v>11794</v>
      </c>
      <c r="H33" s="336">
        <v>0</v>
      </c>
      <c r="I33" s="336">
        <v>33199</v>
      </c>
      <c r="J33" s="336">
        <v>11251</v>
      </c>
      <c r="K33" s="336">
        <v>0</v>
      </c>
      <c r="L33" s="336">
        <v>59641.599999999999</v>
      </c>
      <c r="M33" s="336">
        <v>0</v>
      </c>
      <c r="N33" s="337">
        <f t="shared" si="9"/>
        <v>1242813.6000000001</v>
      </c>
    </row>
    <row r="34" spans="1:15">
      <c r="A34" s="335" t="s">
        <v>640</v>
      </c>
      <c r="B34" s="237" t="s">
        <v>641</v>
      </c>
      <c r="C34" s="336">
        <v>66083</v>
      </c>
      <c r="D34" s="336">
        <v>962</v>
      </c>
      <c r="E34" s="336">
        <v>168171</v>
      </c>
      <c r="F34" s="336">
        <v>13594</v>
      </c>
      <c r="G34" s="336">
        <v>188025</v>
      </c>
      <c r="H34" s="336">
        <v>0</v>
      </c>
      <c r="I34" s="336">
        <v>0</v>
      </c>
      <c r="J34" s="336">
        <v>305</v>
      </c>
      <c r="K34" s="336">
        <v>0</v>
      </c>
      <c r="L34" s="336">
        <v>2.5</v>
      </c>
      <c r="M34" s="336">
        <v>0</v>
      </c>
      <c r="N34" s="337">
        <f t="shared" si="9"/>
        <v>249117.5</v>
      </c>
    </row>
    <row r="35" spans="1:15">
      <c r="A35" s="335" t="s">
        <v>829</v>
      </c>
      <c r="B35" s="237" t="s">
        <v>830</v>
      </c>
      <c r="C35" s="336">
        <v>727</v>
      </c>
      <c r="D35" s="336">
        <v>25</v>
      </c>
      <c r="E35" s="336">
        <v>0</v>
      </c>
      <c r="F35" s="336">
        <v>38</v>
      </c>
      <c r="G35" s="336">
        <v>0</v>
      </c>
      <c r="H35" s="336">
        <v>0</v>
      </c>
      <c r="I35" s="336">
        <v>0</v>
      </c>
      <c r="J35" s="336">
        <v>0</v>
      </c>
      <c r="K35" s="336">
        <v>0</v>
      </c>
      <c r="L35" s="336">
        <v>0</v>
      </c>
      <c r="M35" s="336">
        <v>0</v>
      </c>
      <c r="N35" s="337">
        <f t="shared" si="9"/>
        <v>790</v>
      </c>
    </row>
    <row r="36" spans="1:15">
      <c r="A36" s="335" t="s">
        <v>642</v>
      </c>
      <c r="B36" s="237" t="s">
        <v>643</v>
      </c>
      <c r="C36" s="336">
        <v>6365</v>
      </c>
      <c r="D36" s="336">
        <v>331</v>
      </c>
      <c r="E36" s="336">
        <v>104285</v>
      </c>
      <c r="F36" s="336">
        <v>10917</v>
      </c>
      <c r="G36" s="336">
        <v>30366</v>
      </c>
      <c r="H36" s="336">
        <v>0</v>
      </c>
      <c r="I36" s="336">
        <v>0</v>
      </c>
      <c r="J36" s="336">
        <v>7</v>
      </c>
      <c r="K36" s="336">
        <v>0</v>
      </c>
      <c r="L36" s="336">
        <v>0</v>
      </c>
      <c r="M36" s="336">
        <v>0</v>
      </c>
      <c r="N36" s="337">
        <f t="shared" si="9"/>
        <v>121905</v>
      </c>
    </row>
    <row r="37" spans="1:15">
      <c r="A37" s="335" t="s">
        <v>644</v>
      </c>
      <c r="B37" s="237" t="s">
        <v>645</v>
      </c>
      <c r="C37" s="336">
        <v>1854</v>
      </c>
      <c r="D37" s="336">
        <v>246</v>
      </c>
      <c r="E37" s="336">
        <v>107582</v>
      </c>
      <c r="F37" s="336">
        <v>4994</v>
      </c>
      <c r="G37" s="336">
        <v>35977</v>
      </c>
      <c r="H37" s="336">
        <v>0</v>
      </c>
      <c r="I37" s="336">
        <v>0</v>
      </c>
      <c r="J37" s="336">
        <v>0</v>
      </c>
      <c r="K37" s="336">
        <v>0</v>
      </c>
      <c r="L37" s="336">
        <v>0</v>
      </c>
      <c r="M37" s="336">
        <v>0</v>
      </c>
      <c r="N37" s="337">
        <f t="shared" si="9"/>
        <v>114676</v>
      </c>
    </row>
    <row r="38" spans="1:15">
      <c r="A38" s="335" t="s">
        <v>646</v>
      </c>
      <c r="B38" s="237" t="s">
        <v>647</v>
      </c>
      <c r="C38" s="336">
        <v>0</v>
      </c>
      <c r="D38" s="336">
        <v>0</v>
      </c>
      <c r="E38" s="336">
        <v>0</v>
      </c>
      <c r="F38" s="336">
        <v>0</v>
      </c>
      <c r="G38" s="336">
        <v>0</v>
      </c>
      <c r="H38" s="336">
        <v>0</v>
      </c>
      <c r="I38" s="336">
        <v>0</v>
      </c>
      <c r="J38" s="336">
        <v>0</v>
      </c>
      <c r="K38" s="336">
        <v>0</v>
      </c>
      <c r="L38" s="336">
        <v>0</v>
      </c>
      <c r="M38" s="336">
        <v>0</v>
      </c>
      <c r="N38" s="337">
        <f t="shared" si="9"/>
        <v>0</v>
      </c>
    </row>
    <row r="40" spans="1:15">
      <c r="A40" s="182">
        <v>2035</v>
      </c>
      <c r="C40" s="360"/>
      <c r="D40" s="360"/>
    </row>
    <row r="41" spans="1:15" ht="62.25">
      <c r="A41" s="331" t="s">
        <v>468</v>
      </c>
      <c r="B41" s="331" t="s">
        <v>469</v>
      </c>
      <c r="C41" s="358" t="s">
        <v>801</v>
      </c>
      <c r="D41" s="358" t="s">
        <v>802</v>
      </c>
      <c r="E41" s="358" t="s">
        <v>803</v>
      </c>
      <c r="F41" s="359" t="s">
        <v>804</v>
      </c>
      <c r="G41" s="199" t="s">
        <v>805</v>
      </c>
      <c r="H41" s="199" t="s">
        <v>806</v>
      </c>
      <c r="I41" s="359" t="s">
        <v>807</v>
      </c>
      <c r="J41" s="359" t="s">
        <v>808</v>
      </c>
      <c r="K41" s="199" t="s">
        <v>809</v>
      </c>
      <c r="L41" s="359" t="s">
        <v>810</v>
      </c>
      <c r="M41" s="199" t="s">
        <v>824</v>
      </c>
      <c r="N41" s="199" t="s">
        <v>812</v>
      </c>
      <c r="O41" s="334"/>
    </row>
    <row r="42" spans="1:15">
      <c r="A42" s="335" t="s">
        <v>631</v>
      </c>
      <c r="B42" s="237" t="s">
        <v>632</v>
      </c>
      <c r="C42" s="336">
        <v>307</v>
      </c>
      <c r="D42" s="336">
        <v>110</v>
      </c>
      <c r="E42" s="336">
        <v>12283</v>
      </c>
      <c r="F42" s="336">
        <v>2049</v>
      </c>
      <c r="G42" s="336">
        <v>7549</v>
      </c>
      <c r="H42" s="336">
        <v>0</v>
      </c>
      <c r="I42" s="336">
        <v>0</v>
      </c>
      <c r="J42" s="336">
        <v>0</v>
      </c>
      <c r="K42" s="336">
        <v>0</v>
      </c>
      <c r="L42" s="336">
        <v>0</v>
      </c>
      <c r="M42" s="336">
        <v>0</v>
      </c>
      <c r="N42" s="337">
        <f t="shared" ref="N42:N51" si="10">+SUM(C42:F42,I42:J42,L42)</f>
        <v>14749</v>
      </c>
    </row>
    <row r="43" spans="1:15">
      <c r="A43" s="335" t="s">
        <v>633</v>
      </c>
      <c r="B43" s="237" t="s">
        <v>634</v>
      </c>
      <c r="C43" s="336">
        <v>381</v>
      </c>
      <c r="D43" s="336">
        <v>984</v>
      </c>
      <c r="E43" s="336">
        <v>47848</v>
      </c>
      <c r="F43" s="336">
        <v>2915</v>
      </c>
      <c r="G43" s="336">
        <v>2599</v>
      </c>
      <c r="H43" s="336">
        <v>0</v>
      </c>
      <c r="I43" s="336">
        <v>0</v>
      </c>
      <c r="J43" s="336">
        <v>0</v>
      </c>
      <c r="K43" s="336">
        <v>0</v>
      </c>
      <c r="L43" s="336">
        <v>0</v>
      </c>
      <c r="M43" s="336">
        <v>0</v>
      </c>
      <c r="N43" s="337">
        <f t="shared" si="10"/>
        <v>52128</v>
      </c>
    </row>
    <row r="44" spans="1:15">
      <c r="A44" s="335" t="s">
        <v>635</v>
      </c>
      <c r="B44" s="237" t="s">
        <v>636</v>
      </c>
      <c r="C44" s="336">
        <v>2176</v>
      </c>
      <c r="D44" s="336">
        <v>910</v>
      </c>
      <c r="E44" s="336">
        <v>108801</v>
      </c>
      <c r="F44" s="336">
        <v>2367</v>
      </c>
      <c r="G44" s="336">
        <v>1685</v>
      </c>
      <c r="H44" s="336">
        <v>0</v>
      </c>
      <c r="I44" s="336">
        <v>1538</v>
      </c>
      <c r="J44" s="336">
        <v>0</v>
      </c>
      <c r="K44" s="336">
        <v>0</v>
      </c>
      <c r="L44" s="336">
        <v>0</v>
      </c>
      <c r="M44" s="336">
        <v>0</v>
      </c>
      <c r="N44" s="337">
        <f t="shared" si="10"/>
        <v>115792</v>
      </c>
    </row>
    <row r="45" spans="1:15">
      <c r="A45" s="335" t="s">
        <v>637</v>
      </c>
      <c r="B45" s="237" t="s">
        <v>103</v>
      </c>
      <c r="C45" s="336">
        <v>6039</v>
      </c>
      <c r="D45" s="336">
        <v>1740</v>
      </c>
      <c r="E45" s="336">
        <v>9526</v>
      </c>
      <c r="F45" s="336">
        <v>53</v>
      </c>
      <c r="G45" s="336">
        <v>22999</v>
      </c>
      <c r="H45" s="336">
        <v>0</v>
      </c>
      <c r="I45" s="336">
        <v>0</v>
      </c>
      <c r="J45" s="336">
        <v>19</v>
      </c>
      <c r="K45" s="336">
        <v>0</v>
      </c>
      <c r="L45" s="336">
        <v>12975.8</v>
      </c>
      <c r="M45" s="336">
        <v>0</v>
      </c>
      <c r="N45" s="337">
        <f t="shared" si="10"/>
        <v>30352.799999999999</v>
      </c>
    </row>
    <row r="46" spans="1:15">
      <c r="A46" s="335" t="s">
        <v>638</v>
      </c>
      <c r="B46" s="237" t="s">
        <v>639</v>
      </c>
      <c r="C46" s="336">
        <v>36723</v>
      </c>
      <c r="D46" s="336">
        <v>7863</v>
      </c>
      <c r="E46" s="336">
        <v>896173</v>
      </c>
      <c r="F46" s="336">
        <v>5495</v>
      </c>
      <c r="G46" s="336">
        <v>11452</v>
      </c>
      <c r="H46" s="336">
        <v>0</v>
      </c>
      <c r="I46" s="336">
        <v>35635</v>
      </c>
      <c r="J46" s="336">
        <v>8790</v>
      </c>
      <c r="K46" s="336">
        <v>0</v>
      </c>
      <c r="L46" s="336">
        <v>66419.899999999994</v>
      </c>
      <c r="M46" s="336">
        <v>0</v>
      </c>
      <c r="N46" s="337">
        <f t="shared" si="10"/>
        <v>1057098.8999999999</v>
      </c>
    </row>
    <row r="47" spans="1:15">
      <c r="A47" s="335" t="s">
        <v>640</v>
      </c>
      <c r="B47" s="237" t="s">
        <v>641</v>
      </c>
      <c r="C47" s="336">
        <v>64214</v>
      </c>
      <c r="D47" s="336">
        <v>926</v>
      </c>
      <c r="E47" s="336">
        <v>155668</v>
      </c>
      <c r="F47" s="336">
        <v>11219</v>
      </c>
      <c r="G47" s="336">
        <v>182573</v>
      </c>
      <c r="H47" s="336">
        <v>0</v>
      </c>
      <c r="I47" s="336">
        <v>0</v>
      </c>
      <c r="J47" s="336">
        <v>238</v>
      </c>
      <c r="K47" s="336">
        <v>0</v>
      </c>
      <c r="L47" s="336">
        <v>5.0999999999999996</v>
      </c>
      <c r="M47" s="336">
        <v>0</v>
      </c>
      <c r="N47" s="337">
        <f t="shared" si="10"/>
        <v>232270.1</v>
      </c>
    </row>
    <row r="48" spans="1:15">
      <c r="A48" s="335" t="s">
        <v>829</v>
      </c>
      <c r="B48" s="237" t="s">
        <v>830</v>
      </c>
      <c r="C48" s="336">
        <v>709</v>
      </c>
      <c r="D48" s="336">
        <v>24</v>
      </c>
      <c r="E48" s="336">
        <v>0</v>
      </c>
      <c r="F48" s="336">
        <v>33</v>
      </c>
      <c r="G48" s="336">
        <v>0</v>
      </c>
      <c r="H48" s="336">
        <v>0</v>
      </c>
      <c r="I48" s="336">
        <v>0</v>
      </c>
      <c r="J48" s="336">
        <v>0</v>
      </c>
      <c r="K48" s="336">
        <v>0</v>
      </c>
      <c r="L48" s="336">
        <v>0</v>
      </c>
      <c r="M48" s="336">
        <v>0</v>
      </c>
      <c r="N48" s="337">
        <f t="shared" si="10"/>
        <v>766</v>
      </c>
    </row>
    <row r="49" spans="1:15">
      <c r="A49" s="335" t="s">
        <v>642</v>
      </c>
      <c r="B49" s="237" t="s">
        <v>643</v>
      </c>
      <c r="C49" s="336">
        <v>6174</v>
      </c>
      <c r="D49" s="336">
        <v>319</v>
      </c>
      <c r="E49" s="336">
        <v>84855</v>
      </c>
      <c r="F49" s="336">
        <v>9939</v>
      </c>
      <c r="G49" s="336">
        <v>29486</v>
      </c>
      <c r="H49" s="336">
        <v>0</v>
      </c>
      <c r="I49" s="336">
        <v>0</v>
      </c>
      <c r="J49" s="336">
        <v>6</v>
      </c>
      <c r="K49" s="336">
        <v>0</v>
      </c>
      <c r="L49" s="336">
        <v>0</v>
      </c>
      <c r="M49" s="336">
        <v>0</v>
      </c>
      <c r="N49" s="337">
        <f t="shared" si="10"/>
        <v>101293</v>
      </c>
    </row>
    <row r="50" spans="1:15">
      <c r="A50" s="335" t="s">
        <v>644</v>
      </c>
      <c r="B50" s="237" t="s">
        <v>645</v>
      </c>
      <c r="C50" s="336">
        <v>1823</v>
      </c>
      <c r="D50" s="336">
        <v>237</v>
      </c>
      <c r="E50" s="336">
        <v>86112</v>
      </c>
      <c r="F50" s="336">
        <v>4617</v>
      </c>
      <c r="G50" s="336">
        <v>34934</v>
      </c>
      <c r="H50" s="336">
        <v>0</v>
      </c>
      <c r="I50" s="336">
        <v>0</v>
      </c>
      <c r="J50" s="336">
        <v>0</v>
      </c>
      <c r="K50" s="336">
        <v>0</v>
      </c>
      <c r="L50" s="336">
        <v>0</v>
      </c>
      <c r="M50" s="336">
        <v>0</v>
      </c>
      <c r="N50" s="337">
        <f t="shared" si="10"/>
        <v>92789</v>
      </c>
    </row>
    <row r="51" spans="1:15">
      <c r="A51" s="335" t="s">
        <v>646</v>
      </c>
      <c r="B51" s="237" t="s">
        <v>647</v>
      </c>
      <c r="C51" s="336">
        <v>0</v>
      </c>
      <c r="D51" s="336">
        <v>0</v>
      </c>
      <c r="E51" s="336">
        <v>0</v>
      </c>
      <c r="F51" s="336">
        <v>0</v>
      </c>
      <c r="G51" s="336">
        <v>0</v>
      </c>
      <c r="H51" s="336">
        <v>0</v>
      </c>
      <c r="I51" s="336">
        <v>0</v>
      </c>
      <c r="J51" s="336">
        <v>0</v>
      </c>
      <c r="K51" s="336">
        <v>0</v>
      </c>
      <c r="L51" s="336">
        <v>0</v>
      </c>
      <c r="M51" s="336">
        <v>0</v>
      </c>
      <c r="N51" s="337">
        <f t="shared" si="10"/>
        <v>0</v>
      </c>
    </row>
    <row r="53" spans="1:15">
      <c r="A53" s="182">
        <v>2025</v>
      </c>
      <c r="C53" s="360"/>
      <c r="D53" s="360"/>
    </row>
    <row r="54" spans="1:15" ht="62.25">
      <c r="A54" s="331" t="s">
        <v>468</v>
      </c>
      <c r="B54" s="331" t="s">
        <v>469</v>
      </c>
      <c r="C54" s="358" t="s">
        <v>801</v>
      </c>
      <c r="D54" s="358" t="s">
        <v>802</v>
      </c>
      <c r="E54" s="358" t="s">
        <v>803</v>
      </c>
      <c r="F54" s="359" t="s">
        <v>804</v>
      </c>
      <c r="G54" s="199" t="s">
        <v>805</v>
      </c>
      <c r="H54" s="199" t="s">
        <v>806</v>
      </c>
      <c r="I54" s="359" t="s">
        <v>807</v>
      </c>
      <c r="J54" s="359" t="s">
        <v>808</v>
      </c>
      <c r="K54" s="199" t="s">
        <v>809</v>
      </c>
      <c r="L54" s="359" t="s">
        <v>810</v>
      </c>
      <c r="M54" s="199" t="s">
        <v>824</v>
      </c>
      <c r="N54" s="199" t="s">
        <v>812</v>
      </c>
      <c r="O54" s="334"/>
    </row>
    <row r="55" spans="1:15">
      <c r="A55" s="335" t="s">
        <v>631</v>
      </c>
      <c r="B55" s="237" t="s">
        <v>632</v>
      </c>
      <c r="C55" s="336">
        <v>171</v>
      </c>
      <c r="D55" s="336">
        <v>104</v>
      </c>
      <c r="E55" s="336">
        <v>10204</v>
      </c>
      <c r="F55" s="336">
        <v>1522</v>
      </c>
      <c r="G55" s="336">
        <v>7296</v>
      </c>
      <c r="H55" s="336">
        <v>0</v>
      </c>
      <c r="I55" s="336">
        <v>0</v>
      </c>
      <c r="J55" s="336">
        <v>0</v>
      </c>
      <c r="K55" s="336">
        <v>0</v>
      </c>
      <c r="L55" s="336">
        <v>0</v>
      </c>
      <c r="M55" s="336">
        <v>0</v>
      </c>
      <c r="N55" s="337">
        <f t="shared" ref="N55:N64" si="11">+SUM(C55:F55,I55:J55,L55)</f>
        <v>12001</v>
      </c>
    </row>
    <row r="56" spans="1:15">
      <c r="A56" s="335" t="s">
        <v>633</v>
      </c>
      <c r="B56" s="237" t="s">
        <v>634</v>
      </c>
      <c r="C56" s="336">
        <v>366</v>
      </c>
      <c r="D56" s="336">
        <v>904</v>
      </c>
      <c r="E56" s="336">
        <v>43330</v>
      </c>
      <c r="F56" s="336">
        <v>2231</v>
      </c>
      <c r="G56" s="336">
        <v>2524</v>
      </c>
      <c r="H56" s="336">
        <v>0</v>
      </c>
      <c r="I56" s="336">
        <v>84</v>
      </c>
      <c r="J56" s="336">
        <v>0</v>
      </c>
      <c r="K56" s="336">
        <v>0</v>
      </c>
      <c r="L56" s="336">
        <v>0</v>
      </c>
      <c r="M56" s="336">
        <v>0</v>
      </c>
      <c r="N56" s="337">
        <f t="shared" si="11"/>
        <v>46915</v>
      </c>
    </row>
    <row r="57" spans="1:15">
      <c r="A57" s="335" t="s">
        <v>635</v>
      </c>
      <c r="B57" s="237" t="s">
        <v>636</v>
      </c>
      <c r="C57" s="336">
        <v>2066</v>
      </c>
      <c r="D57" s="336">
        <v>847</v>
      </c>
      <c r="E57" s="336">
        <v>84357</v>
      </c>
      <c r="F57" s="336">
        <v>1815</v>
      </c>
      <c r="G57" s="336">
        <v>1636</v>
      </c>
      <c r="H57" s="336">
        <v>0</v>
      </c>
      <c r="I57" s="336">
        <v>2721</v>
      </c>
      <c r="J57" s="336">
        <v>0</v>
      </c>
      <c r="K57" s="336">
        <v>0</v>
      </c>
      <c r="L57" s="336">
        <v>0</v>
      </c>
      <c r="M57" s="336">
        <v>0</v>
      </c>
      <c r="N57" s="337">
        <f t="shared" si="11"/>
        <v>91806</v>
      </c>
    </row>
    <row r="58" spans="1:15">
      <c r="A58" s="335" t="s">
        <v>637</v>
      </c>
      <c r="B58" s="237" t="s">
        <v>103</v>
      </c>
      <c r="C58" s="336">
        <v>5790</v>
      </c>
      <c r="D58" s="336">
        <v>1590</v>
      </c>
      <c r="E58" s="336">
        <v>8905</v>
      </c>
      <c r="F58" s="336">
        <v>115</v>
      </c>
      <c r="G58" s="336">
        <v>22330</v>
      </c>
      <c r="H58" s="336">
        <v>0</v>
      </c>
      <c r="I58" s="336">
        <v>0</v>
      </c>
      <c r="J58" s="336">
        <v>14</v>
      </c>
      <c r="K58" s="336">
        <v>0</v>
      </c>
      <c r="L58" s="336">
        <v>43960.1</v>
      </c>
      <c r="M58" s="336">
        <v>0</v>
      </c>
      <c r="N58" s="337">
        <f t="shared" si="11"/>
        <v>60374.1</v>
      </c>
    </row>
    <row r="59" spans="1:15">
      <c r="A59" s="335" t="s">
        <v>638</v>
      </c>
      <c r="B59" s="237" t="s">
        <v>639</v>
      </c>
      <c r="C59" s="336">
        <v>35437</v>
      </c>
      <c r="D59" s="336">
        <v>7010</v>
      </c>
      <c r="E59" s="336">
        <v>744145</v>
      </c>
      <c r="F59" s="336">
        <v>4588</v>
      </c>
      <c r="G59" s="336">
        <v>11119</v>
      </c>
      <c r="H59" s="336">
        <v>0</v>
      </c>
      <c r="I59" s="336">
        <v>53846</v>
      </c>
      <c r="J59" s="336">
        <v>6634</v>
      </c>
      <c r="K59" s="336">
        <v>0</v>
      </c>
      <c r="L59" s="336">
        <v>52186.3</v>
      </c>
      <c r="M59" s="336">
        <v>0</v>
      </c>
      <c r="N59" s="337">
        <f t="shared" si="11"/>
        <v>903846.3</v>
      </c>
    </row>
    <row r="60" spans="1:15">
      <c r="A60" s="335" t="s">
        <v>640</v>
      </c>
      <c r="B60" s="237" t="s">
        <v>641</v>
      </c>
      <c r="C60" s="336">
        <v>61304</v>
      </c>
      <c r="D60" s="336">
        <v>709</v>
      </c>
      <c r="E60" s="336">
        <v>127271</v>
      </c>
      <c r="F60" s="336">
        <v>9012</v>
      </c>
      <c r="G60" s="336">
        <v>177264</v>
      </c>
      <c r="H60" s="336">
        <v>0</v>
      </c>
      <c r="I60" s="336">
        <v>0</v>
      </c>
      <c r="J60" s="336">
        <v>180</v>
      </c>
      <c r="K60" s="336">
        <v>0</v>
      </c>
      <c r="L60" s="336">
        <v>4.8</v>
      </c>
      <c r="M60" s="336">
        <v>0</v>
      </c>
      <c r="N60" s="337">
        <f t="shared" si="11"/>
        <v>198480.8</v>
      </c>
    </row>
    <row r="61" spans="1:15">
      <c r="A61" s="335" t="s">
        <v>829</v>
      </c>
      <c r="B61" s="237" t="s">
        <v>830</v>
      </c>
      <c r="C61" s="336">
        <v>683</v>
      </c>
      <c r="D61" s="336">
        <v>0</v>
      </c>
      <c r="E61" s="336">
        <v>0</v>
      </c>
      <c r="F61" s="336">
        <v>28</v>
      </c>
      <c r="G61" s="336">
        <v>0</v>
      </c>
      <c r="H61" s="336">
        <v>0</v>
      </c>
      <c r="I61" s="336">
        <v>0</v>
      </c>
      <c r="J61" s="336">
        <v>0</v>
      </c>
      <c r="K61" s="336">
        <v>0</v>
      </c>
      <c r="L61" s="336">
        <v>0</v>
      </c>
      <c r="M61" s="336">
        <v>0</v>
      </c>
      <c r="N61" s="337">
        <f t="shared" si="11"/>
        <v>711</v>
      </c>
    </row>
    <row r="62" spans="1:15">
      <c r="A62" s="335" t="s">
        <v>642</v>
      </c>
      <c r="B62" s="237" t="s">
        <v>643</v>
      </c>
      <c r="C62" s="336">
        <v>5900</v>
      </c>
      <c r="D62" s="336">
        <v>288</v>
      </c>
      <c r="E62" s="336">
        <v>58027</v>
      </c>
      <c r="F62" s="336">
        <v>9004</v>
      </c>
      <c r="G62" s="336">
        <v>28628</v>
      </c>
      <c r="H62" s="336">
        <v>0</v>
      </c>
      <c r="I62" s="336">
        <v>0</v>
      </c>
      <c r="J62" s="336">
        <v>4</v>
      </c>
      <c r="K62" s="336">
        <v>0</v>
      </c>
      <c r="L62" s="336">
        <v>0</v>
      </c>
      <c r="M62" s="336">
        <v>0</v>
      </c>
      <c r="N62" s="337">
        <f t="shared" si="11"/>
        <v>73223</v>
      </c>
    </row>
    <row r="63" spans="1:15">
      <c r="A63" s="335" t="s">
        <v>644</v>
      </c>
      <c r="B63" s="237" t="s">
        <v>645</v>
      </c>
      <c r="C63" s="336">
        <v>1778</v>
      </c>
      <c r="D63" s="336">
        <v>101</v>
      </c>
      <c r="E63" s="336">
        <v>60005</v>
      </c>
      <c r="F63" s="336">
        <v>4288</v>
      </c>
      <c r="G63" s="336">
        <v>33918</v>
      </c>
      <c r="H63" s="336">
        <v>0</v>
      </c>
      <c r="I63" s="336">
        <v>0</v>
      </c>
      <c r="J63" s="336">
        <v>0</v>
      </c>
      <c r="K63" s="336">
        <v>0</v>
      </c>
      <c r="L63" s="336">
        <v>0</v>
      </c>
      <c r="M63" s="336">
        <v>0</v>
      </c>
      <c r="N63" s="337">
        <f t="shared" si="11"/>
        <v>66172</v>
      </c>
    </row>
    <row r="64" spans="1:15">
      <c r="A64" s="335" t="s">
        <v>646</v>
      </c>
      <c r="B64" s="237" t="s">
        <v>647</v>
      </c>
      <c r="C64" s="336">
        <v>0</v>
      </c>
      <c r="D64" s="336">
        <v>0</v>
      </c>
      <c r="E64" s="336">
        <v>0</v>
      </c>
      <c r="F64" s="336">
        <v>0</v>
      </c>
      <c r="G64" s="336">
        <v>0</v>
      </c>
      <c r="H64" s="336">
        <v>0</v>
      </c>
      <c r="I64" s="336">
        <v>0</v>
      </c>
      <c r="J64" s="336">
        <v>0</v>
      </c>
      <c r="K64" s="336">
        <v>0</v>
      </c>
      <c r="L64" s="336">
        <v>0</v>
      </c>
      <c r="M64" s="336">
        <v>0</v>
      </c>
      <c r="N64" s="337">
        <f t="shared" si="11"/>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W29"/>
  <sheetViews>
    <sheetView workbookViewId="0">
      <selection activeCell="C6" sqref="C6"/>
    </sheetView>
  </sheetViews>
  <sheetFormatPr baseColWidth="10" defaultRowHeight="15"/>
  <cols>
    <col min="2" max="2" width="27.5703125" bestFit="1" customWidth="1"/>
    <col min="3" max="4" width="11.42578125" style="47"/>
    <col min="5" max="5" width="11.42578125" style="329"/>
    <col min="6" max="6" width="11.42578125" style="47"/>
    <col min="7" max="9" width="13.28515625" style="47" customWidth="1"/>
    <col min="10" max="10" width="11.42578125" style="47"/>
    <col min="11" max="11" width="13.28515625" style="47" bestFit="1" customWidth="1"/>
    <col min="12" max="12" width="13.28515625" style="47" customWidth="1"/>
    <col min="13" max="13" width="18.5703125" style="47" bestFit="1" customWidth="1"/>
    <col min="14" max="14" width="11.42578125" style="186"/>
    <col min="15" max="15" width="11.42578125" style="330"/>
    <col min="18" max="18" width="27" customWidth="1"/>
  </cols>
  <sheetData>
    <row r="1" spans="1:23">
      <c r="A1" s="182">
        <v>2023</v>
      </c>
      <c r="C1" s="47" t="s">
        <v>790</v>
      </c>
      <c r="D1" s="47" t="s">
        <v>791</v>
      </c>
      <c r="E1" s="329" t="s">
        <v>792</v>
      </c>
      <c r="F1" s="47" t="s">
        <v>793</v>
      </c>
      <c r="G1" s="47" t="s">
        <v>794</v>
      </c>
      <c r="H1" s="47" t="s">
        <v>795</v>
      </c>
      <c r="I1" s="47" t="s">
        <v>796</v>
      </c>
      <c r="J1" s="47" t="s">
        <v>797</v>
      </c>
      <c r="L1" s="47" t="s">
        <v>798</v>
      </c>
      <c r="M1" s="47" t="s">
        <v>800</v>
      </c>
    </row>
    <row r="2" spans="1:23" s="182" customFormat="1" ht="17.25">
      <c r="A2" s="331" t="s">
        <v>468</v>
      </c>
      <c r="B2" s="331" t="s">
        <v>469</v>
      </c>
      <c r="C2" s="332" t="s">
        <v>801</v>
      </c>
      <c r="D2" s="332" t="s">
        <v>802</v>
      </c>
      <c r="E2" s="332" t="s">
        <v>803</v>
      </c>
      <c r="F2" s="333" t="s">
        <v>804</v>
      </c>
      <c r="G2" s="187" t="s">
        <v>805</v>
      </c>
      <c r="H2" s="187" t="s">
        <v>806</v>
      </c>
      <c r="I2" s="333" t="s">
        <v>807</v>
      </c>
      <c r="J2" s="333" t="s">
        <v>808</v>
      </c>
      <c r="K2" s="187" t="s">
        <v>809</v>
      </c>
      <c r="L2" s="333" t="s">
        <v>810</v>
      </c>
      <c r="M2" s="187" t="s">
        <v>824</v>
      </c>
      <c r="N2" s="187" t="s">
        <v>812</v>
      </c>
      <c r="O2" s="334"/>
      <c r="Q2" s="331" t="s">
        <v>468</v>
      </c>
      <c r="R2" s="187" t="s">
        <v>469</v>
      </c>
      <c r="S2" s="187">
        <v>2023</v>
      </c>
      <c r="T2" s="187">
        <v>2025</v>
      </c>
      <c r="U2" s="187">
        <v>2035</v>
      </c>
      <c r="V2" s="187">
        <v>2045</v>
      </c>
      <c r="W2" s="187">
        <v>2055</v>
      </c>
    </row>
    <row r="3" spans="1:23">
      <c r="A3" s="335" t="s">
        <v>642</v>
      </c>
      <c r="B3" s="237" t="s">
        <v>643</v>
      </c>
      <c r="C3" s="336">
        <v>608875</v>
      </c>
      <c r="D3" s="336">
        <v>16345</v>
      </c>
      <c r="E3" s="336">
        <v>2260871</v>
      </c>
      <c r="F3" s="336">
        <v>17386</v>
      </c>
      <c r="G3" s="336">
        <v>56684</v>
      </c>
      <c r="H3" s="336">
        <v>0</v>
      </c>
      <c r="I3" s="336">
        <v>29954</v>
      </c>
      <c r="J3" s="336">
        <v>25254</v>
      </c>
      <c r="K3" s="336"/>
      <c r="L3" s="336">
        <v>8406</v>
      </c>
      <c r="M3" s="336">
        <v>0</v>
      </c>
      <c r="N3" s="337">
        <f t="shared" ref="N3:N5" si="0">+SUM(C3:F3,I3:J3,L3)</f>
        <v>2967091</v>
      </c>
      <c r="P3" s="339"/>
      <c r="Q3" s="335" t="str">
        <f t="shared" ref="Q3:R5" si="1">A3</f>
        <v>057</v>
      </c>
      <c r="R3" s="335" t="str">
        <f t="shared" si="1"/>
        <v>Rio Maipo</v>
      </c>
      <c r="S3" s="340">
        <f>N3</f>
        <v>2967091</v>
      </c>
      <c r="T3" s="340">
        <f>N27</f>
        <v>2797553</v>
      </c>
      <c r="U3" s="340">
        <f>N21</f>
        <v>3000353</v>
      </c>
      <c r="V3" s="340">
        <f>N15</f>
        <v>3134887</v>
      </c>
      <c r="W3" s="340">
        <f>N9</f>
        <v>3523333</v>
      </c>
    </row>
    <row r="4" spans="1:23">
      <c r="A4" s="335" t="s">
        <v>644</v>
      </c>
      <c r="B4" s="237" t="s">
        <v>645</v>
      </c>
      <c r="C4" s="336">
        <v>0</v>
      </c>
      <c r="D4" s="336">
        <v>377</v>
      </c>
      <c r="E4" s="336">
        <v>103618</v>
      </c>
      <c r="F4" s="336">
        <v>9268</v>
      </c>
      <c r="G4" s="336">
        <v>42157</v>
      </c>
      <c r="H4" s="336">
        <v>0</v>
      </c>
      <c r="I4" s="336">
        <v>0</v>
      </c>
      <c r="J4" s="336">
        <v>0</v>
      </c>
      <c r="K4" s="336">
        <v>0</v>
      </c>
      <c r="L4" s="336">
        <v>0</v>
      </c>
      <c r="M4" s="336">
        <v>0</v>
      </c>
      <c r="N4" s="337">
        <f t="shared" si="0"/>
        <v>113263</v>
      </c>
      <c r="P4" s="339"/>
      <c r="Q4" s="335" t="str">
        <f t="shared" si="1"/>
        <v>058</v>
      </c>
      <c r="R4" s="335" t="str">
        <f t="shared" si="1"/>
        <v>Costeras entre  Maipo y Rapel</v>
      </c>
      <c r="S4" s="340">
        <f>N4</f>
        <v>113263</v>
      </c>
      <c r="T4" s="340">
        <f t="shared" ref="T4:T5" si="2">N28</f>
        <v>120675</v>
      </c>
      <c r="U4" s="340">
        <f t="shared" ref="U4:U5" si="3">N22</f>
        <v>173773</v>
      </c>
      <c r="V4" s="340">
        <f t="shared" ref="V4:V5" si="4">N16</f>
        <v>213807</v>
      </c>
      <c r="W4" s="340">
        <f>N10</f>
        <v>272261</v>
      </c>
    </row>
    <row r="5" spans="1:23">
      <c r="A5" s="335" t="s">
        <v>646</v>
      </c>
      <c r="B5" s="237" t="s">
        <v>647</v>
      </c>
      <c r="C5" s="336">
        <v>0</v>
      </c>
      <c r="D5" s="336">
        <v>492</v>
      </c>
      <c r="E5" s="336">
        <v>60225</v>
      </c>
      <c r="F5" s="336">
        <v>0</v>
      </c>
      <c r="G5" s="336">
        <v>0</v>
      </c>
      <c r="H5" s="336">
        <v>0</v>
      </c>
      <c r="I5" s="336">
        <v>4401</v>
      </c>
      <c r="J5" s="336">
        <v>0</v>
      </c>
      <c r="K5" s="336">
        <v>0</v>
      </c>
      <c r="L5" s="336">
        <v>0</v>
      </c>
      <c r="M5" s="336">
        <v>0</v>
      </c>
      <c r="N5" s="337">
        <f t="shared" si="0"/>
        <v>65118</v>
      </c>
      <c r="Q5" s="335" t="str">
        <f t="shared" si="1"/>
        <v>060</v>
      </c>
      <c r="R5" s="335" t="str">
        <f t="shared" si="1"/>
        <v>Rio Rapel</v>
      </c>
      <c r="S5" s="340">
        <f>N5</f>
        <v>65118</v>
      </c>
      <c r="T5" s="340">
        <f t="shared" si="2"/>
        <v>65938</v>
      </c>
      <c r="U5" s="340">
        <f t="shared" si="3"/>
        <v>91403</v>
      </c>
      <c r="V5" s="340">
        <f t="shared" si="4"/>
        <v>109832</v>
      </c>
      <c r="W5" s="340">
        <f>N11</f>
        <v>139127</v>
      </c>
    </row>
    <row r="6" spans="1:23">
      <c r="A6" s="339"/>
      <c r="C6" s="341"/>
      <c r="D6" s="341"/>
      <c r="E6" s="350"/>
      <c r="J6" s="341"/>
      <c r="K6" s="341"/>
      <c r="L6" s="341"/>
      <c r="M6" s="341"/>
      <c r="N6" s="345"/>
    </row>
    <row r="7" spans="1:23">
      <c r="A7" s="182">
        <v>2055</v>
      </c>
    </row>
    <row r="8" spans="1:23" ht="17.25">
      <c r="A8" s="331" t="s">
        <v>468</v>
      </c>
      <c r="B8" s="331" t="s">
        <v>469</v>
      </c>
      <c r="C8" s="346" t="s">
        <v>801</v>
      </c>
      <c r="D8" s="346" t="s">
        <v>802</v>
      </c>
      <c r="E8" s="346" t="s">
        <v>803</v>
      </c>
      <c r="F8" s="187" t="s">
        <v>804</v>
      </c>
      <c r="G8" s="187" t="s">
        <v>805</v>
      </c>
      <c r="H8" s="187" t="s">
        <v>806</v>
      </c>
      <c r="I8" s="187" t="s">
        <v>807</v>
      </c>
      <c r="J8" s="187" t="s">
        <v>808</v>
      </c>
      <c r="K8" s="187" t="s">
        <v>809</v>
      </c>
      <c r="L8" s="187" t="s">
        <v>810</v>
      </c>
      <c r="M8" s="187" t="s">
        <v>824</v>
      </c>
      <c r="N8" s="187" t="s">
        <v>812</v>
      </c>
    </row>
    <row r="9" spans="1:23">
      <c r="A9" s="335" t="str">
        <f t="shared" ref="A9:B11" si="5">A3</f>
        <v>057</v>
      </c>
      <c r="B9" s="335" t="str">
        <f t="shared" si="5"/>
        <v>Rio Maipo</v>
      </c>
      <c r="C9" s="336">
        <v>719863</v>
      </c>
      <c r="D9" s="336">
        <v>19763</v>
      </c>
      <c r="E9" s="336">
        <v>2647546</v>
      </c>
      <c r="F9" s="336">
        <v>28479</v>
      </c>
      <c r="G9" s="336">
        <v>66426</v>
      </c>
      <c r="H9" s="336">
        <v>0</v>
      </c>
      <c r="I9" s="336">
        <v>55446</v>
      </c>
      <c r="J9" s="336">
        <v>50988</v>
      </c>
      <c r="K9" s="336">
        <v>0</v>
      </c>
      <c r="L9" s="336">
        <v>1248</v>
      </c>
      <c r="M9" s="336">
        <v>0</v>
      </c>
      <c r="N9" s="337">
        <f t="shared" ref="N9:N11" si="6">+SUM(C9:F9,I9:J9,L9)</f>
        <v>3523333</v>
      </c>
    </row>
    <row r="10" spans="1:23">
      <c r="A10" s="335" t="str">
        <f t="shared" si="5"/>
        <v>058</v>
      </c>
      <c r="B10" s="335" t="str">
        <f t="shared" si="5"/>
        <v>Costeras entre  Maipo y Rapel</v>
      </c>
      <c r="C10" s="336">
        <v>0</v>
      </c>
      <c r="D10" s="336">
        <v>524</v>
      </c>
      <c r="E10" s="336">
        <v>254943</v>
      </c>
      <c r="F10" s="336">
        <v>16794</v>
      </c>
      <c r="G10" s="336">
        <v>45590</v>
      </c>
      <c r="H10" s="336">
        <v>0</v>
      </c>
      <c r="I10" s="336">
        <v>0</v>
      </c>
      <c r="J10" s="336">
        <v>0</v>
      </c>
      <c r="K10" s="336">
        <v>0</v>
      </c>
      <c r="L10" s="336">
        <v>0</v>
      </c>
      <c r="M10" s="336">
        <v>0</v>
      </c>
      <c r="N10" s="337">
        <f t="shared" si="6"/>
        <v>272261</v>
      </c>
    </row>
    <row r="11" spans="1:23">
      <c r="A11" s="335" t="str">
        <f t="shared" si="5"/>
        <v>060</v>
      </c>
      <c r="B11" s="335" t="str">
        <f t="shared" si="5"/>
        <v>Rio Rapel</v>
      </c>
      <c r="C11" s="336">
        <v>0</v>
      </c>
      <c r="D11" s="336">
        <v>551</v>
      </c>
      <c r="E11" s="336">
        <v>131437</v>
      </c>
      <c r="F11" s="336">
        <v>0</v>
      </c>
      <c r="G11" s="336">
        <v>0</v>
      </c>
      <c r="H11" s="336">
        <v>0</v>
      </c>
      <c r="I11" s="336">
        <v>7139</v>
      </c>
      <c r="J11" s="336">
        <v>0</v>
      </c>
      <c r="K11" s="336">
        <v>0</v>
      </c>
      <c r="L11" s="336">
        <v>0</v>
      </c>
      <c r="M11" s="336">
        <v>0</v>
      </c>
      <c r="N11" s="337">
        <f t="shared" si="6"/>
        <v>139127</v>
      </c>
    </row>
    <row r="13" spans="1:23">
      <c r="A13" s="182">
        <v>2045</v>
      </c>
      <c r="C13" s="360"/>
      <c r="D13" s="360"/>
    </row>
    <row r="14" spans="1:23" ht="17.25">
      <c r="A14" s="331" t="s">
        <v>468</v>
      </c>
      <c r="B14" s="331" t="s">
        <v>469</v>
      </c>
      <c r="C14" s="332" t="s">
        <v>801</v>
      </c>
      <c r="D14" s="332" t="s">
        <v>802</v>
      </c>
      <c r="E14" s="332" t="s">
        <v>803</v>
      </c>
      <c r="F14" s="333" t="s">
        <v>804</v>
      </c>
      <c r="G14" s="187" t="s">
        <v>805</v>
      </c>
      <c r="H14" s="187" t="s">
        <v>806</v>
      </c>
      <c r="I14" s="333" t="s">
        <v>807</v>
      </c>
      <c r="J14" s="333" t="s">
        <v>808</v>
      </c>
      <c r="K14" s="187" t="s">
        <v>809</v>
      </c>
      <c r="L14" s="333" t="s">
        <v>810</v>
      </c>
      <c r="M14" s="187" t="s">
        <v>824</v>
      </c>
      <c r="N14" s="187" t="s">
        <v>812</v>
      </c>
      <c r="O14" s="334"/>
    </row>
    <row r="15" spans="1:23">
      <c r="A15" s="335" t="s">
        <v>642</v>
      </c>
      <c r="B15" s="237" t="s">
        <v>643</v>
      </c>
      <c r="C15" s="336">
        <v>694925</v>
      </c>
      <c r="D15" s="336">
        <v>19562</v>
      </c>
      <c r="E15" s="336">
        <v>2300639</v>
      </c>
      <c r="F15" s="336">
        <v>25044</v>
      </c>
      <c r="G15" s="336">
        <v>66426</v>
      </c>
      <c r="H15" s="336">
        <v>0</v>
      </c>
      <c r="I15" s="336">
        <v>50523</v>
      </c>
      <c r="J15" s="336">
        <v>42946</v>
      </c>
      <c r="K15" s="336">
        <v>0</v>
      </c>
      <c r="L15" s="336">
        <v>1248</v>
      </c>
      <c r="M15" s="336">
        <v>0</v>
      </c>
      <c r="N15" s="337">
        <f t="shared" ref="N15:N17" si="7">+SUM(C15:F15,I15:J15,L15)</f>
        <v>3134887</v>
      </c>
    </row>
    <row r="16" spans="1:23">
      <c r="A16" s="335" t="s">
        <v>644</v>
      </c>
      <c r="B16" s="237" t="s">
        <v>645</v>
      </c>
      <c r="C16" s="336">
        <v>0</v>
      </c>
      <c r="D16" s="336">
        <v>519</v>
      </c>
      <c r="E16" s="336">
        <v>199092</v>
      </c>
      <c r="F16" s="336">
        <v>14196</v>
      </c>
      <c r="G16" s="336">
        <v>45590</v>
      </c>
      <c r="H16" s="336">
        <v>0</v>
      </c>
      <c r="I16" s="336">
        <v>0</v>
      </c>
      <c r="J16" s="336">
        <v>0</v>
      </c>
      <c r="K16" s="336">
        <v>0</v>
      </c>
      <c r="L16" s="336">
        <v>0</v>
      </c>
      <c r="M16" s="336">
        <v>0</v>
      </c>
      <c r="N16" s="337">
        <f t="shared" si="7"/>
        <v>213807</v>
      </c>
    </row>
    <row r="17" spans="1:15">
      <c r="A17" s="335" t="s">
        <v>646</v>
      </c>
      <c r="B17" s="237" t="s">
        <v>647</v>
      </c>
      <c r="C17" s="336">
        <v>0</v>
      </c>
      <c r="D17" s="336">
        <v>545</v>
      </c>
      <c r="E17" s="336">
        <v>102585</v>
      </c>
      <c r="F17" s="336">
        <v>0</v>
      </c>
      <c r="G17" s="336">
        <v>0</v>
      </c>
      <c r="H17" s="336">
        <v>0</v>
      </c>
      <c r="I17" s="336">
        <v>6702</v>
      </c>
      <c r="J17" s="336">
        <v>0</v>
      </c>
      <c r="K17" s="336">
        <v>0</v>
      </c>
      <c r="L17" s="336">
        <v>0</v>
      </c>
      <c r="M17" s="336">
        <v>0</v>
      </c>
      <c r="N17" s="337">
        <f t="shared" si="7"/>
        <v>109832</v>
      </c>
    </row>
    <row r="19" spans="1:15">
      <c r="A19" s="182">
        <v>2035</v>
      </c>
      <c r="C19" s="360"/>
      <c r="D19" s="360"/>
    </row>
    <row r="20" spans="1:15" ht="17.25">
      <c r="A20" s="331" t="s">
        <v>468</v>
      </c>
      <c r="B20" s="331" t="s">
        <v>469</v>
      </c>
      <c r="C20" s="332" t="s">
        <v>801</v>
      </c>
      <c r="D20" s="332" t="s">
        <v>802</v>
      </c>
      <c r="E20" s="332" t="s">
        <v>803</v>
      </c>
      <c r="F20" s="333" t="s">
        <v>804</v>
      </c>
      <c r="G20" s="187" t="s">
        <v>805</v>
      </c>
      <c r="H20" s="187" t="s">
        <v>806</v>
      </c>
      <c r="I20" s="333" t="s">
        <v>807</v>
      </c>
      <c r="J20" s="333" t="s">
        <v>808</v>
      </c>
      <c r="K20" s="187" t="s">
        <v>809</v>
      </c>
      <c r="L20" s="333" t="s">
        <v>810</v>
      </c>
      <c r="M20" s="187" t="s">
        <v>824</v>
      </c>
      <c r="N20" s="187" t="s">
        <v>812</v>
      </c>
      <c r="O20" s="334"/>
    </row>
    <row r="21" spans="1:15">
      <c r="A21" s="335" t="s">
        <v>642</v>
      </c>
      <c r="B21" s="237" t="s">
        <v>643</v>
      </c>
      <c r="C21" s="336">
        <v>664230</v>
      </c>
      <c r="D21" s="336">
        <v>19140</v>
      </c>
      <c r="E21" s="336">
        <v>2211226</v>
      </c>
      <c r="F21" s="336">
        <v>22730</v>
      </c>
      <c r="G21" s="336">
        <v>61590</v>
      </c>
      <c r="H21" s="336">
        <v>0</v>
      </c>
      <c r="I21" s="336">
        <v>44875</v>
      </c>
      <c r="J21" s="336">
        <v>34904</v>
      </c>
      <c r="K21" s="336">
        <v>0</v>
      </c>
      <c r="L21" s="336">
        <v>3248</v>
      </c>
      <c r="M21" s="336">
        <v>0</v>
      </c>
      <c r="N21" s="337">
        <f t="shared" ref="N21:N23" si="8">+SUM(C21:F21,I21:J21,L21)</f>
        <v>3000353</v>
      </c>
    </row>
    <row r="22" spans="1:15">
      <c r="A22" s="335" t="s">
        <v>644</v>
      </c>
      <c r="B22" s="237" t="s">
        <v>645</v>
      </c>
      <c r="C22" s="336">
        <v>0</v>
      </c>
      <c r="D22" s="336">
        <v>508</v>
      </c>
      <c r="E22" s="336">
        <v>160527</v>
      </c>
      <c r="F22" s="336">
        <v>12738</v>
      </c>
      <c r="G22" s="336">
        <v>43960</v>
      </c>
      <c r="H22" s="336">
        <v>0</v>
      </c>
      <c r="I22" s="336">
        <v>0</v>
      </c>
      <c r="J22" s="336">
        <v>0</v>
      </c>
      <c r="K22" s="336">
        <v>0</v>
      </c>
      <c r="L22" s="336">
        <v>0</v>
      </c>
      <c r="M22" s="336">
        <v>0</v>
      </c>
      <c r="N22" s="337">
        <f t="shared" si="8"/>
        <v>173773</v>
      </c>
    </row>
    <row r="23" spans="1:15">
      <c r="A23" s="335" t="s">
        <v>646</v>
      </c>
      <c r="B23" s="237" t="s">
        <v>647</v>
      </c>
      <c r="C23" s="336">
        <v>0</v>
      </c>
      <c r="D23" s="336">
        <v>534</v>
      </c>
      <c r="E23" s="336">
        <v>84659</v>
      </c>
      <c r="F23" s="336">
        <v>0</v>
      </c>
      <c r="G23" s="336">
        <v>0</v>
      </c>
      <c r="H23" s="336">
        <v>0</v>
      </c>
      <c r="I23" s="336">
        <v>6210</v>
      </c>
      <c r="J23" s="336">
        <v>0</v>
      </c>
      <c r="K23" s="336">
        <v>0</v>
      </c>
      <c r="L23" s="336">
        <v>0</v>
      </c>
      <c r="M23" s="336">
        <v>0</v>
      </c>
      <c r="N23" s="337">
        <f t="shared" si="8"/>
        <v>91403</v>
      </c>
    </row>
    <row r="25" spans="1:15">
      <c r="A25" s="182">
        <v>2025</v>
      </c>
      <c r="C25" s="360"/>
      <c r="D25" s="360"/>
    </row>
    <row r="26" spans="1:15" ht="17.25">
      <c r="A26" s="331" t="s">
        <v>468</v>
      </c>
      <c r="B26" s="331" t="s">
        <v>469</v>
      </c>
      <c r="C26" s="332" t="s">
        <v>801</v>
      </c>
      <c r="D26" s="332" t="s">
        <v>802</v>
      </c>
      <c r="E26" s="332" t="s">
        <v>803</v>
      </c>
      <c r="F26" s="333" t="s">
        <v>804</v>
      </c>
      <c r="G26" s="187" t="s">
        <v>805</v>
      </c>
      <c r="H26" s="187" t="s">
        <v>806</v>
      </c>
      <c r="I26" s="333" t="s">
        <v>807</v>
      </c>
      <c r="J26" s="333" t="s">
        <v>808</v>
      </c>
      <c r="K26" s="187" t="s">
        <v>809</v>
      </c>
      <c r="L26" s="333" t="s">
        <v>810</v>
      </c>
      <c r="M26" s="187" t="s">
        <v>824</v>
      </c>
      <c r="N26" s="187" t="s">
        <v>812</v>
      </c>
      <c r="O26" s="334"/>
    </row>
    <row r="27" spans="1:15">
      <c r="A27" s="335" t="s">
        <v>642</v>
      </c>
      <c r="B27" s="237" t="s">
        <v>643</v>
      </c>
      <c r="C27" s="336">
        <v>623573</v>
      </c>
      <c r="D27" s="336">
        <v>16658</v>
      </c>
      <c r="E27" s="336">
        <v>2067590</v>
      </c>
      <c r="F27" s="336">
        <v>18252</v>
      </c>
      <c r="G27" s="336">
        <v>57741</v>
      </c>
      <c r="H27" s="336">
        <v>0</v>
      </c>
      <c r="I27" s="336">
        <v>39037</v>
      </c>
      <c r="J27" s="336">
        <v>26863</v>
      </c>
      <c r="K27" s="336">
        <v>0</v>
      </c>
      <c r="L27" s="336">
        <v>5580</v>
      </c>
      <c r="M27" s="336">
        <v>0</v>
      </c>
      <c r="N27" s="337">
        <f t="shared" ref="N27:N29" si="9">+SUM(C27:F27,I27:J27,L27)</f>
        <v>2797553</v>
      </c>
    </row>
    <row r="28" spans="1:15">
      <c r="A28" s="335" t="s">
        <v>644</v>
      </c>
      <c r="B28" s="237" t="s">
        <v>645</v>
      </c>
      <c r="C28" s="336">
        <v>0</v>
      </c>
      <c r="D28" s="336">
        <v>384</v>
      </c>
      <c r="E28" s="336">
        <v>110449</v>
      </c>
      <c r="F28" s="336">
        <v>9842</v>
      </c>
      <c r="G28" s="336">
        <v>42528</v>
      </c>
      <c r="H28" s="336">
        <v>0</v>
      </c>
      <c r="I28" s="336">
        <v>0</v>
      </c>
      <c r="J28" s="336">
        <v>0</v>
      </c>
      <c r="K28" s="336">
        <v>0</v>
      </c>
      <c r="L28" s="336">
        <v>0</v>
      </c>
      <c r="M28" s="336">
        <v>0</v>
      </c>
      <c r="N28" s="337">
        <f t="shared" si="9"/>
        <v>120675</v>
      </c>
    </row>
    <row r="29" spans="1:15">
      <c r="A29" s="335" t="s">
        <v>646</v>
      </c>
      <c r="B29" s="237" t="s">
        <v>647</v>
      </c>
      <c r="C29" s="336">
        <v>0</v>
      </c>
      <c r="D29" s="336">
        <v>502</v>
      </c>
      <c r="E29" s="336">
        <v>59785</v>
      </c>
      <c r="F29" s="336">
        <v>0</v>
      </c>
      <c r="G29" s="336">
        <v>0</v>
      </c>
      <c r="H29" s="336">
        <v>0</v>
      </c>
      <c r="I29" s="336">
        <v>5651</v>
      </c>
      <c r="J29" s="336">
        <v>0</v>
      </c>
      <c r="K29" s="336">
        <v>0</v>
      </c>
      <c r="L29" s="336">
        <v>0</v>
      </c>
      <c r="M29" s="336">
        <v>0</v>
      </c>
      <c r="N29" s="337">
        <f t="shared" si="9"/>
        <v>65938</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W29"/>
  <sheetViews>
    <sheetView workbookViewId="0">
      <selection activeCell="C6" sqref="C6"/>
    </sheetView>
  </sheetViews>
  <sheetFormatPr baseColWidth="10" defaultRowHeight="15"/>
  <cols>
    <col min="2" max="2" width="46.7109375" bestFit="1" customWidth="1"/>
    <col min="3" max="4" width="11.42578125" style="47"/>
    <col min="5" max="5" width="11.42578125" style="329"/>
    <col min="6" max="6" width="11.42578125" style="47"/>
    <col min="7" max="9" width="13.28515625" style="47" customWidth="1"/>
    <col min="10" max="10" width="11.42578125" style="47"/>
    <col min="11" max="11" width="13.28515625" style="47" bestFit="1" customWidth="1"/>
    <col min="12" max="12" width="13.28515625" style="47" customWidth="1"/>
    <col min="13" max="13" width="18.5703125" style="47" bestFit="1" customWidth="1"/>
    <col min="14" max="14" width="11.42578125" style="186"/>
    <col min="15" max="15" width="11.42578125" style="330"/>
    <col min="18" max="18" width="37.42578125" customWidth="1"/>
  </cols>
  <sheetData>
    <row r="1" spans="1:23">
      <c r="A1" s="182">
        <v>2023</v>
      </c>
      <c r="C1" s="47" t="s">
        <v>790</v>
      </c>
      <c r="D1" s="47" t="s">
        <v>791</v>
      </c>
      <c r="E1" s="329" t="s">
        <v>792</v>
      </c>
      <c r="F1" s="47" t="s">
        <v>793</v>
      </c>
      <c r="G1" s="47" t="s">
        <v>794</v>
      </c>
      <c r="H1" s="47" t="s">
        <v>795</v>
      </c>
      <c r="I1" s="47" t="s">
        <v>796</v>
      </c>
      <c r="J1" s="47" t="s">
        <v>797</v>
      </c>
      <c r="L1" s="47" t="s">
        <v>798</v>
      </c>
      <c r="M1" s="47" t="s">
        <v>800</v>
      </c>
    </row>
    <row r="2" spans="1:23" s="182" customFormat="1" ht="17.25">
      <c r="A2" s="331" t="s">
        <v>468</v>
      </c>
      <c r="B2" s="331" t="s">
        <v>469</v>
      </c>
      <c r="C2" s="332" t="s">
        <v>801</v>
      </c>
      <c r="D2" s="332" t="s">
        <v>802</v>
      </c>
      <c r="E2" s="332" t="s">
        <v>803</v>
      </c>
      <c r="F2" s="333" t="s">
        <v>804</v>
      </c>
      <c r="G2" s="187" t="s">
        <v>805</v>
      </c>
      <c r="H2" s="187" t="s">
        <v>806</v>
      </c>
      <c r="I2" s="333" t="s">
        <v>807</v>
      </c>
      <c r="J2" s="333" t="s">
        <v>808</v>
      </c>
      <c r="K2" s="187" t="s">
        <v>831</v>
      </c>
      <c r="L2" s="333" t="s">
        <v>832</v>
      </c>
      <c r="M2" s="187" t="s">
        <v>824</v>
      </c>
      <c r="N2" s="187" t="s">
        <v>812</v>
      </c>
      <c r="O2" s="334"/>
      <c r="Q2" s="331" t="s">
        <v>468</v>
      </c>
      <c r="R2" s="187" t="s">
        <v>469</v>
      </c>
      <c r="S2" s="187">
        <v>2023</v>
      </c>
      <c r="T2" s="187">
        <v>2025</v>
      </c>
      <c r="U2" s="187">
        <v>2035</v>
      </c>
      <c r="V2" s="187">
        <v>2045</v>
      </c>
      <c r="W2" s="187">
        <v>2055</v>
      </c>
    </row>
    <row r="3" spans="1:23">
      <c r="A3" s="335" t="s">
        <v>642</v>
      </c>
      <c r="B3" s="237" t="s">
        <v>643</v>
      </c>
      <c r="C3" s="336">
        <v>2279</v>
      </c>
      <c r="D3" s="336">
        <v>390</v>
      </c>
      <c r="E3" s="336">
        <v>114652</v>
      </c>
      <c r="F3" s="336">
        <v>1702.3</v>
      </c>
      <c r="G3" s="336">
        <v>0</v>
      </c>
      <c r="H3" s="336">
        <v>0</v>
      </c>
      <c r="I3" s="336">
        <v>0</v>
      </c>
      <c r="J3" s="336">
        <v>1043</v>
      </c>
      <c r="K3" s="336">
        <v>0</v>
      </c>
      <c r="L3" s="336">
        <v>9221</v>
      </c>
      <c r="M3" s="336">
        <v>0</v>
      </c>
      <c r="N3" s="337">
        <f t="shared" ref="N3:N5" si="0">+SUM(C3:F3,I3:J3,L3)</f>
        <v>129287.3</v>
      </c>
      <c r="P3" s="339"/>
      <c r="Q3" s="335" t="str">
        <f t="shared" ref="Q3:R5" si="1">A3</f>
        <v>057</v>
      </c>
      <c r="R3" s="335" t="str">
        <f t="shared" si="1"/>
        <v>Rio Maipo</v>
      </c>
      <c r="S3" s="340">
        <f>N3</f>
        <v>129287.3</v>
      </c>
      <c r="T3" s="340">
        <f>N27</f>
        <v>125491.88</v>
      </c>
      <c r="U3" s="340">
        <f>N21</f>
        <v>159157.10999999999</v>
      </c>
      <c r="V3" s="340">
        <f>N15</f>
        <v>203487.24</v>
      </c>
      <c r="W3" s="340">
        <f>N9</f>
        <v>251870</v>
      </c>
    </row>
    <row r="4" spans="1:23">
      <c r="A4" s="335" t="s">
        <v>646</v>
      </c>
      <c r="B4" s="237" t="s">
        <v>647</v>
      </c>
      <c r="C4" s="336">
        <v>49163</v>
      </c>
      <c r="D4" s="336">
        <v>17929</v>
      </c>
      <c r="E4" s="336">
        <v>2912369</v>
      </c>
      <c r="F4" s="336">
        <v>24848</v>
      </c>
      <c r="G4" s="336">
        <v>0</v>
      </c>
      <c r="H4" s="336">
        <v>0</v>
      </c>
      <c r="I4" s="336">
        <v>82786</v>
      </c>
      <c r="J4" s="336">
        <v>16472</v>
      </c>
      <c r="K4" s="336">
        <v>0</v>
      </c>
      <c r="L4" s="336">
        <v>3</v>
      </c>
      <c r="M4" s="336">
        <v>0</v>
      </c>
      <c r="N4" s="337">
        <f t="shared" si="0"/>
        <v>3103570</v>
      </c>
      <c r="P4" s="339"/>
      <c r="Q4" s="335" t="str">
        <f t="shared" si="1"/>
        <v>060</v>
      </c>
      <c r="R4" s="335" t="str">
        <f t="shared" si="1"/>
        <v>Rio Rapel</v>
      </c>
      <c r="S4" s="340">
        <f>N4</f>
        <v>3103570</v>
      </c>
      <c r="T4" s="340">
        <f t="shared" ref="T4:T5" si="2">N28</f>
        <v>2969674.58</v>
      </c>
      <c r="U4" s="340">
        <f t="shared" ref="U4:U5" si="3">N22</f>
        <v>3299026.45</v>
      </c>
      <c r="V4" s="340">
        <f>N16</f>
        <v>3745523.65</v>
      </c>
      <c r="W4" s="340">
        <f>N10</f>
        <v>4611976</v>
      </c>
    </row>
    <row r="5" spans="1:23">
      <c r="A5" s="335" t="s">
        <v>648</v>
      </c>
      <c r="B5" s="237" t="s">
        <v>649</v>
      </c>
      <c r="C5" s="336">
        <v>2000</v>
      </c>
      <c r="D5" s="336">
        <v>1769</v>
      </c>
      <c r="E5" s="336">
        <v>306783</v>
      </c>
      <c r="F5" s="336">
        <v>410</v>
      </c>
      <c r="G5" s="336">
        <v>0</v>
      </c>
      <c r="H5" s="336">
        <v>0</v>
      </c>
      <c r="I5" s="336">
        <v>0</v>
      </c>
      <c r="J5" s="336">
        <v>0</v>
      </c>
      <c r="K5" s="336">
        <v>0</v>
      </c>
      <c r="L5" s="336">
        <v>0</v>
      </c>
      <c r="M5" s="336">
        <v>0</v>
      </c>
      <c r="N5" s="337">
        <f t="shared" si="0"/>
        <v>310962</v>
      </c>
      <c r="Q5" s="335" t="str">
        <f t="shared" si="1"/>
        <v>061</v>
      </c>
      <c r="R5" s="335" t="str">
        <f t="shared" si="1"/>
        <v>Costeras Rapel-E.Nilahue</v>
      </c>
      <c r="S5" s="340">
        <f>N5</f>
        <v>310962</v>
      </c>
      <c r="T5" s="340">
        <f t="shared" si="2"/>
        <v>320831.13</v>
      </c>
      <c r="U5" s="340">
        <f t="shared" si="3"/>
        <v>414562.54000000004</v>
      </c>
      <c r="V5" s="340">
        <f>N17</f>
        <v>463231.76999999996</v>
      </c>
      <c r="W5" s="340">
        <f>N11</f>
        <v>595276.43999999994</v>
      </c>
    </row>
    <row r="6" spans="1:23">
      <c r="A6" s="339"/>
      <c r="C6" s="341"/>
      <c r="D6" s="341"/>
      <c r="E6" s="350"/>
      <c r="J6" s="341"/>
      <c r="K6" s="341"/>
      <c r="L6" s="341"/>
      <c r="M6" s="341"/>
      <c r="N6" s="345"/>
    </row>
    <row r="7" spans="1:23">
      <c r="A7" s="182">
        <v>2055</v>
      </c>
    </row>
    <row r="8" spans="1:23" ht="17.25">
      <c r="A8" s="331" t="s">
        <v>468</v>
      </c>
      <c r="B8" s="331" t="s">
        <v>469</v>
      </c>
      <c r="C8" s="346" t="s">
        <v>801</v>
      </c>
      <c r="D8" s="346" t="s">
        <v>802</v>
      </c>
      <c r="E8" s="346" t="s">
        <v>803</v>
      </c>
      <c r="F8" s="187" t="s">
        <v>804</v>
      </c>
      <c r="G8" s="187" t="s">
        <v>805</v>
      </c>
      <c r="H8" s="187" t="s">
        <v>806</v>
      </c>
      <c r="I8" s="187" t="s">
        <v>807</v>
      </c>
      <c r="J8" s="187" t="s">
        <v>808</v>
      </c>
      <c r="K8" s="187" t="s">
        <v>831</v>
      </c>
      <c r="L8" s="187" t="s">
        <v>832</v>
      </c>
      <c r="M8" s="187" t="s">
        <v>824</v>
      </c>
      <c r="N8" s="187" t="s">
        <v>812</v>
      </c>
    </row>
    <row r="9" spans="1:23">
      <c r="A9" s="335" t="str">
        <f t="shared" ref="A9:B11" si="4">A3</f>
        <v>057</v>
      </c>
      <c r="B9" s="335" t="str">
        <f t="shared" si="4"/>
        <v>Rio Maipo</v>
      </c>
      <c r="C9" s="336">
        <v>2626</v>
      </c>
      <c r="D9" s="336">
        <v>488</v>
      </c>
      <c r="E9" s="336">
        <v>231175</v>
      </c>
      <c r="F9" s="361"/>
      <c r="G9" s="361"/>
      <c r="H9" s="362"/>
      <c r="I9" s="362"/>
      <c r="J9" s="362">
        <v>5319</v>
      </c>
      <c r="K9" s="362"/>
      <c r="L9" s="362">
        <v>12262</v>
      </c>
      <c r="M9" s="362"/>
      <c r="N9" s="337">
        <f t="shared" ref="N9:N11" si="5">+SUM(C9:F9,I9:J9,L9)</f>
        <v>251870</v>
      </c>
    </row>
    <row r="10" spans="1:23">
      <c r="A10" s="335" t="str">
        <f t="shared" si="4"/>
        <v>060</v>
      </c>
      <c r="B10" s="335" t="str">
        <f t="shared" si="4"/>
        <v>Rio Rapel</v>
      </c>
      <c r="C10" s="336">
        <v>55912</v>
      </c>
      <c r="D10" s="336">
        <v>20866</v>
      </c>
      <c r="E10" s="336">
        <v>4329137</v>
      </c>
      <c r="F10" s="361">
        <v>36532</v>
      </c>
      <c r="G10" s="361">
        <v>267265</v>
      </c>
      <c r="H10" s="362"/>
      <c r="I10" s="362">
        <v>129632</v>
      </c>
      <c r="J10" s="362">
        <v>39897</v>
      </c>
      <c r="K10" s="362">
        <v>3562825</v>
      </c>
      <c r="L10" s="362">
        <v>0</v>
      </c>
      <c r="M10" s="362"/>
      <c r="N10" s="337">
        <f t="shared" si="5"/>
        <v>4611976</v>
      </c>
    </row>
    <row r="11" spans="1:23">
      <c r="A11" s="335" t="str">
        <f t="shared" si="4"/>
        <v>061</v>
      </c>
      <c r="B11" s="335" t="str">
        <f t="shared" si="4"/>
        <v>Costeras Rapel-E.Nilahue</v>
      </c>
      <c r="C11" s="336">
        <v>2385</v>
      </c>
      <c r="D11" s="336">
        <v>2099.7399999999998</v>
      </c>
      <c r="E11" s="336">
        <v>590389</v>
      </c>
      <c r="F11" s="361">
        <v>402.7</v>
      </c>
      <c r="G11" s="361">
        <v>843789</v>
      </c>
      <c r="H11" s="362"/>
      <c r="I11" s="362"/>
      <c r="J11" s="362"/>
      <c r="K11" s="362"/>
      <c r="L11" s="362"/>
      <c r="M11" s="362"/>
      <c r="N11" s="337">
        <f t="shared" si="5"/>
        <v>595276.43999999994</v>
      </c>
    </row>
    <row r="13" spans="1:23">
      <c r="A13" s="182">
        <v>2045</v>
      </c>
      <c r="C13" s="360"/>
      <c r="D13" s="360"/>
    </row>
    <row r="14" spans="1:23" ht="17.25">
      <c r="A14" s="331" t="s">
        <v>468</v>
      </c>
      <c r="B14" s="331" t="s">
        <v>469</v>
      </c>
      <c r="C14" s="332" t="s">
        <v>801</v>
      </c>
      <c r="D14" s="332" t="s">
        <v>802</v>
      </c>
      <c r="E14" s="332" t="s">
        <v>803</v>
      </c>
      <c r="F14" s="333" t="s">
        <v>804</v>
      </c>
      <c r="G14" s="187" t="s">
        <v>805</v>
      </c>
      <c r="H14" s="187" t="s">
        <v>806</v>
      </c>
      <c r="I14" s="333" t="s">
        <v>807</v>
      </c>
      <c r="J14" s="333" t="s">
        <v>808</v>
      </c>
      <c r="K14" s="187" t="s">
        <v>831</v>
      </c>
      <c r="L14" s="333" t="s">
        <v>832</v>
      </c>
      <c r="M14" s="187" t="s">
        <v>824</v>
      </c>
      <c r="N14" s="187" t="s">
        <v>812</v>
      </c>
      <c r="O14" s="334"/>
    </row>
    <row r="15" spans="1:23">
      <c r="A15" s="335" t="s">
        <v>642</v>
      </c>
      <c r="B15" s="237" t="s">
        <v>643</v>
      </c>
      <c r="C15" s="336">
        <v>2553</v>
      </c>
      <c r="D15" s="336">
        <v>475.83</v>
      </c>
      <c r="E15" s="336">
        <v>184114.41</v>
      </c>
      <c r="F15" s="361"/>
      <c r="G15" s="361"/>
      <c r="H15" s="361"/>
      <c r="I15" s="361"/>
      <c r="J15" s="361">
        <v>4082</v>
      </c>
      <c r="K15" s="361"/>
      <c r="L15" s="361">
        <v>12262</v>
      </c>
      <c r="M15" s="361"/>
      <c r="N15" s="337">
        <f t="shared" ref="N15:N17" si="6">+SUM(C15:F15,I15:J15,L15)</f>
        <v>203487.24</v>
      </c>
    </row>
    <row r="16" spans="1:23">
      <c r="A16" s="335" t="s">
        <v>646</v>
      </c>
      <c r="B16" s="237" t="s">
        <v>647</v>
      </c>
      <c r="C16" s="336">
        <v>54756</v>
      </c>
      <c r="D16" s="336">
        <v>20363</v>
      </c>
      <c r="E16" s="336">
        <v>3484770.25</v>
      </c>
      <c r="F16" s="361">
        <v>37118.400000000001</v>
      </c>
      <c r="G16" s="361"/>
      <c r="H16" s="361"/>
      <c r="I16" s="361">
        <v>117901</v>
      </c>
      <c r="J16" s="361">
        <v>30615</v>
      </c>
      <c r="K16" s="361">
        <v>4230436</v>
      </c>
      <c r="L16" s="363"/>
      <c r="M16" s="361"/>
      <c r="N16" s="337">
        <f t="shared" si="6"/>
        <v>3745523.65</v>
      </c>
    </row>
    <row r="17" spans="1:14">
      <c r="A17" s="335" t="s">
        <v>648</v>
      </c>
      <c r="B17" s="237" t="s">
        <v>649</v>
      </c>
      <c r="C17" s="336">
        <v>2287</v>
      </c>
      <c r="D17" s="336">
        <v>2049</v>
      </c>
      <c r="E17" s="336">
        <v>458507.17</v>
      </c>
      <c r="F17" s="364">
        <v>388.6</v>
      </c>
      <c r="G17" s="361"/>
      <c r="H17" s="361"/>
      <c r="I17" s="361"/>
      <c r="J17" s="361"/>
      <c r="K17" s="361"/>
      <c r="L17" s="361"/>
      <c r="M17" s="361"/>
      <c r="N17" s="337">
        <f t="shared" si="6"/>
        <v>463231.76999999996</v>
      </c>
    </row>
    <row r="19" spans="1:14">
      <c r="A19" s="182">
        <v>2035</v>
      </c>
      <c r="C19" s="360"/>
      <c r="D19" s="360"/>
    </row>
    <row r="20" spans="1:14" ht="17.25">
      <c r="A20" s="331" t="s">
        <v>468</v>
      </c>
      <c r="B20" s="331" t="s">
        <v>469</v>
      </c>
      <c r="C20" s="332" t="s">
        <v>801</v>
      </c>
      <c r="D20" s="332" t="s">
        <v>802</v>
      </c>
      <c r="E20" s="332" t="s">
        <v>803</v>
      </c>
      <c r="F20" s="333" t="s">
        <v>804</v>
      </c>
      <c r="G20" s="187" t="s">
        <v>805</v>
      </c>
      <c r="H20" s="187" t="s">
        <v>806</v>
      </c>
      <c r="I20" s="333" t="s">
        <v>807</v>
      </c>
      <c r="J20" s="333" t="s">
        <v>808</v>
      </c>
      <c r="K20" s="187" t="s">
        <v>831</v>
      </c>
      <c r="L20" s="333" t="s">
        <v>832</v>
      </c>
      <c r="M20" s="187" t="s">
        <v>824</v>
      </c>
      <c r="N20" s="187" t="s">
        <v>812</v>
      </c>
    </row>
    <row r="21" spans="1:14">
      <c r="A21" s="335" t="s">
        <v>642</v>
      </c>
      <c r="B21" s="237" t="s">
        <v>643</v>
      </c>
      <c r="C21" s="336">
        <v>2460</v>
      </c>
      <c r="D21" s="336">
        <v>458.05</v>
      </c>
      <c r="E21" s="336">
        <v>142215.06</v>
      </c>
      <c r="F21" s="361"/>
      <c r="G21" s="361"/>
      <c r="H21" s="361"/>
      <c r="I21" s="361"/>
      <c r="J21" s="361">
        <v>3367</v>
      </c>
      <c r="K21" s="361"/>
      <c r="L21" s="361">
        <v>10657</v>
      </c>
      <c r="M21" s="361"/>
      <c r="N21" s="337">
        <f t="shared" ref="N21:N23" si="7">+SUM(C21:F21,I21:J21,L21)</f>
        <v>159157.10999999999</v>
      </c>
    </row>
    <row r="22" spans="1:14">
      <c r="A22" s="335" t="s">
        <v>646</v>
      </c>
      <c r="B22" s="237" t="s">
        <v>647</v>
      </c>
      <c r="C22" s="336">
        <v>53029</v>
      </c>
      <c r="D22" s="336">
        <v>19602</v>
      </c>
      <c r="E22" s="336">
        <v>3059315.45</v>
      </c>
      <c r="F22" s="361">
        <v>33420</v>
      </c>
      <c r="G22" s="361"/>
      <c r="H22" s="361"/>
      <c r="I22" s="361">
        <v>108404</v>
      </c>
      <c r="J22" s="361">
        <v>25256</v>
      </c>
      <c r="K22" s="361">
        <v>4794387</v>
      </c>
      <c r="L22" s="363"/>
      <c r="M22" s="361"/>
      <c r="N22" s="337">
        <f t="shared" si="7"/>
        <v>3299026.45</v>
      </c>
    </row>
    <row r="23" spans="1:14">
      <c r="A23" s="335" t="s">
        <v>648</v>
      </c>
      <c r="B23" s="237" t="s">
        <v>649</v>
      </c>
      <c r="C23" s="336">
        <v>2167</v>
      </c>
      <c r="D23" s="336">
        <v>1973</v>
      </c>
      <c r="E23" s="336">
        <v>410036.34</v>
      </c>
      <c r="F23" s="364">
        <v>386.2</v>
      </c>
      <c r="G23" s="361"/>
      <c r="H23" s="361"/>
      <c r="I23" s="361"/>
      <c r="J23" s="361"/>
      <c r="K23" s="361"/>
      <c r="L23" s="361"/>
      <c r="M23" s="361"/>
      <c r="N23" s="337">
        <f t="shared" si="7"/>
        <v>414562.54000000004</v>
      </c>
    </row>
    <row r="25" spans="1:14">
      <c r="A25" s="182">
        <v>2025</v>
      </c>
      <c r="C25" s="360"/>
      <c r="D25" s="360"/>
    </row>
    <row r="26" spans="1:14" ht="17.25">
      <c r="A26" s="331" t="s">
        <v>468</v>
      </c>
      <c r="B26" s="331" t="s">
        <v>469</v>
      </c>
      <c r="C26" s="332" t="s">
        <v>801</v>
      </c>
      <c r="D26" s="332" t="s">
        <v>802</v>
      </c>
      <c r="E26" s="332" t="s">
        <v>803</v>
      </c>
      <c r="F26" s="333" t="s">
        <v>804</v>
      </c>
      <c r="G26" s="187" t="s">
        <v>805</v>
      </c>
      <c r="H26" s="187" t="s">
        <v>806</v>
      </c>
      <c r="I26" s="333" t="s">
        <v>807</v>
      </c>
      <c r="J26" s="333" t="s">
        <v>808</v>
      </c>
      <c r="K26" s="187" t="s">
        <v>831</v>
      </c>
      <c r="L26" s="333" t="s">
        <v>832</v>
      </c>
      <c r="M26" s="187" t="s">
        <v>824</v>
      </c>
      <c r="N26" s="187" t="s">
        <v>812</v>
      </c>
    </row>
    <row r="27" spans="1:14">
      <c r="A27" s="335" t="s">
        <v>642</v>
      </c>
      <c r="B27" s="237" t="s">
        <v>643</v>
      </c>
      <c r="C27" s="336">
        <v>2340</v>
      </c>
      <c r="D27" s="336">
        <v>399.6</v>
      </c>
      <c r="E27" s="336">
        <v>111683.28</v>
      </c>
      <c r="F27" s="361"/>
      <c r="G27" s="361"/>
      <c r="H27" s="361"/>
      <c r="I27" s="361"/>
      <c r="J27" s="361">
        <v>2130</v>
      </c>
      <c r="K27" s="361"/>
      <c r="L27" s="361">
        <v>8939</v>
      </c>
      <c r="M27" s="361"/>
      <c r="N27" s="337">
        <f t="shared" ref="N27:N29" si="8">+SUM(C27:F27,I27:J27,L27)</f>
        <v>125491.88</v>
      </c>
    </row>
    <row r="28" spans="1:14">
      <c r="A28" s="335" t="s">
        <v>646</v>
      </c>
      <c r="B28" s="237" t="s">
        <v>647</v>
      </c>
      <c r="C28" s="336">
        <v>50535</v>
      </c>
      <c r="D28" s="336">
        <v>18347</v>
      </c>
      <c r="E28" s="336">
        <v>2755435.08</v>
      </c>
      <c r="F28" s="361">
        <v>26240.7</v>
      </c>
      <c r="G28" s="361"/>
      <c r="H28" s="361"/>
      <c r="I28" s="361">
        <v>103141</v>
      </c>
      <c r="J28" s="361">
        <v>15975</v>
      </c>
      <c r="K28" s="361">
        <v>6240113</v>
      </c>
      <c r="L28" s="364">
        <v>0.8</v>
      </c>
      <c r="M28" s="361"/>
      <c r="N28" s="337">
        <f t="shared" si="8"/>
        <v>2969674.58</v>
      </c>
    </row>
    <row r="29" spans="1:14">
      <c r="A29" s="335" t="s">
        <v>648</v>
      </c>
      <c r="B29" s="237" t="s">
        <v>649</v>
      </c>
      <c r="C29" s="336">
        <v>2017</v>
      </c>
      <c r="D29" s="336">
        <v>1810</v>
      </c>
      <c r="E29" s="336">
        <v>316601.73</v>
      </c>
      <c r="F29" s="364">
        <v>402.4</v>
      </c>
      <c r="G29" s="361"/>
      <c r="H29" s="361"/>
      <c r="I29" s="361"/>
      <c r="J29" s="361"/>
      <c r="K29" s="361"/>
      <c r="L29" s="361"/>
      <c r="M29" s="361"/>
      <c r="N29" s="337">
        <f t="shared" si="8"/>
        <v>320831.13</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W54"/>
  <sheetViews>
    <sheetView workbookViewId="0">
      <selection activeCell="C6" sqref="C6"/>
    </sheetView>
  </sheetViews>
  <sheetFormatPr baseColWidth="10" defaultRowHeight="15"/>
  <cols>
    <col min="2" max="2" width="46.7109375" bestFit="1" customWidth="1"/>
    <col min="3" max="4" width="11.42578125" style="47"/>
    <col min="5" max="5" width="11.42578125" style="329"/>
    <col min="6" max="6" width="11.42578125" style="47"/>
    <col min="7" max="9" width="13.28515625" style="47" customWidth="1"/>
    <col min="10" max="10" width="11.42578125" style="47"/>
    <col min="11" max="11" width="13.28515625" style="47" bestFit="1" customWidth="1"/>
    <col min="12" max="12" width="13.28515625" style="47" customWidth="1"/>
    <col min="13" max="13" width="18.5703125" style="47" bestFit="1" customWidth="1"/>
    <col min="14" max="14" width="11.42578125" style="186"/>
    <col min="15" max="15" width="11.42578125" style="330"/>
    <col min="18" max="18" width="46.7109375" bestFit="1" customWidth="1"/>
  </cols>
  <sheetData>
    <row r="1" spans="1:23">
      <c r="A1" s="182">
        <v>2023</v>
      </c>
      <c r="C1" s="47" t="s">
        <v>790</v>
      </c>
      <c r="D1" s="47" t="s">
        <v>791</v>
      </c>
      <c r="E1" s="329" t="s">
        <v>792</v>
      </c>
      <c r="F1" s="47" t="s">
        <v>793</v>
      </c>
      <c r="G1" s="47" t="s">
        <v>794</v>
      </c>
      <c r="H1" s="47" t="s">
        <v>795</v>
      </c>
      <c r="I1" s="47" t="s">
        <v>796</v>
      </c>
      <c r="J1" s="47" t="s">
        <v>797</v>
      </c>
      <c r="L1" s="47" t="s">
        <v>798</v>
      </c>
      <c r="M1" s="47" t="s">
        <v>800</v>
      </c>
    </row>
    <row r="2" spans="1:23" s="182" customFormat="1" ht="17.25">
      <c r="A2" s="331" t="s">
        <v>468</v>
      </c>
      <c r="B2" s="331" t="s">
        <v>469</v>
      </c>
      <c r="C2" s="332" t="s">
        <v>801</v>
      </c>
      <c r="D2" s="332" t="s">
        <v>802</v>
      </c>
      <c r="E2" s="332" t="s">
        <v>803</v>
      </c>
      <c r="F2" s="333" t="s">
        <v>804</v>
      </c>
      <c r="G2" s="187" t="s">
        <v>805</v>
      </c>
      <c r="H2" s="187" t="s">
        <v>806</v>
      </c>
      <c r="I2" s="333" t="s">
        <v>807</v>
      </c>
      <c r="J2" s="333" t="s">
        <v>808</v>
      </c>
      <c r="K2" s="187" t="s">
        <v>831</v>
      </c>
      <c r="L2" s="333" t="s">
        <v>832</v>
      </c>
      <c r="M2" s="187" t="s">
        <v>824</v>
      </c>
      <c r="N2" s="187" t="s">
        <v>812</v>
      </c>
      <c r="O2" s="334"/>
      <c r="Q2" s="331" t="s">
        <v>468</v>
      </c>
      <c r="R2" s="187" t="s">
        <v>469</v>
      </c>
      <c r="S2" s="187">
        <v>2023</v>
      </c>
      <c r="T2" s="187">
        <v>2025</v>
      </c>
      <c r="U2" s="187">
        <v>2035</v>
      </c>
      <c r="V2" s="187">
        <v>2045</v>
      </c>
      <c r="W2" s="187">
        <v>2055</v>
      </c>
    </row>
    <row r="3" spans="1:23">
      <c r="A3" s="335" t="s">
        <v>646</v>
      </c>
      <c r="B3" s="237" t="s">
        <v>647</v>
      </c>
      <c r="C3" s="336">
        <v>0</v>
      </c>
      <c r="D3" s="336">
        <v>275</v>
      </c>
      <c r="E3" s="336">
        <v>66917</v>
      </c>
      <c r="F3" s="336">
        <v>191</v>
      </c>
      <c r="G3" s="336">
        <v>0</v>
      </c>
      <c r="H3" s="336">
        <v>0</v>
      </c>
      <c r="I3" s="336">
        <v>0</v>
      </c>
      <c r="J3" s="336">
        <v>0</v>
      </c>
      <c r="K3" s="336">
        <v>0</v>
      </c>
      <c r="L3" s="336">
        <v>0</v>
      </c>
      <c r="M3" s="336">
        <v>0</v>
      </c>
      <c r="N3" s="337">
        <f t="shared" ref="N3:N10" si="0">+SUM(C3:F3,I3:J3,L3)</f>
        <v>67383</v>
      </c>
      <c r="P3" s="339"/>
      <c r="Q3" s="335" t="str">
        <f t="shared" ref="Q3:R10" si="1">A3</f>
        <v>060</v>
      </c>
      <c r="R3" s="335" t="str">
        <f t="shared" si="1"/>
        <v>Rio Rapel</v>
      </c>
      <c r="S3" s="340">
        <f>N3</f>
        <v>67383</v>
      </c>
      <c r="T3" s="340">
        <f>N47</f>
        <v>63771</v>
      </c>
      <c r="U3" s="340">
        <f>N36</f>
        <v>70039</v>
      </c>
      <c r="V3" s="340">
        <f>N25</f>
        <v>77439</v>
      </c>
      <c r="W3" s="340">
        <f>N14</f>
        <v>86394</v>
      </c>
    </row>
    <row r="4" spans="1:23">
      <c r="A4" s="335" t="s">
        <v>648</v>
      </c>
      <c r="B4" s="237" t="s">
        <v>649</v>
      </c>
      <c r="C4" s="336">
        <v>0</v>
      </c>
      <c r="D4" s="336">
        <v>50</v>
      </c>
      <c r="E4" s="336">
        <v>33087</v>
      </c>
      <c r="F4" s="336">
        <v>39</v>
      </c>
      <c r="G4" s="336">
        <v>0</v>
      </c>
      <c r="H4" s="336">
        <v>0</v>
      </c>
      <c r="I4" s="336">
        <v>0</v>
      </c>
      <c r="J4" s="336">
        <v>0</v>
      </c>
      <c r="K4" s="336">
        <v>0</v>
      </c>
      <c r="L4" s="336">
        <v>0</v>
      </c>
      <c r="M4" s="336">
        <v>0</v>
      </c>
      <c r="N4" s="337">
        <f t="shared" si="0"/>
        <v>33176</v>
      </c>
      <c r="P4" s="339"/>
      <c r="Q4" s="335" t="str">
        <f t="shared" si="1"/>
        <v>061</v>
      </c>
      <c r="R4" s="335" t="str">
        <f t="shared" si="1"/>
        <v>Costeras Rapel-E.Nilahue</v>
      </c>
      <c r="S4" s="340">
        <f>N4</f>
        <v>33176</v>
      </c>
      <c r="T4" s="340">
        <f t="shared" ref="T4:T10" si="2">N48</f>
        <v>31516</v>
      </c>
      <c r="U4" s="340">
        <f t="shared" ref="U4:U10" si="3">N37</f>
        <v>33126</v>
      </c>
      <c r="V4" s="340">
        <f t="shared" ref="V4:V10" si="4">N26</f>
        <v>32917</v>
      </c>
      <c r="W4" s="340">
        <f>N15</f>
        <v>34974</v>
      </c>
    </row>
    <row r="5" spans="1:23">
      <c r="A5" s="335" t="s">
        <v>650</v>
      </c>
      <c r="B5" s="237" t="s">
        <v>651</v>
      </c>
      <c r="C5" s="336">
        <v>121</v>
      </c>
      <c r="D5" s="336">
        <v>249</v>
      </c>
      <c r="E5" s="336">
        <v>26179</v>
      </c>
      <c r="F5" s="336">
        <v>63</v>
      </c>
      <c r="G5" s="336">
        <v>0</v>
      </c>
      <c r="H5" s="336">
        <v>0</v>
      </c>
      <c r="I5" s="336">
        <v>0</v>
      </c>
      <c r="J5" s="336">
        <v>0</v>
      </c>
      <c r="K5" s="336">
        <v>0</v>
      </c>
      <c r="L5" s="336">
        <v>0</v>
      </c>
      <c r="M5" s="336">
        <v>0</v>
      </c>
      <c r="N5" s="337">
        <f t="shared" si="0"/>
        <v>26612</v>
      </c>
      <c r="Q5" s="335" t="str">
        <f t="shared" si="1"/>
        <v>070</v>
      </c>
      <c r="R5" s="335" t="str">
        <f t="shared" si="1"/>
        <v>Costeras entre limite Region y R.  Mataquito</v>
      </c>
      <c r="S5" s="340">
        <f>N5</f>
        <v>26612</v>
      </c>
      <c r="T5" s="340">
        <f t="shared" si="2"/>
        <v>26119</v>
      </c>
      <c r="U5" s="340">
        <f t="shared" si="3"/>
        <v>29208</v>
      </c>
      <c r="V5" s="340">
        <f t="shared" si="4"/>
        <v>29291</v>
      </c>
      <c r="W5" s="340">
        <f>N16</f>
        <v>31390</v>
      </c>
    </row>
    <row r="6" spans="1:23">
      <c r="A6" s="335" t="s">
        <v>652</v>
      </c>
      <c r="B6" s="237" t="s">
        <v>653</v>
      </c>
      <c r="C6" s="336">
        <v>14817</v>
      </c>
      <c r="D6" s="336">
        <v>4594</v>
      </c>
      <c r="E6" s="336">
        <v>833363</v>
      </c>
      <c r="F6" s="336">
        <v>1520</v>
      </c>
      <c r="G6" s="336">
        <v>0</v>
      </c>
      <c r="H6" s="336">
        <v>0</v>
      </c>
      <c r="I6" s="336">
        <v>0</v>
      </c>
      <c r="J6" s="336">
        <v>6043</v>
      </c>
      <c r="K6" s="336">
        <v>0</v>
      </c>
      <c r="L6" s="336">
        <v>0</v>
      </c>
      <c r="M6" s="336">
        <v>0</v>
      </c>
      <c r="N6" s="337">
        <f t="shared" si="0"/>
        <v>860337</v>
      </c>
      <c r="Q6" s="335" t="str">
        <f t="shared" si="1"/>
        <v>071</v>
      </c>
      <c r="R6" s="335" t="str">
        <f t="shared" si="1"/>
        <v>Rio Mataquito</v>
      </c>
      <c r="S6" s="340">
        <f t="shared" ref="S6:S10" si="5">N6</f>
        <v>860337</v>
      </c>
      <c r="T6" s="340">
        <f t="shared" si="2"/>
        <v>838167</v>
      </c>
      <c r="U6" s="340">
        <f t="shared" si="3"/>
        <v>909671</v>
      </c>
      <c r="V6" s="340">
        <f t="shared" si="4"/>
        <v>961213</v>
      </c>
      <c r="W6" s="340">
        <f t="shared" ref="W6:W10" si="6">N17</f>
        <v>1021867</v>
      </c>
    </row>
    <row r="7" spans="1:23">
      <c r="A7" s="335" t="s">
        <v>654</v>
      </c>
      <c r="B7" s="237" t="s">
        <v>114</v>
      </c>
      <c r="C7" s="336">
        <v>157</v>
      </c>
      <c r="D7" s="336">
        <v>112</v>
      </c>
      <c r="E7" s="336">
        <v>54535</v>
      </c>
      <c r="F7" s="336">
        <v>51</v>
      </c>
      <c r="G7" s="336">
        <v>0</v>
      </c>
      <c r="H7" s="336">
        <v>0</v>
      </c>
      <c r="I7" s="336">
        <v>0</v>
      </c>
      <c r="J7" s="336">
        <v>0</v>
      </c>
      <c r="K7" s="336">
        <v>0</v>
      </c>
      <c r="L7" s="336">
        <v>0</v>
      </c>
      <c r="M7" s="336">
        <v>0</v>
      </c>
      <c r="N7" s="337">
        <f t="shared" si="0"/>
        <v>54855</v>
      </c>
      <c r="Q7" s="335" t="str">
        <f t="shared" si="1"/>
        <v>072</v>
      </c>
      <c r="R7" s="335" t="str">
        <f t="shared" si="1"/>
        <v>Costeras Mataquito-Maule</v>
      </c>
      <c r="S7" s="340">
        <f t="shared" si="5"/>
        <v>54855</v>
      </c>
      <c r="T7" s="340">
        <f t="shared" si="2"/>
        <v>55154</v>
      </c>
      <c r="U7" s="340">
        <f t="shared" si="3"/>
        <v>68193</v>
      </c>
      <c r="V7" s="340">
        <f t="shared" si="4"/>
        <v>71149</v>
      </c>
      <c r="W7" s="340">
        <f t="shared" si="6"/>
        <v>79153</v>
      </c>
    </row>
    <row r="8" spans="1:23">
      <c r="A8" s="335" t="s">
        <v>655</v>
      </c>
      <c r="B8" s="237" t="s">
        <v>656</v>
      </c>
      <c r="C8" s="336">
        <v>36653</v>
      </c>
      <c r="D8" s="336">
        <v>12627</v>
      </c>
      <c r="E8" s="336">
        <v>3492114</v>
      </c>
      <c r="F8" s="336">
        <v>2960</v>
      </c>
      <c r="G8" s="336">
        <v>0</v>
      </c>
      <c r="H8" s="336">
        <v>0</v>
      </c>
      <c r="I8" s="336">
        <v>0</v>
      </c>
      <c r="J8" s="336">
        <v>22691</v>
      </c>
      <c r="K8" s="336">
        <v>0</v>
      </c>
      <c r="L8" s="336">
        <v>0</v>
      </c>
      <c r="M8" s="336">
        <v>0</v>
      </c>
      <c r="N8" s="337">
        <f t="shared" si="0"/>
        <v>3567045</v>
      </c>
      <c r="Q8" s="335" t="str">
        <f t="shared" si="1"/>
        <v>073</v>
      </c>
      <c r="R8" s="335" t="str">
        <f t="shared" si="1"/>
        <v>Rio Maule</v>
      </c>
      <c r="S8" s="340">
        <f t="shared" si="5"/>
        <v>3567045</v>
      </c>
      <c r="T8" s="340">
        <f t="shared" si="2"/>
        <v>3353070</v>
      </c>
      <c r="U8" s="340">
        <f t="shared" si="3"/>
        <v>3720157</v>
      </c>
      <c r="V8" s="340">
        <f t="shared" si="4"/>
        <v>3735016</v>
      </c>
      <c r="W8" s="340">
        <f t="shared" si="6"/>
        <v>3772769</v>
      </c>
    </row>
    <row r="9" spans="1:23">
      <c r="A9" s="335" t="s">
        <v>657</v>
      </c>
      <c r="B9" s="237" t="s">
        <v>658</v>
      </c>
      <c r="C9" s="336">
        <v>879</v>
      </c>
      <c r="D9" s="336">
        <v>494</v>
      </c>
      <c r="E9" s="336">
        <v>30276</v>
      </c>
      <c r="F9" s="336">
        <v>84</v>
      </c>
      <c r="G9" s="336">
        <v>0</v>
      </c>
      <c r="H9" s="336">
        <v>0</v>
      </c>
      <c r="I9" s="336">
        <v>0</v>
      </c>
      <c r="J9" s="336">
        <v>0</v>
      </c>
      <c r="K9" s="336">
        <v>0</v>
      </c>
      <c r="L9" s="336">
        <v>6928</v>
      </c>
      <c r="M9" s="336">
        <v>0</v>
      </c>
      <c r="N9" s="337">
        <f t="shared" si="0"/>
        <v>38661</v>
      </c>
      <c r="Q9" s="335" t="str">
        <f t="shared" si="1"/>
        <v>074</v>
      </c>
      <c r="R9" s="335" t="str">
        <f t="shared" si="1"/>
        <v>Costeras Maule y Limite Region</v>
      </c>
      <c r="S9" s="340">
        <f t="shared" si="5"/>
        <v>38661</v>
      </c>
      <c r="T9" s="340">
        <f t="shared" si="2"/>
        <v>39136</v>
      </c>
      <c r="U9" s="340">
        <f t="shared" si="3"/>
        <v>49945</v>
      </c>
      <c r="V9" s="340">
        <f t="shared" si="4"/>
        <v>54777</v>
      </c>
      <c r="W9" s="340">
        <f t="shared" si="6"/>
        <v>63261</v>
      </c>
    </row>
    <row r="10" spans="1:23">
      <c r="A10" s="335" t="s">
        <v>661</v>
      </c>
      <c r="B10" s="237" t="s">
        <v>662</v>
      </c>
      <c r="C10" s="336">
        <v>0</v>
      </c>
      <c r="D10" s="336">
        <v>0</v>
      </c>
      <c r="E10" s="336">
        <v>0</v>
      </c>
      <c r="F10" s="336">
        <v>0</v>
      </c>
      <c r="G10" s="336">
        <v>0</v>
      </c>
      <c r="H10" s="336">
        <v>0</v>
      </c>
      <c r="I10" s="336">
        <v>0</v>
      </c>
      <c r="J10" s="336">
        <v>0</v>
      </c>
      <c r="K10" s="336">
        <v>0</v>
      </c>
      <c r="L10" s="336">
        <v>0</v>
      </c>
      <c r="M10" s="336">
        <v>0</v>
      </c>
      <c r="N10" s="337">
        <f t="shared" si="0"/>
        <v>0</v>
      </c>
      <c r="Q10" s="339" t="str">
        <f t="shared" si="1"/>
        <v>081</v>
      </c>
      <c r="R10" s="339" t="str">
        <f t="shared" si="1"/>
        <v>Rio Itata</v>
      </c>
      <c r="S10" s="340">
        <f t="shared" si="5"/>
        <v>0</v>
      </c>
      <c r="T10" s="340">
        <f t="shared" si="2"/>
        <v>0</v>
      </c>
      <c r="U10" s="340">
        <f t="shared" si="3"/>
        <v>0</v>
      </c>
      <c r="V10" s="340">
        <f t="shared" si="4"/>
        <v>0</v>
      </c>
      <c r="W10" s="340">
        <f t="shared" si="6"/>
        <v>0</v>
      </c>
    </row>
    <row r="11" spans="1:23">
      <c r="A11" s="339"/>
      <c r="C11" s="341"/>
      <c r="D11" s="341"/>
      <c r="E11" s="350"/>
      <c r="J11" s="341"/>
      <c r="K11" s="341"/>
      <c r="L11" s="341"/>
      <c r="M11" s="341"/>
      <c r="N11" s="345"/>
    </row>
    <row r="12" spans="1:23">
      <c r="A12" s="182">
        <v>2055</v>
      </c>
    </row>
    <row r="13" spans="1:23" ht="17.25">
      <c r="A13" s="331" t="s">
        <v>468</v>
      </c>
      <c r="B13" s="331" t="s">
        <v>469</v>
      </c>
      <c r="C13" s="346" t="s">
        <v>801</v>
      </c>
      <c r="D13" s="346" t="s">
        <v>802</v>
      </c>
      <c r="E13" s="346" t="s">
        <v>803</v>
      </c>
      <c r="F13" s="187" t="s">
        <v>804</v>
      </c>
      <c r="G13" s="187" t="s">
        <v>805</v>
      </c>
      <c r="H13" s="187" t="s">
        <v>806</v>
      </c>
      <c r="I13" s="187" t="s">
        <v>807</v>
      </c>
      <c r="J13" s="187" t="s">
        <v>808</v>
      </c>
      <c r="K13" s="187" t="s">
        <v>831</v>
      </c>
      <c r="L13" s="187" t="s">
        <v>832</v>
      </c>
      <c r="M13" s="187" t="s">
        <v>824</v>
      </c>
      <c r="N13" s="187" t="s">
        <v>812</v>
      </c>
    </row>
    <row r="14" spans="1:23">
      <c r="A14" s="335" t="str">
        <f t="shared" ref="A14:B20" si="7">A3</f>
        <v>060</v>
      </c>
      <c r="B14" s="335" t="str">
        <f t="shared" si="7"/>
        <v>Rio Rapel</v>
      </c>
      <c r="C14" s="336">
        <v>0</v>
      </c>
      <c r="D14" s="336">
        <v>323</v>
      </c>
      <c r="E14" s="336">
        <v>85728</v>
      </c>
      <c r="F14" s="336">
        <v>343</v>
      </c>
      <c r="G14" s="336">
        <v>0</v>
      </c>
      <c r="H14" s="336">
        <v>0</v>
      </c>
      <c r="I14" s="336">
        <v>0</v>
      </c>
      <c r="J14" s="336">
        <v>0</v>
      </c>
      <c r="K14" s="336">
        <v>0</v>
      </c>
      <c r="L14" s="336">
        <v>0</v>
      </c>
      <c r="M14" s="336">
        <v>0</v>
      </c>
      <c r="N14" s="337">
        <f t="shared" ref="N14:N21" si="8">+SUM(C14:F14,I14:J14,L14)</f>
        <v>86394</v>
      </c>
    </row>
    <row r="15" spans="1:23">
      <c r="A15" s="335" t="str">
        <f t="shared" si="7"/>
        <v>061</v>
      </c>
      <c r="B15" s="335" t="str">
        <f t="shared" si="7"/>
        <v>Costeras Rapel-E.Nilahue</v>
      </c>
      <c r="C15" s="336">
        <v>0</v>
      </c>
      <c r="D15" s="336">
        <v>58</v>
      </c>
      <c r="E15" s="336">
        <v>34902</v>
      </c>
      <c r="F15" s="336">
        <v>14</v>
      </c>
      <c r="G15" s="336">
        <v>0</v>
      </c>
      <c r="H15" s="336">
        <v>0</v>
      </c>
      <c r="I15" s="336">
        <v>0</v>
      </c>
      <c r="J15" s="336">
        <v>0</v>
      </c>
      <c r="K15" s="336">
        <v>0</v>
      </c>
      <c r="L15" s="336">
        <v>0</v>
      </c>
      <c r="M15" s="336">
        <v>0</v>
      </c>
      <c r="N15" s="337">
        <f t="shared" si="8"/>
        <v>34974</v>
      </c>
    </row>
    <row r="16" spans="1:23">
      <c r="A16" s="335" t="str">
        <f t="shared" si="7"/>
        <v>070</v>
      </c>
      <c r="B16" s="335" t="str">
        <f t="shared" si="7"/>
        <v>Costeras entre limite Region y R.  Mataquito</v>
      </c>
      <c r="C16" s="336">
        <v>140</v>
      </c>
      <c r="D16" s="336">
        <v>294</v>
      </c>
      <c r="E16" s="336">
        <v>30871</v>
      </c>
      <c r="F16" s="336">
        <v>85</v>
      </c>
      <c r="G16" s="336">
        <v>0</v>
      </c>
      <c r="H16" s="336">
        <v>0</v>
      </c>
      <c r="I16" s="336">
        <v>0</v>
      </c>
      <c r="J16" s="336">
        <v>0</v>
      </c>
      <c r="K16" s="336">
        <v>0</v>
      </c>
      <c r="L16" s="336">
        <v>0</v>
      </c>
      <c r="M16" s="336">
        <v>0</v>
      </c>
      <c r="N16" s="337">
        <f t="shared" si="8"/>
        <v>31390</v>
      </c>
    </row>
    <row r="17" spans="1:15">
      <c r="A17" s="335" t="str">
        <f t="shared" si="7"/>
        <v>071</v>
      </c>
      <c r="B17" s="335" t="str">
        <f t="shared" si="7"/>
        <v>Rio Mataquito</v>
      </c>
      <c r="C17" s="336">
        <v>16746</v>
      </c>
      <c r="D17" s="336">
        <v>5584</v>
      </c>
      <c r="E17" s="336">
        <v>982283</v>
      </c>
      <c r="F17" s="336">
        <v>1962</v>
      </c>
      <c r="G17" s="336">
        <v>0</v>
      </c>
      <c r="H17" s="336">
        <v>0</v>
      </c>
      <c r="I17" s="336">
        <v>0</v>
      </c>
      <c r="J17" s="336">
        <v>15292</v>
      </c>
      <c r="K17" s="336">
        <v>0</v>
      </c>
      <c r="L17" s="336">
        <v>0</v>
      </c>
      <c r="M17" s="336">
        <v>0</v>
      </c>
      <c r="N17" s="337">
        <f t="shared" si="8"/>
        <v>1021867</v>
      </c>
    </row>
    <row r="18" spans="1:15">
      <c r="A18" s="335" t="str">
        <f t="shared" si="7"/>
        <v>072</v>
      </c>
      <c r="B18" s="335" t="str">
        <f t="shared" si="7"/>
        <v>Costeras Mataquito-Maule</v>
      </c>
      <c r="C18" s="336">
        <v>176</v>
      </c>
      <c r="D18" s="336">
        <v>143</v>
      </c>
      <c r="E18" s="336">
        <v>78811</v>
      </c>
      <c r="F18" s="336">
        <v>23</v>
      </c>
      <c r="G18" s="336">
        <v>0</v>
      </c>
      <c r="H18" s="336">
        <v>0</v>
      </c>
      <c r="I18" s="336">
        <v>0</v>
      </c>
      <c r="J18" s="336">
        <v>0</v>
      </c>
      <c r="K18" s="336">
        <v>0</v>
      </c>
      <c r="L18" s="336">
        <v>0</v>
      </c>
      <c r="M18" s="336">
        <v>0</v>
      </c>
      <c r="N18" s="337">
        <f t="shared" si="8"/>
        <v>79153</v>
      </c>
    </row>
    <row r="19" spans="1:15">
      <c r="A19" s="335" t="str">
        <f t="shared" si="7"/>
        <v>073</v>
      </c>
      <c r="B19" s="335" t="str">
        <f t="shared" si="7"/>
        <v>Rio Maule</v>
      </c>
      <c r="C19" s="336">
        <v>41773</v>
      </c>
      <c r="D19" s="336">
        <v>15181</v>
      </c>
      <c r="E19" s="336">
        <v>3655910</v>
      </c>
      <c r="F19" s="336">
        <v>2481</v>
      </c>
      <c r="G19" s="336">
        <v>0</v>
      </c>
      <c r="H19" s="336">
        <v>0</v>
      </c>
      <c r="I19" s="336">
        <v>0</v>
      </c>
      <c r="J19" s="336">
        <v>57424</v>
      </c>
      <c r="K19" s="336">
        <v>0</v>
      </c>
      <c r="L19" s="336">
        <v>0</v>
      </c>
      <c r="M19" s="336">
        <v>0</v>
      </c>
      <c r="N19" s="337">
        <f t="shared" si="8"/>
        <v>3772769</v>
      </c>
    </row>
    <row r="20" spans="1:15">
      <c r="A20" s="335" t="str">
        <f t="shared" si="7"/>
        <v>074</v>
      </c>
      <c r="B20" s="335" t="str">
        <f t="shared" si="7"/>
        <v>Costeras Maule y Limite Region</v>
      </c>
      <c r="C20" s="336">
        <v>1004</v>
      </c>
      <c r="D20" s="336">
        <v>747</v>
      </c>
      <c r="E20" s="336">
        <v>55965</v>
      </c>
      <c r="F20" s="336">
        <v>24</v>
      </c>
      <c r="G20" s="336">
        <v>0</v>
      </c>
      <c r="H20" s="336">
        <v>0</v>
      </c>
      <c r="I20" s="336">
        <v>0</v>
      </c>
      <c r="J20" s="336">
        <v>0</v>
      </c>
      <c r="K20" s="336">
        <v>0</v>
      </c>
      <c r="L20" s="336">
        <v>5521</v>
      </c>
      <c r="M20" s="336">
        <v>0</v>
      </c>
      <c r="N20" s="337">
        <f t="shared" si="8"/>
        <v>63261</v>
      </c>
    </row>
    <row r="21" spans="1:15">
      <c r="A21" s="335" t="s">
        <v>661</v>
      </c>
      <c r="B21" s="237" t="s">
        <v>662</v>
      </c>
      <c r="C21" s="336">
        <v>0</v>
      </c>
      <c r="D21" s="336">
        <v>0</v>
      </c>
      <c r="E21" s="336">
        <v>0</v>
      </c>
      <c r="F21" s="336">
        <v>0</v>
      </c>
      <c r="G21" s="336">
        <v>0</v>
      </c>
      <c r="H21" s="336">
        <v>0</v>
      </c>
      <c r="I21" s="336">
        <v>0</v>
      </c>
      <c r="J21" s="336">
        <v>0</v>
      </c>
      <c r="K21" s="336">
        <v>0</v>
      </c>
      <c r="L21" s="336">
        <v>0</v>
      </c>
      <c r="M21" s="336">
        <v>0</v>
      </c>
      <c r="N21" s="337">
        <f t="shared" si="8"/>
        <v>0</v>
      </c>
    </row>
    <row r="23" spans="1:15">
      <c r="A23" s="182">
        <v>2045</v>
      </c>
      <c r="C23" s="360"/>
      <c r="D23" s="360"/>
    </row>
    <row r="24" spans="1:15" ht="17.25">
      <c r="A24" s="331" t="s">
        <v>468</v>
      </c>
      <c r="B24" s="331" t="s">
        <v>469</v>
      </c>
      <c r="C24" s="332" t="s">
        <v>801</v>
      </c>
      <c r="D24" s="332" t="s">
        <v>802</v>
      </c>
      <c r="E24" s="332" t="s">
        <v>803</v>
      </c>
      <c r="F24" s="333" t="s">
        <v>804</v>
      </c>
      <c r="G24" s="187" t="s">
        <v>805</v>
      </c>
      <c r="H24" s="187" t="s">
        <v>806</v>
      </c>
      <c r="I24" s="333" t="s">
        <v>807</v>
      </c>
      <c r="J24" s="333" t="s">
        <v>808</v>
      </c>
      <c r="K24" s="187" t="s">
        <v>831</v>
      </c>
      <c r="L24" s="333" t="s">
        <v>832</v>
      </c>
      <c r="M24" s="187" t="s">
        <v>824</v>
      </c>
      <c r="N24" s="187" t="s">
        <v>812</v>
      </c>
      <c r="O24" s="334"/>
    </row>
    <row r="25" spans="1:15">
      <c r="A25" s="335" t="s">
        <v>646</v>
      </c>
      <c r="B25" s="237" t="s">
        <v>647</v>
      </c>
      <c r="C25" s="336">
        <v>0</v>
      </c>
      <c r="D25" s="336">
        <v>313</v>
      </c>
      <c r="E25" s="336">
        <v>76833</v>
      </c>
      <c r="F25" s="336">
        <v>293</v>
      </c>
      <c r="G25" s="336">
        <v>0</v>
      </c>
      <c r="H25" s="336">
        <v>0</v>
      </c>
      <c r="I25" s="336">
        <v>0</v>
      </c>
      <c r="J25" s="336">
        <v>0</v>
      </c>
      <c r="K25" s="336">
        <v>0</v>
      </c>
      <c r="L25" s="336">
        <v>0</v>
      </c>
      <c r="M25" s="336">
        <v>0</v>
      </c>
      <c r="N25" s="337">
        <f t="shared" ref="N25:N32" si="9">+SUM(C25:F25,I25:J25,L25)</f>
        <v>77439</v>
      </c>
    </row>
    <row r="26" spans="1:15">
      <c r="A26" s="335" t="s">
        <v>648</v>
      </c>
      <c r="B26" s="237" t="s">
        <v>649</v>
      </c>
      <c r="C26" s="336">
        <v>0</v>
      </c>
      <c r="D26" s="336">
        <v>57</v>
      </c>
      <c r="E26" s="336">
        <v>32838</v>
      </c>
      <c r="F26" s="336">
        <v>22</v>
      </c>
      <c r="G26" s="336">
        <v>0</v>
      </c>
      <c r="H26" s="336">
        <v>0</v>
      </c>
      <c r="I26" s="336">
        <v>0</v>
      </c>
      <c r="J26" s="336">
        <v>0</v>
      </c>
      <c r="K26" s="336">
        <v>0</v>
      </c>
      <c r="L26" s="336">
        <v>0</v>
      </c>
      <c r="M26" s="336">
        <v>0</v>
      </c>
      <c r="N26" s="337">
        <f t="shared" si="9"/>
        <v>32917</v>
      </c>
    </row>
    <row r="27" spans="1:15">
      <c r="A27" s="335" t="s">
        <v>650</v>
      </c>
      <c r="B27" s="237" t="s">
        <v>651</v>
      </c>
      <c r="C27" s="336">
        <v>136</v>
      </c>
      <c r="D27" s="336">
        <v>285</v>
      </c>
      <c r="E27" s="336">
        <v>28792</v>
      </c>
      <c r="F27" s="336">
        <v>78</v>
      </c>
      <c r="G27" s="336">
        <v>0</v>
      </c>
      <c r="H27" s="336">
        <v>0</v>
      </c>
      <c r="I27" s="336">
        <v>0</v>
      </c>
      <c r="J27" s="336">
        <v>0</v>
      </c>
      <c r="K27" s="336">
        <v>0</v>
      </c>
      <c r="L27" s="336">
        <v>0</v>
      </c>
      <c r="M27" s="336">
        <v>0</v>
      </c>
      <c r="N27" s="337">
        <f t="shared" si="9"/>
        <v>29291</v>
      </c>
    </row>
    <row r="28" spans="1:15">
      <c r="A28" s="335" t="s">
        <v>652</v>
      </c>
      <c r="B28" s="237" t="s">
        <v>653</v>
      </c>
      <c r="C28" s="336">
        <v>16399</v>
      </c>
      <c r="D28" s="336">
        <v>5418</v>
      </c>
      <c r="E28" s="336">
        <v>925243</v>
      </c>
      <c r="F28" s="336">
        <v>1851</v>
      </c>
      <c r="G28" s="336">
        <v>0</v>
      </c>
      <c r="H28" s="336">
        <v>0</v>
      </c>
      <c r="I28" s="336">
        <v>0</v>
      </c>
      <c r="J28" s="336">
        <v>12302</v>
      </c>
      <c r="K28" s="336">
        <v>0</v>
      </c>
      <c r="L28" s="336">
        <v>0</v>
      </c>
      <c r="M28" s="336">
        <v>0</v>
      </c>
      <c r="N28" s="337">
        <f t="shared" si="9"/>
        <v>961213</v>
      </c>
    </row>
    <row r="29" spans="1:15">
      <c r="A29" s="335" t="s">
        <v>654</v>
      </c>
      <c r="B29" s="237" t="s">
        <v>114</v>
      </c>
      <c r="C29" s="336">
        <v>172</v>
      </c>
      <c r="D29" s="336">
        <v>139</v>
      </c>
      <c r="E29" s="336">
        <v>70803</v>
      </c>
      <c r="F29" s="336">
        <v>35</v>
      </c>
      <c r="G29" s="336">
        <v>0</v>
      </c>
      <c r="H29" s="336">
        <v>0</v>
      </c>
      <c r="I29" s="336">
        <v>0</v>
      </c>
      <c r="J29" s="336">
        <v>0</v>
      </c>
      <c r="K29" s="336">
        <v>0</v>
      </c>
      <c r="L29" s="336">
        <v>0</v>
      </c>
      <c r="M29" s="336">
        <v>0</v>
      </c>
      <c r="N29" s="337">
        <f t="shared" si="9"/>
        <v>71149</v>
      </c>
    </row>
    <row r="30" spans="1:15">
      <c r="A30" s="335" t="s">
        <v>655</v>
      </c>
      <c r="B30" s="237" t="s">
        <v>656</v>
      </c>
      <c r="C30" s="336">
        <v>40858</v>
      </c>
      <c r="D30" s="336">
        <v>14729</v>
      </c>
      <c r="E30" s="336">
        <v>3630637</v>
      </c>
      <c r="F30" s="336">
        <v>2596</v>
      </c>
      <c r="G30" s="336">
        <v>0</v>
      </c>
      <c r="H30" s="336">
        <v>0</v>
      </c>
      <c r="I30" s="336">
        <v>0</v>
      </c>
      <c r="J30" s="336">
        <v>46196</v>
      </c>
      <c r="K30" s="336">
        <v>0</v>
      </c>
      <c r="L30" s="336">
        <v>0</v>
      </c>
      <c r="M30" s="336">
        <v>0</v>
      </c>
      <c r="N30" s="337">
        <f t="shared" si="9"/>
        <v>3735016</v>
      </c>
    </row>
    <row r="31" spans="1:15">
      <c r="A31" s="335" t="s">
        <v>657</v>
      </c>
      <c r="B31" s="237" t="s">
        <v>658</v>
      </c>
      <c r="C31" s="336">
        <v>980</v>
      </c>
      <c r="D31" s="336">
        <v>724</v>
      </c>
      <c r="E31" s="336">
        <v>47506</v>
      </c>
      <c r="F31" s="336">
        <v>46</v>
      </c>
      <c r="G31" s="336">
        <v>0</v>
      </c>
      <c r="H31" s="336">
        <v>0</v>
      </c>
      <c r="I31" s="336">
        <v>0</v>
      </c>
      <c r="J31" s="336">
        <v>0</v>
      </c>
      <c r="K31" s="336">
        <v>0</v>
      </c>
      <c r="L31" s="336">
        <v>5521</v>
      </c>
      <c r="M31" s="336">
        <v>0</v>
      </c>
      <c r="N31" s="337">
        <f t="shared" si="9"/>
        <v>54777</v>
      </c>
    </row>
    <row r="32" spans="1:15">
      <c r="A32" s="335" t="s">
        <v>661</v>
      </c>
      <c r="B32" s="237" t="s">
        <v>662</v>
      </c>
      <c r="C32" s="336">
        <v>0</v>
      </c>
      <c r="D32" s="336">
        <v>0</v>
      </c>
      <c r="E32" s="336">
        <v>0</v>
      </c>
      <c r="F32" s="336">
        <v>0</v>
      </c>
      <c r="G32" s="336">
        <v>0</v>
      </c>
      <c r="H32" s="336">
        <v>0</v>
      </c>
      <c r="I32" s="336">
        <v>0</v>
      </c>
      <c r="J32" s="336">
        <v>0</v>
      </c>
      <c r="K32" s="336">
        <v>0</v>
      </c>
      <c r="L32" s="336">
        <v>0</v>
      </c>
      <c r="M32" s="336">
        <v>0</v>
      </c>
      <c r="N32" s="337">
        <f t="shared" si="9"/>
        <v>0</v>
      </c>
    </row>
    <row r="34" spans="1:14">
      <c r="A34" s="182">
        <v>2035</v>
      </c>
      <c r="C34" s="360"/>
      <c r="D34" s="360"/>
    </row>
    <row r="35" spans="1:14" ht="17.25">
      <c r="A35" s="331" t="s">
        <v>468</v>
      </c>
      <c r="B35" s="331" t="s">
        <v>469</v>
      </c>
      <c r="C35" s="332" t="s">
        <v>801</v>
      </c>
      <c r="D35" s="332" t="s">
        <v>802</v>
      </c>
      <c r="E35" s="332" t="s">
        <v>803</v>
      </c>
      <c r="F35" s="333" t="s">
        <v>804</v>
      </c>
      <c r="G35" s="187" t="s">
        <v>805</v>
      </c>
      <c r="H35" s="187" t="s">
        <v>806</v>
      </c>
      <c r="I35" s="333" t="s">
        <v>807</v>
      </c>
      <c r="J35" s="333" t="s">
        <v>808</v>
      </c>
      <c r="K35" s="187" t="s">
        <v>831</v>
      </c>
      <c r="L35" s="333" t="s">
        <v>832</v>
      </c>
      <c r="M35" s="187" t="s">
        <v>824</v>
      </c>
      <c r="N35" s="187" t="s">
        <v>812</v>
      </c>
    </row>
    <row r="36" spans="1:14">
      <c r="A36" s="335" t="s">
        <v>646</v>
      </c>
      <c r="B36" s="237" t="s">
        <v>647</v>
      </c>
      <c r="C36" s="336">
        <v>0</v>
      </c>
      <c r="D36" s="336">
        <v>300</v>
      </c>
      <c r="E36" s="336">
        <v>69495</v>
      </c>
      <c r="F36" s="336">
        <v>244</v>
      </c>
      <c r="G36" s="336">
        <v>0</v>
      </c>
      <c r="H36" s="336">
        <v>0</v>
      </c>
      <c r="I36" s="336">
        <v>0</v>
      </c>
      <c r="J36" s="336">
        <v>0</v>
      </c>
      <c r="K36" s="336">
        <v>0</v>
      </c>
      <c r="L36" s="336">
        <v>0</v>
      </c>
      <c r="M36" s="336">
        <v>0</v>
      </c>
      <c r="N36" s="337">
        <f>+SUM(C36:F36,I36:J36,L36)</f>
        <v>70039</v>
      </c>
    </row>
    <row r="37" spans="1:14">
      <c r="A37" s="335" t="s">
        <v>648</v>
      </c>
      <c r="B37" s="237" t="s">
        <v>649</v>
      </c>
      <c r="C37" s="336">
        <v>0</v>
      </c>
      <c r="D37" s="336">
        <v>54</v>
      </c>
      <c r="E37" s="336">
        <v>33043</v>
      </c>
      <c r="F37" s="336">
        <v>29</v>
      </c>
      <c r="G37" s="336">
        <v>0</v>
      </c>
      <c r="H37" s="336">
        <v>0</v>
      </c>
      <c r="I37" s="336">
        <v>0</v>
      </c>
      <c r="J37" s="336">
        <v>0</v>
      </c>
      <c r="K37" s="336">
        <v>0</v>
      </c>
      <c r="L37" s="336">
        <v>0</v>
      </c>
      <c r="M37" s="336">
        <v>0</v>
      </c>
      <c r="N37" s="337">
        <f t="shared" ref="N37:N40" si="10">+SUM(C37:F37,I37:J37,L37)</f>
        <v>33126</v>
      </c>
    </row>
    <row r="38" spans="1:14">
      <c r="A38" s="335" t="s">
        <v>650</v>
      </c>
      <c r="B38" s="237" t="s">
        <v>651</v>
      </c>
      <c r="C38" s="336">
        <v>131</v>
      </c>
      <c r="D38" s="336">
        <v>273</v>
      </c>
      <c r="E38" s="336">
        <v>28733</v>
      </c>
      <c r="F38" s="336">
        <v>71</v>
      </c>
      <c r="G38" s="336">
        <v>0</v>
      </c>
      <c r="H38" s="336">
        <v>0</v>
      </c>
      <c r="I38" s="336">
        <v>0</v>
      </c>
      <c r="J38" s="336">
        <v>0</v>
      </c>
      <c r="K38" s="336">
        <v>0</v>
      </c>
      <c r="L38" s="336">
        <v>0</v>
      </c>
      <c r="M38" s="336">
        <v>0</v>
      </c>
      <c r="N38" s="337">
        <f t="shared" si="10"/>
        <v>29208</v>
      </c>
    </row>
    <row r="39" spans="1:14">
      <c r="A39" s="335" t="s">
        <v>652</v>
      </c>
      <c r="B39" s="237" t="s">
        <v>653</v>
      </c>
      <c r="C39" s="336">
        <v>15875</v>
      </c>
      <c r="D39" s="336">
        <v>5186</v>
      </c>
      <c r="E39" s="336">
        <v>877599</v>
      </c>
      <c r="F39" s="336">
        <v>1699</v>
      </c>
      <c r="G39" s="336">
        <v>0</v>
      </c>
      <c r="H39" s="336">
        <v>0</v>
      </c>
      <c r="I39" s="336">
        <v>0</v>
      </c>
      <c r="J39" s="336">
        <v>9312</v>
      </c>
      <c r="K39" s="336">
        <v>0</v>
      </c>
      <c r="L39" s="336">
        <v>0</v>
      </c>
      <c r="M39" s="336">
        <v>0</v>
      </c>
      <c r="N39" s="337">
        <f t="shared" si="10"/>
        <v>909671</v>
      </c>
    </row>
    <row r="40" spans="1:14">
      <c r="A40" s="335" t="s">
        <v>654</v>
      </c>
      <c r="B40" s="237" t="s">
        <v>114</v>
      </c>
      <c r="C40" s="336">
        <v>167</v>
      </c>
      <c r="D40" s="336">
        <v>133</v>
      </c>
      <c r="E40" s="336">
        <v>67851</v>
      </c>
      <c r="F40" s="336">
        <v>42</v>
      </c>
      <c r="G40" s="336">
        <v>0</v>
      </c>
      <c r="H40" s="336">
        <v>0</v>
      </c>
      <c r="I40" s="336">
        <v>0</v>
      </c>
      <c r="J40" s="336">
        <v>0</v>
      </c>
      <c r="K40" s="336">
        <v>0</v>
      </c>
      <c r="L40" s="336">
        <v>0</v>
      </c>
      <c r="M40" s="336">
        <v>0</v>
      </c>
      <c r="N40" s="337">
        <f t="shared" si="10"/>
        <v>68193</v>
      </c>
    </row>
    <row r="41" spans="1:14">
      <c r="A41" s="335" t="s">
        <v>655</v>
      </c>
      <c r="B41" s="237" t="s">
        <v>656</v>
      </c>
      <c r="C41" s="336">
        <v>39475</v>
      </c>
      <c r="D41" s="336">
        <v>14099</v>
      </c>
      <c r="E41" s="336">
        <v>3628935</v>
      </c>
      <c r="F41" s="336">
        <v>2679</v>
      </c>
      <c r="G41" s="336">
        <v>0</v>
      </c>
      <c r="H41" s="336">
        <v>0</v>
      </c>
      <c r="I41" s="336">
        <v>0</v>
      </c>
      <c r="J41" s="336">
        <v>34969</v>
      </c>
      <c r="K41" s="336">
        <v>0</v>
      </c>
      <c r="L41" s="336">
        <v>0</v>
      </c>
      <c r="M41" s="336">
        <v>0</v>
      </c>
      <c r="N41" s="337">
        <f>+SUM(C41:F41,I41:J41,L41)</f>
        <v>3720157</v>
      </c>
    </row>
    <row r="42" spans="1:14">
      <c r="A42" s="335" t="s">
        <v>657</v>
      </c>
      <c r="B42" s="237" t="s">
        <v>658</v>
      </c>
      <c r="C42" s="336">
        <v>945</v>
      </c>
      <c r="D42" s="336">
        <v>693</v>
      </c>
      <c r="E42" s="336">
        <v>42300</v>
      </c>
      <c r="F42" s="336">
        <v>61</v>
      </c>
      <c r="G42" s="336">
        <v>0</v>
      </c>
      <c r="H42" s="336">
        <v>0</v>
      </c>
      <c r="I42" s="336">
        <v>0</v>
      </c>
      <c r="J42" s="336">
        <v>0</v>
      </c>
      <c r="K42" s="336">
        <v>0</v>
      </c>
      <c r="L42" s="336">
        <v>5946</v>
      </c>
      <c r="M42" s="336">
        <v>0</v>
      </c>
      <c r="N42" s="337">
        <f t="shared" ref="N42" si="11">+SUM(C42:F42,H42:J42,L42)</f>
        <v>49945</v>
      </c>
    </row>
    <row r="43" spans="1:14">
      <c r="A43" s="335" t="s">
        <v>661</v>
      </c>
      <c r="B43" s="237" t="s">
        <v>662</v>
      </c>
      <c r="C43" s="336">
        <v>0</v>
      </c>
      <c r="D43" s="336">
        <v>0</v>
      </c>
      <c r="E43" s="336">
        <v>0</v>
      </c>
      <c r="F43" s="336">
        <v>0</v>
      </c>
      <c r="G43" s="336">
        <v>0</v>
      </c>
      <c r="H43" s="336">
        <v>0</v>
      </c>
      <c r="I43" s="336">
        <v>0</v>
      </c>
      <c r="J43" s="336">
        <v>0</v>
      </c>
      <c r="K43" s="336">
        <v>0</v>
      </c>
      <c r="L43" s="336">
        <v>0</v>
      </c>
      <c r="M43" s="336">
        <v>0</v>
      </c>
      <c r="N43" s="337">
        <f>+SUM(C43:F43,H43:J43,L43)</f>
        <v>0</v>
      </c>
    </row>
    <row r="45" spans="1:14">
      <c r="A45" s="182">
        <v>2025</v>
      </c>
      <c r="C45" s="360"/>
      <c r="D45" s="360"/>
    </row>
    <row r="46" spans="1:14" ht="17.25">
      <c r="A46" s="331" t="s">
        <v>468</v>
      </c>
      <c r="B46" s="331" t="s">
        <v>469</v>
      </c>
      <c r="C46" s="332" t="s">
        <v>801</v>
      </c>
      <c r="D46" s="332" t="s">
        <v>802</v>
      </c>
      <c r="E46" s="332" t="s">
        <v>803</v>
      </c>
      <c r="F46" s="333" t="s">
        <v>804</v>
      </c>
      <c r="G46" s="187" t="s">
        <v>805</v>
      </c>
      <c r="H46" s="187" t="s">
        <v>806</v>
      </c>
      <c r="I46" s="333" t="s">
        <v>807</v>
      </c>
      <c r="J46" s="333" t="s">
        <v>808</v>
      </c>
      <c r="K46" s="187" t="s">
        <v>831</v>
      </c>
      <c r="L46" s="333" t="s">
        <v>832</v>
      </c>
      <c r="M46" s="187" t="s">
        <v>824</v>
      </c>
      <c r="N46" s="187" t="s">
        <v>812</v>
      </c>
    </row>
    <row r="47" spans="1:14">
      <c r="A47" s="335" t="s">
        <v>646</v>
      </c>
      <c r="B47" s="237" t="s">
        <v>647</v>
      </c>
      <c r="C47" s="336">
        <v>0</v>
      </c>
      <c r="D47" s="336">
        <v>282</v>
      </c>
      <c r="E47" s="336">
        <v>63290</v>
      </c>
      <c r="F47" s="336">
        <v>199</v>
      </c>
      <c r="G47" s="336">
        <v>0</v>
      </c>
      <c r="H47" s="336">
        <v>0</v>
      </c>
      <c r="I47" s="336">
        <v>0</v>
      </c>
      <c r="J47" s="336">
        <v>0</v>
      </c>
      <c r="K47" s="336">
        <v>0</v>
      </c>
      <c r="L47" s="336">
        <v>0</v>
      </c>
      <c r="M47" s="336">
        <v>0</v>
      </c>
      <c r="N47" s="337">
        <f t="shared" ref="N47:N54" si="12">+SUM(C47:F47,I47:J47,L47)</f>
        <v>63771</v>
      </c>
    </row>
    <row r="48" spans="1:14">
      <c r="A48" s="335" t="s">
        <v>648</v>
      </c>
      <c r="B48" s="237" t="s">
        <v>649</v>
      </c>
      <c r="C48" s="336">
        <v>0</v>
      </c>
      <c r="D48" s="336">
        <v>51</v>
      </c>
      <c r="E48" s="336">
        <v>31428</v>
      </c>
      <c r="F48" s="336">
        <v>37</v>
      </c>
      <c r="G48" s="336">
        <v>0</v>
      </c>
      <c r="H48" s="336">
        <v>0</v>
      </c>
      <c r="I48" s="336">
        <v>0</v>
      </c>
      <c r="J48" s="336">
        <v>0</v>
      </c>
      <c r="K48" s="336">
        <v>0</v>
      </c>
      <c r="L48" s="336">
        <v>0</v>
      </c>
      <c r="M48" s="336">
        <v>0</v>
      </c>
      <c r="N48" s="337">
        <f t="shared" si="12"/>
        <v>31516</v>
      </c>
    </row>
    <row r="49" spans="1:14">
      <c r="A49" s="335" t="s">
        <v>650</v>
      </c>
      <c r="B49" s="237" t="s">
        <v>651</v>
      </c>
      <c r="C49" s="336">
        <v>124</v>
      </c>
      <c r="D49" s="336">
        <v>255</v>
      </c>
      <c r="E49" s="336">
        <v>25676</v>
      </c>
      <c r="F49" s="336">
        <v>64</v>
      </c>
      <c r="G49" s="336">
        <v>0</v>
      </c>
      <c r="H49" s="336">
        <v>0</v>
      </c>
      <c r="I49" s="336">
        <v>0</v>
      </c>
      <c r="J49" s="336">
        <v>0</v>
      </c>
      <c r="K49" s="336">
        <v>0</v>
      </c>
      <c r="L49" s="336">
        <v>0</v>
      </c>
      <c r="M49" s="336">
        <v>0</v>
      </c>
      <c r="N49" s="337">
        <f t="shared" si="12"/>
        <v>26119</v>
      </c>
    </row>
    <row r="50" spans="1:14">
      <c r="A50" s="335" t="s">
        <v>652</v>
      </c>
      <c r="B50" s="237" t="s">
        <v>653</v>
      </c>
      <c r="C50" s="336">
        <v>15114</v>
      </c>
      <c r="D50" s="336">
        <v>4705</v>
      </c>
      <c r="E50" s="336">
        <v>810481</v>
      </c>
      <c r="F50" s="336">
        <v>1545</v>
      </c>
      <c r="G50" s="336">
        <v>0</v>
      </c>
      <c r="H50" s="336">
        <v>0</v>
      </c>
      <c r="I50" s="336">
        <v>0</v>
      </c>
      <c r="J50" s="336">
        <v>6322</v>
      </c>
      <c r="K50" s="336">
        <v>0</v>
      </c>
      <c r="L50" s="336">
        <v>0</v>
      </c>
      <c r="M50" s="336">
        <v>0</v>
      </c>
      <c r="N50" s="337">
        <f t="shared" si="12"/>
        <v>838167</v>
      </c>
    </row>
    <row r="51" spans="1:14">
      <c r="A51" s="335" t="s">
        <v>654</v>
      </c>
      <c r="B51" s="237" t="s">
        <v>114</v>
      </c>
      <c r="C51" s="336">
        <v>159</v>
      </c>
      <c r="D51" s="336">
        <v>115</v>
      </c>
      <c r="E51" s="336">
        <v>54831</v>
      </c>
      <c r="F51" s="336">
        <v>49</v>
      </c>
      <c r="G51" s="336">
        <v>0</v>
      </c>
      <c r="H51" s="336">
        <v>0</v>
      </c>
      <c r="I51" s="336">
        <v>0</v>
      </c>
      <c r="J51" s="336">
        <v>0</v>
      </c>
      <c r="K51" s="336">
        <v>0</v>
      </c>
      <c r="L51" s="336">
        <v>0</v>
      </c>
      <c r="M51" s="336">
        <v>0</v>
      </c>
      <c r="N51" s="337">
        <f t="shared" si="12"/>
        <v>55154</v>
      </c>
    </row>
    <row r="52" spans="1:14">
      <c r="A52" s="335" t="s">
        <v>655</v>
      </c>
      <c r="B52" s="237" t="s">
        <v>656</v>
      </c>
      <c r="C52" s="336">
        <v>37463</v>
      </c>
      <c r="D52" s="336">
        <v>12931</v>
      </c>
      <c r="E52" s="336">
        <v>3276046</v>
      </c>
      <c r="F52" s="336">
        <v>2889</v>
      </c>
      <c r="G52" s="336">
        <v>0</v>
      </c>
      <c r="H52" s="336">
        <v>0</v>
      </c>
      <c r="I52" s="336">
        <v>0</v>
      </c>
      <c r="J52" s="336">
        <v>23741</v>
      </c>
      <c r="K52" s="336">
        <v>0</v>
      </c>
      <c r="L52" s="336">
        <v>0</v>
      </c>
      <c r="M52" s="336">
        <v>0</v>
      </c>
      <c r="N52" s="337">
        <f t="shared" si="12"/>
        <v>3353070</v>
      </c>
    </row>
    <row r="53" spans="1:14">
      <c r="A53" s="335" t="s">
        <v>657</v>
      </c>
      <c r="B53" s="237" t="s">
        <v>658</v>
      </c>
      <c r="C53" s="336">
        <v>896</v>
      </c>
      <c r="D53" s="336">
        <v>506</v>
      </c>
      <c r="E53" s="336">
        <v>30858</v>
      </c>
      <c r="F53" s="336">
        <v>79</v>
      </c>
      <c r="G53" s="336">
        <v>0</v>
      </c>
      <c r="H53" s="336">
        <v>0</v>
      </c>
      <c r="I53" s="336">
        <v>0</v>
      </c>
      <c r="J53" s="336">
        <v>0</v>
      </c>
      <c r="K53" s="336">
        <v>0</v>
      </c>
      <c r="L53" s="336">
        <v>6797</v>
      </c>
      <c r="M53" s="336">
        <v>0</v>
      </c>
      <c r="N53" s="337">
        <f t="shared" si="12"/>
        <v>39136</v>
      </c>
    </row>
    <row r="54" spans="1:14">
      <c r="A54" s="335" t="s">
        <v>661</v>
      </c>
      <c r="B54" s="237" t="s">
        <v>662</v>
      </c>
      <c r="C54" s="336">
        <v>0</v>
      </c>
      <c r="D54" s="336">
        <v>0</v>
      </c>
      <c r="E54" s="336">
        <v>0</v>
      </c>
      <c r="F54" s="336">
        <v>0</v>
      </c>
      <c r="G54" s="336">
        <v>0</v>
      </c>
      <c r="H54" s="336">
        <v>0</v>
      </c>
      <c r="I54" s="336">
        <v>0</v>
      </c>
      <c r="J54" s="336">
        <v>0</v>
      </c>
      <c r="K54" s="336">
        <v>0</v>
      </c>
      <c r="L54" s="336">
        <v>0</v>
      </c>
      <c r="M54" s="336">
        <v>0</v>
      </c>
      <c r="N54" s="337">
        <f t="shared" si="12"/>
        <v>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W44"/>
  <sheetViews>
    <sheetView workbookViewId="0">
      <selection activeCell="C6" sqref="C6"/>
    </sheetView>
  </sheetViews>
  <sheetFormatPr baseColWidth="10" defaultRowHeight="15"/>
  <cols>
    <col min="2" max="2" width="46.7109375" bestFit="1" customWidth="1"/>
    <col min="3" max="4" width="11.42578125" style="47"/>
    <col min="5" max="5" width="11.42578125" style="329"/>
    <col min="6" max="6" width="11.42578125" style="47"/>
    <col min="7" max="9" width="13.28515625" style="47" customWidth="1"/>
    <col min="10" max="10" width="11.42578125" style="47"/>
    <col min="11" max="11" width="12.7109375" style="47" bestFit="1" customWidth="1"/>
    <col min="12" max="12" width="12.7109375" style="47" customWidth="1"/>
    <col min="13" max="13" width="18.5703125" style="47" bestFit="1" customWidth="1"/>
    <col min="14" max="14" width="11.42578125" style="186"/>
    <col min="15" max="15" width="11.42578125" style="330"/>
    <col min="18" max="18" width="46.7109375" bestFit="1" customWidth="1"/>
  </cols>
  <sheetData>
    <row r="1" spans="1:23">
      <c r="A1" s="182">
        <v>2023</v>
      </c>
      <c r="C1" s="47" t="s">
        <v>790</v>
      </c>
      <c r="D1" s="47" t="s">
        <v>791</v>
      </c>
      <c r="E1" s="329" t="s">
        <v>792</v>
      </c>
      <c r="F1" s="47" t="s">
        <v>793</v>
      </c>
      <c r="G1" s="47" t="s">
        <v>794</v>
      </c>
      <c r="H1" s="47" t="s">
        <v>795</v>
      </c>
      <c r="I1" s="47" t="s">
        <v>796</v>
      </c>
      <c r="J1" s="47" t="s">
        <v>797</v>
      </c>
      <c r="L1" s="47" t="s">
        <v>798</v>
      </c>
      <c r="M1" s="47" t="s">
        <v>800</v>
      </c>
    </row>
    <row r="2" spans="1:23" s="182" customFormat="1" ht="17.25">
      <c r="A2" s="331" t="s">
        <v>468</v>
      </c>
      <c r="B2" s="331" t="s">
        <v>469</v>
      </c>
      <c r="C2" s="332" t="s">
        <v>801</v>
      </c>
      <c r="D2" s="332" t="s">
        <v>802</v>
      </c>
      <c r="E2" s="332" t="s">
        <v>803</v>
      </c>
      <c r="F2" s="333" t="s">
        <v>804</v>
      </c>
      <c r="G2" s="187" t="s">
        <v>805</v>
      </c>
      <c r="H2" s="187" t="s">
        <v>806</v>
      </c>
      <c r="I2" s="333" t="s">
        <v>807</v>
      </c>
      <c r="J2" s="333" t="s">
        <v>808</v>
      </c>
      <c r="K2" s="187" t="s">
        <v>833</v>
      </c>
      <c r="L2" s="333" t="s">
        <v>832</v>
      </c>
      <c r="M2" s="187" t="s">
        <v>824</v>
      </c>
      <c r="N2" s="187" t="s">
        <v>812</v>
      </c>
      <c r="O2" s="334"/>
      <c r="Q2" s="331" t="s">
        <v>468</v>
      </c>
      <c r="R2" s="187" t="s">
        <v>469</v>
      </c>
      <c r="S2" s="187">
        <v>2023</v>
      </c>
      <c r="T2" s="187">
        <v>2025</v>
      </c>
      <c r="U2" s="187">
        <v>2035</v>
      </c>
      <c r="V2" s="187">
        <v>2045</v>
      </c>
      <c r="W2" s="187">
        <v>2055</v>
      </c>
    </row>
    <row r="3" spans="1:23">
      <c r="A3" s="335" t="s">
        <v>655</v>
      </c>
      <c r="B3" s="237" t="s">
        <v>656</v>
      </c>
      <c r="C3" s="336">
        <v>286</v>
      </c>
      <c r="D3" s="336">
        <v>275</v>
      </c>
      <c r="E3" s="336">
        <v>267013</v>
      </c>
      <c r="F3" s="336">
        <v>273</v>
      </c>
      <c r="G3" s="336">
        <v>403690</v>
      </c>
      <c r="H3" s="336">
        <v>0</v>
      </c>
      <c r="I3" s="336">
        <v>0</v>
      </c>
      <c r="J3" s="336">
        <v>0</v>
      </c>
      <c r="K3" s="336">
        <v>0</v>
      </c>
      <c r="L3" s="336">
        <v>0</v>
      </c>
      <c r="M3" s="336">
        <v>0</v>
      </c>
      <c r="N3" s="337">
        <f>+SUM(C3:F3,I3:J3,L3)</f>
        <v>267847</v>
      </c>
      <c r="P3" s="339"/>
      <c r="Q3" s="335" t="str">
        <f t="shared" ref="Q3:R8" si="0">A3</f>
        <v>073</v>
      </c>
      <c r="R3" s="335" t="str">
        <f t="shared" si="0"/>
        <v>Rio Maule</v>
      </c>
      <c r="S3" s="340">
        <f t="shared" ref="S3:S8" si="1">N3</f>
        <v>267847</v>
      </c>
      <c r="T3" s="340">
        <f>N39</f>
        <v>283666</v>
      </c>
      <c r="U3" s="340">
        <f>N30</f>
        <v>291412</v>
      </c>
      <c r="V3" s="340">
        <f>N21</f>
        <v>258493</v>
      </c>
      <c r="W3" s="340">
        <f t="shared" ref="W3:W8" si="2">N12</f>
        <v>271411</v>
      </c>
    </row>
    <row r="4" spans="1:23">
      <c r="A4" s="335" t="s">
        <v>657</v>
      </c>
      <c r="B4" s="237" t="s">
        <v>658</v>
      </c>
      <c r="C4" s="336">
        <v>0</v>
      </c>
      <c r="D4" s="336">
        <v>0</v>
      </c>
      <c r="E4" s="336">
        <v>0</v>
      </c>
      <c r="F4" s="336">
        <v>0</v>
      </c>
      <c r="G4" s="336">
        <v>0</v>
      </c>
      <c r="H4" s="336">
        <v>0</v>
      </c>
      <c r="I4" s="336">
        <v>0</v>
      </c>
      <c r="J4" s="336">
        <v>0</v>
      </c>
      <c r="K4" s="336">
        <v>0</v>
      </c>
      <c r="L4" s="336">
        <v>0</v>
      </c>
      <c r="M4" s="336">
        <v>0</v>
      </c>
      <c r="N4" s="337">
        <f t="shared" ref="N4:N8" si="3">+SUM(C4:F4,I4:J4,L4)</f>
        <v>0</v>
      </c>
      <c r="P4" s="339"/>
      <c r="Q4" s="335" t="str">
        <f t="shared" si="0"/>
        <v>074</v>
      </c>
      <c r="R4" s="335" t="str">
        <f t="shared" si="0"/>
        <v>Costeras Maule y Limite Region</v>
      </c>
      <c r="S4" s="340">
        <f t="shared" si="1"/>
        <v>0</v>
      </c>
      <c r="T4" s="340">
        <f t="shared" ref="T4:T8" si="4">N40</f>
        <v>0</v>
      </c>
      <c r="U4" s="340">
        <f t="shared" ref="U4:U8" si="5">N31</f>
        <v>0</v>
      </c>
      <c r="V4" s="340">
        <f t="shared" ref="V4:V8" si="6">N22</f>
        <v>0</v>
      </c>
      <c r="W4" s="340">
        <f t="shared" si="2"/>
        <v>0</v>
      </c>
    </row>
    <row r="5" spans="1:23">
      <c r="A5" s="335" t="s">
        <v>659</v>
      </c>
      <c r="B5" s="237" t="s">
        <v>660</v>
      </c>
      <c r="C5" s="336">
        <v>446</v>
      </c>
      <c r="D5" s="336">
        <v>249</v>
      </c>
      <c r="E5" s="336">
        <v>4790</v>
      </c>
      <c r="F5" s="336">
        <v>35</v>
      </c>
      <c r="G5" s="336">
        <v>329521</v>
      </c>
      <c r="H5" s="336">
        <v>0</v>
      </c>
      <c r="I5" s="336">
        <v>0</v>
      </c>
      <c r="J5" s="336">
        <v>0</v>
      </c>
      <c r="K5" s="336">
        <v>0</v>
      </c>
      <c r="L5" s="336">
        <v>0</v>
      </c>
      <c r="M5" s="336">
        <v>0</v>
      </c>
      <c r="N5" s="337">
        <f t="shared" si="3"/>
        <v>5520</v>
      </c>
      <c r="Q5" s="335" t="str">
        <f t="shared" si="0"/>
        <v>080</v>
      </c>
      <c r="R5" s="335" t="str">
        <f t="shared" si="0"/>
        <v>Costeras entre limite Region y R. Itata</v>
      </c>
      <c r="S5" s="340">
        <f t="shared" si="1"/>
        <v>5520</v>
      </c>
      <c r="T5" s="340">
        <f t="shared" si="4"/>
        <v>6136</v>
      </c>
      <c r="U5" s="340">
        <f t="shared" si="5"/>
        <v>7027</v>
      </c>
      <c r="V5" s="340">
        <f t="shared" si="6"/>
        <v>7379</v>
      </c>
      <c r="W5" s="340">
        <f t="shared" si="2"/>
        <v>8465</v>
      </c>
    </row>
    <row r="6" spans="1:23">
      <c r="A6" s="335" t="s">
        <v>661</v>
      </c>
      <c r="B6" s="237" t="s">
        <v>662</v>
      </c>
      <c r="C6" s="336">
        <v>19199</v>
      </c>
      <c r="D6" s="336">
        <v>4594</v>
      </c>
      <c r="E6" s="336">
        <v>1279578</v>
      </c>
      <c r="F6" s="336">
        <v>2301</v>
      </c>
      <c r="G6" s="336">
        <v>2802932</v>
      </c>
      <c r="H6" s="336">
        <v>8366</v>
      </c>
      <c r="I6" s="336">
        <v>0</v>
      </c>
      <c r="J6" s="336">
        <v>16485</v>
      </c>
      <c r="K6" s="336">
        <v>0</v>
      </c>
      <c r="L6" s="336">
        <v>8110</v>
      </c>
      <c r="M6" s="336">
        <v>0</v>
      </c>
      <c r="N6" s="337">
        <f t="shared" si="3"/>
        <v>1330267</v>
      </c>
      <c r="Q6" s="335" t="str">
        <f t="shared" si="0"/>
        <v>081</v>
      </c>
      <c r="R6" s="335" t="str">
        <f t="shared" si="0"/>
        <v>Rio Itata</v>
      </c>
      <c r="S6" s="340">
        <f t="shared" si="1"/>
        <v>1330267</v>
      </c>
      <c r="T6" s="340">
        <f t="shared" si="4"/>
        <v>1580864</v>
      </c>
      <c r="U6" s="340">
        <f t="shared" si="5"/>
        <v>1783151</v>
      </c>
      <c r="V6" s="340">
        <f t="shared" si="6"/>
        <v>1752471</v>
      </c>
      <c r="W6" s="340">
        <f t="shared" si="2"/>
        <v>2081589</v>
      </c>
    </row>
    <row r="7" spans="1:23">
      <c r="A7" s="335" t="s">
        <v>663</v>
      </c>
      <c r="B7" s="237" t="s">
        <v>664</v>
      </c>
      <c r="C7" s="336">
        <v>0</v>
      </c>
      <c r="D7" s="336">
        <v>112</v>
      </c>
      <c r="E7" s="336">
        <v>1292</v>
      </c>
      <c r="F7" s="336">
        <v>3</v>
      </c>
      <c r="G7" s="336">
        <v>68120</v>
      </c>
      <c r="H7" s="336">
        <v>0</v>
      </c>
      <c r="I7" s="336">
        <v>0</v>
      </c>
      <c r="J7" s="336">
        <v>0</v>
      </c>
      <c r="K7" s="336">
        <v>0</v>
      </c>
      <c r="L7" s="336">
        <v>0</v>
      </c>
      <c r="M7" s="336">
        <v>0</v>
      </c>
      <c r="N7" s="337">
        <f t="shared" si="3"/>
        <v>1407</v>
      </c>
      <c r="Q7" s="335" t="str">
        <f t="shared" si="0"/>
        <v>082</v>
      </c>
      <c r="R7" s="335" t="str">
        <f t="shared" si="0"/>
        <v>Costeras e Islas entre Rio Itata y Rio Bio-Bio</v>
      </c>
      <c r="S7" s="340">
        <f t="shared" si="1"/>
        <v>1407</v>
      </c>
      <c r="T7" s="340">
        <f t="shared" si="4"/>
        <v>1526</v>
      </c>
      <c r="U7" s="340">
        <f t="shared" si="5"/>
        <v>1673</v>
      </c>
      <c r="V7" s="340">
        <f t="shared" si="6"/>
        <v>1677</v>
      </c>
      <c r="W7" s="340">
        <f t="shared" si="2"/>
        <v>1921</v>
      </c>
    </row>
    <row r="8" spans="1:23">
      <c r="A8" s="335" t="s">
        <v>665</v>
      </c>
      <c r="B8" s="237" t="s">
        <v>127</v>
      </c>
      <c r="C8" s="336">
        <v>0</v>
      </c>
      <c r="D8" s="336">
        <v>12627</v>
      </c>
      <c r="E8" s="336">
        <v>16124</v>
      </c>
      <c r="F8" s="336">
        <v>21</v>
      </c>
      <c r="G8" s="336">
        <v>125217</v>
      </c>
      <c r="H8" s="336">
        <v>0</v>
      </c>
      <c r="I8" s="336">
        <v>0</v>
      </c>
      <c r="J8" s="336">
        <v>0</v>
      </c>
      <c r="K8" s="336">
        <v>0</v>
      </c>
      <c r="L8" s="336">
        <v>0</v>
      </c>
      <c r="M8" s="336">
        <v>0</v>
      </c>
      <c r="N8" s="337">
        <f t="shared" si="3"/>
        <v>28772</v>
      </c>
      <c r="Q8" s="335" t="str">
        <f t="shared" si="0"/>
        <v>083</v>
      </c>
      <c r="R8" s="335" t="str">
        <f t="shared" si="0"/>
        <v>Rio Bio-Bio</v>
      </c>
      <c r="S8" s="340">
        <f t="shared" si="1"/>
        <v>28772</v>
      </c>
      <c r="T8" s="340">
        <f t="shared" si="4"/>
        <v>31852</v>
      </c>
      <c r="U8" s="340">
        <f t="shared" si="5"/>
        <v>36314</v>
      </c>
      <c r="V8" s="340">
        <f t="shared" si="6"/>
        <v>36482</v>
      </c>
      <c r="W8" s="340">
        <f t="shared" si="2"/>
        <v>45946</v>
      </c>
    </row>
    <row r="9" spans="1:23">
      <c r="A9" s="339"/>
      <c r="C9" s="341"/>
      <c r="D9" s="341"/>
      <c r="E9" s="350"/>
      <c r="J9" s="341"/>
      <c r="K9" s="341"/>
      <c r="L9" s="341"/>
      <c r="M9" s="341"/>
      <c r="N9" s="345"/>
    </row>
    <row r="10" spans="1:23">
      <c r="A10" s="182">
        <v>2055</v>
      </c>
    </row>
    <row r="11" spans="1:23" ht="17.25">
      <c r="A11" s="331" t="s">
        <v>468</v>
      </c>
      <c r="B11" s="331" t="s">
        <v>469</v>
      </c>
      <c r="C11" s="365" t="s">
        <v>801</v>
      </c>
      <c r="D11" s="346" t="s">
        <v>802</v>
      </c>
      <c r="E11" s="346" t="s">
        <v>803</v>
      </c>
      <c r="F11" s="187" t="s">
        <v>804</v>
      </c>
      <c r="G11" s="187" t="s">
        <v>805</v>
      </c>
      <c r="H11" s="187" t="s">
        <v>806</v>
      </c>
      <c r="I11" s="187" t="s">
        <v>807</v>
      </c>
      <c r="J11" s="187" t="s">
        <v>808</v>
      </c>
      <c r="K11" s="187" t="s">
        <v>833</v>
      </c>
      <c r="L11" s="187" t="s">
        <v>832</v>
      </c>
      <c r="M11" s="187" t="s">
        <v>824</v>
      </c>
      <c r="N11" s="187" t="s">
        <v>812</v>
      </c>
    </row>
    <row r="12" spans="1:23">
      <c r="A12" s="335" t="str">
        <f t="shared" ref="A12:B17" si="7">A3</f>
        <v>073</v>
      </c>
      <c r="B12" s="335" t="str">
        <f t="shared" si="7"/>
        <v>Rio Maule</v>
      </c>
      <c r="C12" s="336">
        <v>303</v>
      </c>
      <c r="D12" s="336">
        <v>323</v>
      </c>
      <c r="E12" s="336">
        <v>270679</v>
      </c>
      <c r="F12" s="336">
        <v>106</v>
      </c>
      <c r="G12" s="336">
        <v>449911</v>
      </c>
      <c r="H12" s="336">
        <v>0</v>
      </c>
      <c r="I12" s="336">
        <v>0</v>
      </c>
      <c r="J12" s="336">
        <v>0</v>
      </c>
      <c r="K12" s="336">
        <v>0</v>
      </c>
      <c r="L12" s="336">
        <v>0</v>
      </c>
      <c r="M12" s="336">
        <v>0</v>
      </c>
      <c r="N12" s="337">
        <f>+SUM(C12:F12,I12:J12,L12)</f>
        <v>271411</v>
      </c>
    </row>
    <row r="13" spans="1:23">
      <c r="A13" s="335" t="str">
        <f t="shared" si="7"/>
        <v>074</v>
      </c>
      <c r="B13" s="335" t="str">
        <f t="shared" si="7"/>
        <v>Costeras Maule y Limite Region</v>
      </c>
      <c r="C13" s="336">
        <v>0</v>
      </c>
      <c r="D13" s="336">
        <v>0</v>
      </c>
      <c r="E13" s="336">
        <v>0</v>
      </c>
      <c r="F13" s="336">
        <v>0</v>
      </c>
      <c r="G13" s="336">
        <v>0</v>
      </c>
      <c r="H13" s="336">
        <v>0</v>
      </c>
      <c r="I13" s="336">
        <v>0</v>
      </c>
      <c r="J13" s="336">
        <v>0</v>
      </c>
      <c r="K13" s="336">
        <v>0</v>
      </c>
      <c r="L13" s="336">
        <v>0</v>
      </c>
      <c r="M13" s="336">
        <v>0</v>
      </c>
      <c r="N13" s="337">
        <f t="shared" ref="N13:N17" si="8">+SUM(C13:F13,I13:J13,L13)</f>
        <v>0</v>
      </c>
    </row>
    <row r="14" spans="1:23">
      <c r="A14" s="335" t="str">
        <f t="shared" si="7"/>
        <v>080</v>
      </c>
      <c r="B14" s="335" t="str">
        <f t="shared" si="7"/>
        <v>Costeras entre limite Region y R. Itata</v>
      </c>
      <c r="C14" s="336">
        <v>476</v>
      </c>
      <c r="D14" s="336">
        <v>294</v>
      </c>
      <c r="E14" s="336">
        <v>7689</v>
      </c>
      <c r="F14" s="336">
        <v>6</v>
      </c>
      <c r="G14" s="336">
        <v>416224</v>
      </c>
      <c r="H14" s="336">
        <v>0</v>
      </c>
      <c r="I14" s="336">
        <v>0</v>
      </c>
      <c r="J14" s="336">
        <v>0</v>
      </c>
      <c r="K14" s="336">
        <v>0</v>
      </c>
      <c r="L14" s="336">
        <v>0</v>
      </c>
      <c r="M14" s="336">
        <v>0</v>
      </c>
      <c r="N14" s="337">
        <f t="shared" si="8"/>
        <v>8465</v>
      </c>
    </row>
    <row r="15" spans="1:23">
      <c r="A15" s="335" t="str">
        <f t="shared" si="7"/>
        <v>081</v>
      </c>
      <c r="B15" s="335" t="str">
        <f t="shared" si="7"/>
        <v>Rio Itata</v>
      </c>
      <c r="C15" s="336">
        <v>20255</v>
      </c>
      <c r="D15" s="336">
        <v>5584</v>
      </c>
      <c r="E15" s="336">
        <v>2010025</v>
      </c>
      <c r="F15" s="336">
        <v>1231</v>
      </c>
      <c r="G15" s="336">
        <v>3516169</v>
      </c>
      <c r="H15" s="336">
        <v>4172</v>
      </c>
      <c r="I15" s="336">
        <v>0</v>
      </c>
      <c r="J15" s="336">
        <v>33477</v>
      </c>
      <c r="K15" s="336">
        <v>0</v>
      </c>
      <c r="L15" s="336">
        <v>11017</v>
      </c>
      <c r="M15" s="336">
        <v>0</v>
      </c>
      <c r="N15" s="337">
        <f t="shared" si="8"/>
        <v>2081589</v>
      </c>
    </row>
    <row r="16" spans="1:23" s="330" customFormat="1">
      <c r="A16" s="335" t="str">
        <f t="shared" si="7"/>
        <v>082</v>
      </c>
      <c r="B16" s="335" t="str">
        <f t="shared" si="7"/>
        <v>Costeras e Islas entre Rio Itata y Rio Bio-Bio</v>
      </c>
      <c r="C16" s="336">
        <v>0</v>
      </c>
      <c r="D16" s="336">
        <v>143</v>
      </c>
      <c r="E16" s="336">
        <v>1778</v>
      </c>
      <c r="F16" s="336">
        <v>0</v>
      </c>
      <c r="G16" s="336">
        <v>89144</v>
      </c>
      <c r="H16" s="336">
        <v>0</v>
      </c>
      <c r="I16" s="336">
        <v>0</v>
      </c>
      <c r="J16" s="336">
        <v>0</v>
      </c>
      <c r="K16" s="336">
        <v>0</v>
      </c>
      <c r="L16" s="336">
        <v>0</v>
      </c>
      <c r="M16" s="336">
        <v>0</v>
      </c>
      <c r="N16" s="337">
        <f t="shared" si="8"/>
        <v>1921</v>
      </c>
      <c r="P16"/>
      <c r="Q16"/>
      <c r="R16"/>
      <c r="S16"/>
      <c r="T16"/>
      <c r="U16"/>
      <c r="V16"/>
      <c r="W16"/>
    </row>
    <row r="17" spans="1:23" s="330" customFormat="1">
      <c r="A17" s="335" t="str">
        <f t="shared" si="7"/>
        <v>083</v>
      </c>
      <c r="B17" s="335" t="str">
        <f t="shared" si="7"/>
        <v>Rio Bio-Bio</v>
      </c>
      <c r="C17" s="336">
        <v>0</v>
      </c>
      <c r="D17" s="336">
        <v>15181</v>
      </c>
      <c r="E17" s="336">
        <v>30764</v>
      </c>
      <c r="F17" s="336">
        <v>1</v>
      </c>
      <c r="G17" s="336">
        <v>149041</v>
      </c>
      <c r="H17" s="336">
        <v>0</v>
      </c>
      <c r="I17" s="336">
        <v>0</v>
      </c>
      <c r="J17" s="336">
        <v>0</v>
      </c>
      <c r="K17" s="336">
        <v>0</v>
      </c>
      <c r="L17" s="336">
        <v>0</v>
      </c>
      <c r="M17" s="336">
        <v>0</v>
      </c>
      <c r="N17" s="337">
        <f t="shared" si="8"/>
        <v>45946</v>
      </c>
      <c r="P17"/>
      <c r="Q17"/>
      <c r="R17"/>
      <c r="S17"/>
      <c r="T17"/>
      <c r="U17"/>
      <c r="V17"/>
      <c r="W17"/>
    </row>
    <row r="19" spans="1:23">
      <c r="A19" s="182">
        <v>2045</v>
      </c>
    </row>
    <row r="20" spans="1:23" ht="17.25">
      <c r="A20" s="331" t="s">
        <v>468</v>
      </c>
      <c r="B20" s="331" t="s">
        <v>469</v>
      </c>
      <c r="C20" s="332" t="s">
        <v>801</v>
      </c>
      <c r="D20" s="332" t="s">
        <v>802</v>
      </c>
      <c r="E20" s="332" t="s">
        <v>803</v>
      </c>
      <c r="F20" s="333" t="s">
        <v>804</v>
      </c>
      <c r="G20" s="187" t="s">
        <v>805</v>
      </c>
      <c r="H20" s="187" t="s">
        <v>806</v>
      </c>
      <c r="I20" s="333" t="s">
        <v>807</v>
      </c>
      <c r="J20" s="333" t="s">
        <v>808</v>
      </c>
      <c r="K20" s="187" t="s">
        <v>833</v>
      </c>
      <c r="L20" s="333" t="s">
        <v>832</v>
      </c>
      <c r="M20" s="187" t="s">
        <v>824</v>
      </c>
      <c r="N20" s="187" t="s">
        <v>812</v>
      </c>
      <c r="O20" s="334"/>
    </row>
    <row r="21" spans="1:23">
      <c r="A21" s="335" t="s">
        <v>655</v>
      </c>
      <c r="B21" s="237" t="s">
        <v>656</v>
      </c>
      <c r="C21" s="336">
        <v>301</v>
      </c>
      <c r="D21" s="336">
        <v>313</v>
      </c>
      <c r="E21" s="336">
        <v>257727</v>
      </c>
      <c r="F21" s="336">
        <v>152</v>
      </c>
      <c r="G21" s="336">
        <v>390002</v>
      </c>
      <c r="H21" s="336">
        <v>0</v>
      </c>
      <c r="I21" s="336">
        <v>0</v>
      </c>
      <c r="J21" s="336">
        <v>0</v>
      </c>
      <c r="K21" s="336">
        <v>0</v>
      </c>
      <c r="L21" s="336">
        <v>0</v>
      </c>
      <c r="M21" s="336">
        <v>0</v>
      </c>
      <c r="N21" s="337">
        <f>+SUM(C21:F21,I21:J21,L21)</f>
        <v>258493</v>
      </c>
    </row>
    <row r="22" spans="1:23">
      <c r="A22" s="335" t="s">
        <v>657</v>
      </c>
      <c r="B22" s="237" t="s">
        <v>658</v>
      </c>
      <c r="C22" s="336">
        <v>0</v>
      </c>
      <c r="D22" s="336">
        <v>0</v>
      </c>
      <c r="E22" s="336">
        <v>0</v>
      </c>
      <c r="F22" s="336">
        <v>0</v>
      </c>
      <c r="G22" s="336">
        <v>0</v>
      </c>
      <c r="H22" s="336">
        <v>0</v>
      </c>
      <c r="I22" s="336">
        <v>0</v>
      </c>
      <c r="J22" s="336">
        <v>0</v>
      </c>
      <c r="K22" s="336">
        <v>0</v>
      </c>
      <c r="L22" s="336">
        <v>0</v>
      </c>
      <c r="M22" s="336">
        <v>0</v>
      </c>
      <c r="N22" s="337">
        <f t="shared" ref="N22:N26" si="9">+SUM(C22:F22,I22:J22,L22)</f>
        <v>0</v>
      </c>
    </row>
    <row r="23" spans="1:23">
      <c r="A23" s="335" t="s">
        <v>659</v>
      </c>
      <c r="B23" s="237" t="s">
        <v>660</v>
      </c>
      <c r="C23" s="336">
        <v>472</v>
      </c>
      <c r="D23" s="336">
        <v>285</v>
      </c>
      <c r="E23" s="336">
        <v>6612</v>
      </c>
      <c r="F23" s="336">
        <v>10</v>
      </c>
      <c r="G23" s="336">
        <v>360800</v>
      </c>
      <c r="H23" s="336">
        <v>0</v>
      </c>
      <c r="I23" s="336">
        <v>0</v>
      </c>
      <c r="J23" s="336">
        <v>0</v>
      </c>
      <c r="K23" s="336">
        <v>0</v>
      </c>
      <c r="L23" s="336">
        <v>0</v>
      </c>
      <c r="M23" s="336">
        <v>0</v>
      </c>
      <c r="N23" s="337">
        <f t="shared" si="9"/>
        <v>7379</v>
      </c>
    </row>
    <row r="24" spans="1:23">
      <c r="A24" s="335" t="s">
        <v>661</v>
      </c>
      <c r="B24" s="237" t="s">
        <v>662</v>
      </c>
      <c r="C24" s="336">
        <v>20121</v>
      </c>
      <c r="D24" s="336">
        <v>5418</v>
      </c>
      <c r="E24" s="336">
        <v>1687987</v>
      </c>
      <c r="F24" s="336">
        <v>1492</v>
      </c>
      <c r="G24" s="336">
        <v>3047959</v>
      </c>
      <c r="H24" s="336">
        <v>4172</v>
      </c>
      <c r="I24" s="336">
        <v>0</v>
      </c>
      <c r="J24" s="336">
        <v>26436</v>
      </c>
      <c r="K24" s="336">
        <v>0</v>
      </c>
      <c r="L24" s="336">
        <v>11017</v>
      </c>
      <c r="M24" s="336">
        <v>0</v>
      </c>
      <c r="N24" s="337">
        <f t="shared" si="9"/>
        <v>1752471</v>
      </c>
    </row>
    <row r="25" spans="1:23">
      <c r="A25" s="335" t="s">
        <v>663</v>
      </c>
      <c r="B25" s="237" t="s">
        <v>664</v>
      </c>
      <c r="C25" s="336">
        <v>0</v>
      </c>
      <c r="D25" s="336">
        <v>139</v>
      </c>
      <c r="E25" s="336">
        <v>1537</v>
      </c>
      <c r="F25" s="336">
        <v>1</v>
      </c>
      <c r="G25" s="336">
        <v>77274</v>
      </c>
      <c r="H25" s="336">
        <v>0</v>
      </c>
      <c r="I25" s="336">
        <v>0</v>
      </c>
      <c r="J25" s="336">
        <v>0</v>
      </c>
      <c r="K25" s="336">
        <v>0</v>
      </c>
      <c r="L25" s="336">
        <v>0</v>
      </c>
      <c r="M25" s="336">
        <v>0</v>
      </c>
      <c r="N25" s="337">
        <f t="shared" si="9"/>
        <v>1677</v>
      </c>
    </row>
    <row r="26" spans="1:23">
      <c r="A26" s="335" t="s">
        <v>665</v>
      </c>
      <c r="B26" s="237" t="s">
        <v>127</v>
      </c>
      <c r="C26" s="336">
        <v>0</v>
      </c>
      <c r="D26" s="336">
        <v>14729</v>
      </c>
      <c r="E26" s="336">
        <v>21750</v>
      </c>
      <c r="F26" s="336">
        <v>3</v>
      </c>
      <c r="G26" s="336">
        <v>129195</v>
      </c>
      <c r="H26" s="336">
        <v>0</v>
      </c>
      <c r="I26" s="336">
        <v>0</v>
      </c>
      <c r="J26" s="336">
        <v>0</v>
      </c>
      <c r="K26" s="336">
        <v>0</v>
      </c>
      <c r="L26" s="336">
        <v>0</v>
      </c>
      <c r="M26" s="336">
        <v>0</v>
      </c>
      <c r="N26" s="337">
        <f t="shared" si="9"/>
        <v>36482</v>
      </c>
    </row>
    <row r="28" spans="1:23">
      <c r="A28" s="182">
        <v>2035</v>
      </c>
    </row>
    <row r="29" spans="1:23" ht="17.25">
      <c r="A29" s="331" t="s">
        <v>468</v>
      </c>
      <c r="B29" s="331" t="s">
        <v>469</v>
      </c>
      <c r="C29" s="332" t="s">
        <v>801</v>
      </c>
      <c r="D29" s="332" t="s">
        <v>802</v>
      </c>
      <c r="E29" s="332" t="s">
        <v>803</v>
      </c>
      <c r="F29" s="333" t="s">
        <v>804</v>
      </c>
      <c r="G29" s="187" t="s">
        <v>805</v>
      </c>
      <c r="H29" s="187" t="s">
        <v>806</v>
      </c>
      <c r="I29" s="333" t="s">
        <v>807</v>
      </c>
      <c r="J29" s="333" t="s">
        <v>808</v>
      </c>
      <c r="K29" s="187" t="s">
        <v>833</v>
      </c>
      <c r="L29" s="333" t="s">
        <v>832</v>
      </c>
      <c r="M29" s="187" t="s">
        <v>824</v>
      </c>
      <c r="N29" s="187" t="s">
        <v>812</v>
      </c>
    </row>
    <row r="30" spans="1:23">
      <c r="A30" s="335" t="s">
        <v>655</v>
      </c>
      <c r="B30" s="237" t="s">
        <v>656</v>
      </c>
      <c r="C30" s="336">
        <v>297</v>
      </c>
      <c r="D30" s="336">
        <v>300</v>
      </c>
      <c r="E30" s="336">
        <v>290610</v>
      </c>
      <c r="F30" s="336">
        <v>205</v>
      </c>
      <c r="G30" s="336">
        <v>340155</v>
      </c>
      <c r="H30" s="336">
        <v>0</v>
      </c>
      <c r="I30" s="336">
        <v>0</v>
      </c>
      <c r="J30" s="336">
        <v>0</v>
      </c>
      <c r="K30" s="336">
        <v>0</v>
      </c>
      <c r="L30" s="336">
        <v>0</v>
      </c>
      <c r="M30" s="336">
        <v>0</v>
      </c>
      <c r="N30" s="337">
        <f>+SUM(C30:F30,I30:J30,L30)</f>
        <v>291412</v>
      </c>
    </row>
    <row r="31" spans="1:23">
      <c r="A31" s="335" t="s">
        <v>657</v>
      </c>
      <c r="B31" s="237" t="s">
        <v>658</v>
      </c>
      <c r="C31" s="336">
        <v>0</v>
      </c>
      <c r="D31" s="336">
        <v>0</v>
      </c>
      <c r="E31" s="336">
        <v>0</v>
      </c>
      <c r="F31" s="336">
        <v>0</v>
      </c>
      <c r="G31" s="336">
        <v>0</v>
      </c>
      <c r="H31" s="336">
        <v>0</v>
      </c>
      <c r="I31" s="336">
        <v>0</v>
      </c>
      <c r="J31" s="336">
        <v>0</v>
      </c>
      <c r="K31" s="336">
        <v>0</v>
      </c>
      <c r="L31" s="336">
        <v>0</v>
      </c>
      <c r="M31" s="336">
        <v>0</v>
      </c>
      <c r="N31" s="337">
        <f t="shared" ref="N31:N35" si="10">+SUM(C31:F31,I31:J31,L31)</f>
        <v>0</v>
      </c>
    </row>
    <row r="32" spans="1:23">
      <c r="A32" s="335" t="s">
        <v>659</v>
      </c>
      <c r="B32" s="237" t="s">
        <v>660</v>
      </c>
      <c r="C32" s="336">
        <v>465</v>
      </c>
      <c r="D32" s="336">
        <v>273</v>
      </c>
      <c r="E32" s="336">
        <v>6268</v>
      </c>
      <c r="F32" s="336">
        <v>21</v>
      </c>
      <c r="G32" s="336">
        <v>314685</v>
      </c>
      <c r="H32" s="336">
        <v>0</v>
      </c>
      <c r="I32" s="336">
        <v>0</v>
      </c>
      <c r="J32" s="336">
        <v>0</v>
      </c>
      <c r="K32" s="336">
        <v>0</v>
      </c>
      <c r="L32" s="336">
        <v>0</v>
      </c>
      <c r="M32" s="336">
        <v>0</v>
      </c>
      <c r="N32" s="337">
        <f t="shared" si="10"/>
        <v>7027</v>
      </c>
    </row>
    <row r="33" spans="1:14">
      <c r="A33" s="335" t="s">
        <v>661</v>
      </c>
      <c r="B33" s="237" t="s">
        <v>662</v>
      </c>
      <c r="C33" s="336">
        <v>19873</v>
      </c>
      <c r="D33" s="336">
        <v>5186</v>
      </c>
      <c r="E33" s="336">
        <v>1723097</v>
      </c>
      <c r="F33" s="336">
        <v>1821</v>
      </c>
      <c r="G33" s="336">
        <v>2658393</v>
      </c>
      <c r="H33" s="336">
        <v>4172</v>
      </c>
      <c r="I33" s="336">
        <v>0</v>
      </c>
      <c r="J33" s="336">
        <v>22857</v>
      </c>
      <c r="K33" s="336">
        <v>0</v>
      </c>
      <c r="L33" s="336">
        <v>10317</v>
      </c>
      <c r="M33" s="336">
        <v>0</v>
      </c>
      <c r="N33" s="337">
        <f t="shared" si="10"/>
        <v>1783151</v>
      </c>
    </row>
    <row r="34" spans="1:14">
      <c r="A34" s="335" t="s">
        <v>663</v>
      </c>
      <c r="B34" s="237" t="s">
        <v>664</v>
      </c>
      <c r="C34" s="336">
        <v>0</v>
      </c>
      <c r="D34" s="336">
        <v>133</v>
      </c>
      <c r="E34" s="336">
        <v>1538</v>
      </c>
      <c r="F34" s="336">
        <v>2</v>
      </c>
      <c r="G34" s="336">
        <v>67397</v>
      </c>
      <c r="H34" s="336">
        <v>0</v>
      </c>
      <c r="I34" s="336">
        <v>0</v>
      </c>
      <c r="J34" s="336">
        <v>0</v>
      </c>
      <c r="K34" s="336">
        <v>0</v>
      </c>
      <c r="L34" s="336">
        <v>0</v>
      </c>
      <c r="M34" s="336">
        <v>0</v>
      </c>
      <c r="N34" s="337">
        <f t="shared" si="10"/>
        <v>1673</v>
      </c>
    </row>
    <row r="35" spans="1:14">
      <c r="A35" s="335" t="s">
        <v>665</v>
      </c>
      <c r="B35" s="237" t="s">
        <v>127</v>
      </c>
      <c r="C35" s="336">
        <v>0</v>
      </c>
      <c r="D35" s="336">
        <v>14099</v>
      </c>
      <c r="E35" s="336">
        <v>22205</v>
      </c>
      <c r="F35" s="336">
        <v>10</v>
      </c>
      <c r="G35" s="336">
        <v>112682</v>
      </c>
      <c r="H35" s="336">
        <v>0</v>
      </c>
      <c r="I35" s="336">
        <v>0</v>
      </c>
      <c r="J35" s="336">
        <v>0</v>
      </c>
      <c r="K35" s="336">
        <v>0</v>
      </c>
      <c r="L35" s="336">
        <v>0</v>
      </c>
      <c r="M35" s="336">
        <v>0</v>
      </c>
      <c r="N35" s="337">
        <f t="shared" si="10"/>
        <v>36314</v>
      </c>
    </row>
    <row r="37" spans="1:14">
      <c r="A37" s="182">
        <v>2025</v>
      </c>
    </row>
    <row r="38" spans="1:14" ht="17.25">
      <c r="A38" s="331" t="s">
        <v>468</v>
      </c>
      <c r="B38" s="331" t="s">
        <v>469</v>
      </c>
      <c r="C38" s="332" t="s">
        <v>801</v>
      </c>
      <c r="D38" s="332" t="s">
        <v>802</v>
      </c>
      <c r="E38" s="332" t="s">
        <v>803</v>
      </c>
      <c r="F38" s="333" t="s">
        <v>804</v>
      </c>
      <c r="G38" s="187" t="s">
        <v>805</v>
      </c>
      <c r="H38" s="187" t="s">
        <v>806</v>
      </c>
      <c r="I38" s="333" t="s">
        <v>807</v>
      </c>
      <c r="J38" s="333" t="s">
        <v>808</v>
      </c>
      <c r="K38" s="187" t="s">
        <v>833</v>
      </c>
      <c r="L38" s="333" t="s">
        <v>832</v>
      </c>
      <c r="M38" s="187" t="s">
        <v>824</v>
      </c>
      <c r="N38" s="187" t="s">
        <v>812</v>
      </c>
    </row>
    <row r="39" spans="1:14">
      <c r="A39" s="335" t="s">
        <v>655</v>
      </c>
      <c r="B39" s="237" t="s">
        <v>656</v>
      </c>
      <c r="C39" s="336">
        <v>289</v>
      </c>
      <c r="D39" s="336">
        <v>282</v>
      </c>
      <c r="E39" s="336">
        <v>282835</v>
      </c>
      <c r="F39" s="336">
        <v>260</v>
      </c>
      <c r="G39" s="336">
        <v>293257</v>
      </c>
      <c r="H39" s="336">
        <v>0</v>
      </c>
      <c r="I39" s="336">
        <v>0</v>
      </c>
      <c r="J39" s="336">
        <v>0</v>
      </c>
      <c r="K39" s="336">
        <v>0</v>
      </c>
      <c r="L39" s="336">
        <v>0</v>
      </c>
      <c r="M39" s="336">
        <v>0</v>
      </c>
      <c r="N39" s="337">
        <f>+SUM(C39:F39,I39:J39,L39)</f>
        <v>283666</v>
      </c>
    </row>
    <row r="40" spans="1:14">
      <c r="A40" s="335" t="s">
        <v>657</v>
      </c>
      <c r="B40" s="237" t="s">
        <v>658</v>
      </c>
      <c r="C40" s="336">
        <v>0</v>
      </c>
      <c r="D40" s="336">
        <v>0</v>
      </c>
      <c r="E40" s="336">
        <v>0</v>
      </c>
      <c r="F40" s="336">
        <v>0</v>
      </c>
      <c r="G40" s="336">
        <v>0</v>
      </c>
      <c r="H40" s="336">
        <v>0</v>
      </c>
      <c r="I40" s="336">
        <v>0</v>
      </c>
      <c r="J40" s="336">
        <v>0</v>
      </c>
      <c r="K40" s="336">
        <v>0</v>
      </c>
      <c r="L40" s="336">
        <v>0</v>
      </c>
      <c r="M40" s="336">
        <v>0</v>
      </c>
      <c r="N40" s="337">
        <f t="shared" ref="N40:N44" si="11">+SUM(C40:F40,I40:J40,L40)</f>
        <v>0</v>
      </c>
    </row>
    <row r="41" spans="1:14">
      <c r="A41" s="335" t="s">
        <v>659</v>
      </c>
      <c r="B41" s="237" t="s">
        <v>660</v>
      </c>
      <c r="C41" s="336">
        <v>452</v>
      </c>
      <c r="D41" s="336">
        <v>255</v>
      </c>
      <c r="E41" s="336">
        <v>5397</v>
      </c>
      <c r="F41" s="336">
        <v>32</v>
      </c>
      <c r="G41" s="336">
        <v>271299</v>
      </c>
      <c r="H41" s="336">
        <v>0</v>
      </c>
      <c r="I41" s="336">
        <v>0</v>
      </c>
      <c r="J41" s="336">
        <v>0</v>
      </c>
      <c r="K41" s="336">
        <v>0</v>
      </c>
      <c r="L41" s="336">
        <v>0</v>
      </c>
      <c r="M41" s="336">
        <v>0</v>
      </c>
      <c r="N41" s="337">
        <f t="shared" si="11"/>
        <v>6136</v>
      </c>
    </row>
    <row r="42" spans="1:14">
      <c r="A42" s="335" t="s">
        <v>661</v>
      </c>
      <c r="B42" s="237" t="s">
        <v>662</v>
      </c>
      <c r="C42" s="336">
        <v>19417</v>
      </c>
      <c r="D42" s="336">
        <v>4705</v>
      </c>
      <c r="E42" s="336">
        <v>1528539</v>
      </c>
      <c r="F42" s="336">
        <v>2199</v>
      </c>
      <c r="G42" s="336">
        <v>2291877</v>
      </c>
      <c r="H42" s="336">
        <v>6189</v>
      </c>
      <c r="I42" s="336">
        <v>0</v>
      </c>
      <c r="J42" s="336">
        <v>15817</v>
      </c>
      <c r="K42" s="336">
        <v>0</v>
      </c>
      <c r="L42" s="336">
        <v>10187</v>
      </c>
      <c r="M42" s="336">
        <v>0</v>
      </c>
      <c r="N42" s="337">
        <f t="shared" si="11"/>
        <v>1580864</v>
      </c>
    </row>
    <row r="43" spans="1:14">
      <c r="A43" s="335" t="s">
        <v>663</v>
      </c>
      <c r="B43" s="237" t="s">
        <v>664</v>
      </c>
      <c r="C43" s="336">
        <v>0</v>
      </c>
      <c r="D43" s="336">
        <v>115</v>
      </c>
      <c r="E43" s="336">
        <v>1408</v>
      </c>
      <c r="F43" s="336">
        <v>3</v>
      </c>
      <c r="G43" s="336">
        <v>58105</v>
      </c>
      <c r="H43" s="336">
        <v>0</v>
      </c>
      <c r="I43" s="336">
        <v>0</v>
      </c>
      <c r="J43" s="336">
        <v>0</v>
      </c>
      <c r="K43" s="336">
        <v>0</v>
      </c>
      <c r="L43" s="336">
        <v>0</v>
      </c>
      <c r="M43" s="336">
        <v>0</v>
      </c>
      <c r="N43" s="337">
        <f t="shared" si="11"/>
        <v>1526</v>
      </c>
    </row>
    <row r="44" spans="1:14">
      <c r="A44" s="335" t="s">
        <v>665</v>
      </c>
      <c r="B44" s="237" t="s">
        <v>127</v>
      </c>
      <c r="C44" s="336">
        <v>0</v>
      </c>
      <c r="D44" s="336">
        <v>12931</v>
      </c>
      <c r="E44" s="336">
        <v>18902</v>
      </c>
      <c r="F44" s="336">
        <v>19</v>
      </c>
      <c r="G44" s="336">
        <v>97146</v>
      </c>
      <c r="H44" s="336">
        <v>0</v>
      </c>
      <c r="I44" s="336">
        <v>0</v>
      </c>
      <c r="J44" s="336">
        <v>0</v>
      </c>
      <c r="K44" s="336">
        <v>0</v>
      </c>
      <c r="L44" s="336">
        <v>0</v>
      </c>
      <c r="M44" s="336">
        <v>0</v>
      </c>
      <c r="N44" s="337">
        <f t="shared" si="11"/>
        <v>31852</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W59"/>
  <sheetViews>
    <sheetView workbookViewId="0">
      <selection activeCell="C6" sqref="C6"/>
    </sheetView>
  </sheetViews>
  <sheetFormatPr baseColWidth="10" defaultRowHeight="15"/>
  <cols>
    <col min="2" max="2" width="46.7109375" bestFit="1" customWidth="1"/>
    <col min="3" max="4" width="11.42578125" style="47"/>
    <col min="5" max="5" width="11.42578125" style="329"/>
    <col min="6" max="6" width="19.7109375" style="47" customWidth="1"/>
    <col min="7" max="7" width="13.28515625" style="47" customWidth="1"/>
    <col min="8" max="8" width="18.7109375" style="47" customWidth="1"/>
    <col min="9" max="9" width="13.28515625" style="47" customWidth="1"/>
    <col min="10" max="10" width="18.28515625" style="47" customWidth="1"/>
    <col min="11" max="11" width="12.7109375" style="47" bestFit="1" customWidth="1"/>
    <col min="12" max="12" width="12.7109375" style="47" customWidth="1"/>
    <col min="13" max="13" width="18.5703125" style="47" bestFit="1" customWidth="1"/>
    <col min="14" max="14" width="11.42578125" style="186"/>
    <col min="15" max="15" width="11.42578125" style="330"/>
    <col min="18" max="18" width="46.7109375" bestFit="1" customWidth="1"/>
    <col min="22" max="22" width="13.7109375" customWidth="1"/>
  </cols>
  <sheetData>
    <row r="1" spans="1:23">
      <c r="A1" s="182">
        <v>2023</v>
      </c>
      <c r="C1" s="47" t="s">
        <v>790</v>
      </c>
      <c r="D1" s="47" t="s">
        <v>791</v>
      </c>
      <c r="E1" s="329" t="s">
        <v>792</v>
      </c>
      <c r="F1" s="47" t="s">
        <v>793</v>
      </c>
      <c r="G1" s="47" t="s">
        <v>794</v>
      </c>
      <c r="H1" s="47" t="s">
        <v>795</v>
      </c>
      <c r="I1" s="47" t="s">
        <v>796</v>
      </c>
      <c r="J1" s="47" t="s">
        <v>797</v>
      </c>
      <c r="L1" s="47" t="s">
        <v>798</v>
      </c>
      <c r="M1" s="47" t="s">
        <v>800</v>
      </c>
    </row>
    <row r="2" spans="1:23" s="182" customFormat="1" ht="17.25">
      <c r="A2" s="331" t="s">
        <v>468</v>
      </c>
      <c r="B2" s="331" t="s">
        <v>469</v>
      </c>
      <c r="C2" s="332" t="s">
        <v>801</v>
      </c>
      <c r="D2" s="332" t="s">
        <v>802</v>
      </c>
      <c r="E2" s="332" t="s">
        <v>803</v>
      </c>
      <c r="F2" s="333" t="s">
        <v>804</v>
      </c>
      <c r="G2" s="187" t="s">
        <v>805</v>
      </c>
      <c r="H2" s="187" t="s">
        <v>806</v>
      </c>
      <c r="I2" s="333" t="s">
        <v>807</v>
      </c>
      <c r="J2" s="333" t="s">
        <v>808</v>
      </c>
      <c r="K2" s="187" t="s">
        <v>833</v>
      </c>
      <c r="L2" s="333" t="s">
        <v>834</v>
      </c>
      <c r="M2" s="187" t="s">
        <v>824</v>
      </c>
      <c r="N2" s="187" t="s">
        <v>812</v>
      </c>
      <c r="O2" s="334"/>
      <c r="Q2" s="331" t="s">
        <v>468</v>
      </c>
      <c r="R2" s="187" t="s">
        <v>469</v>
      </c>
      <c r="S2" s="187">
        <v>2023</v>
      </c>
      <c r="T2" s="187">
        <v>2025</v>
      </c>
      <c r="U2" s="187">
        <v>2035</v>
      </c>
      <c r="V2" s="187">
        <v>2045</v>
      </c>
      <c r="W2" s="187">
        <v>2055</v>
      </c>
    </row>
    <row r="3" spans="1:23">
      <c r="A3" s="335" t="s">
        <v>661</v>
      </c>
      <c r="B3" s="237" t="s">
        <v>662</v>
      </c>
      <c r="C3" s="336">
        <v>657</v>
      </c>
      <c r="D3" s="336">
        <v>98.276765246704372</v>
      </c>
      <c r="E3" s="336">
        <v>24129</v>
      </c>
      <c r="F3" s="336">
        <v>69</v>
      </c>
      <c r="G3" s="336">
        <v>0</v>
      </c>
      <c r="H3" s="336">
        <v>0</v>
      </c>
      <c r="I3" s="336">
        <v>0</v>
      </c>
      <c r="J3" s="336">
        <v>0</v>
      </c>
      <c r="K3" s="336">
        <v>0</v>
      </c>
      <c r="L3" s="336">
        <v>0</v>
      </c>
      <c r="M3" s="336">
        <v>0</v>
      </c>
      <c r="N3" s="337">
        <f t="shared" ref="N3:N11" si="0">+SUM(C3:F3,I3:J3,L3)</f>
        <v>24953.276765246705</v>
      </c>
      <c r="P3" s="339"/>
      <c r="Q3" s="335" t="str">
        <f t="shared" ref="Q3:R11" si="1">A3</f>
        <v>081</v>
      </c>
      <c r="R3" s="335" t="str">
        <f t="shared" si="1"/>
        <v>Rio Itata</v>
      </c>
      <c r="S3" s="340">
        <f t="shared" ref="S3:S11" si="2">N3</f>
        <v>24953.276765246705</v>
      </c>
      <c r="T3" s="340">
        <f>N51</f>
        <v>30509.117905153838</v>
      </c>
      <c r="U3" s="340">
        <f>N39</f>
        <v>34425.238241602623</v>
      </c>
      <c r="V3" s="340">
        <f>N27</f>
        <v>36150.664441698456</v>
      </c>
      <c r="W3" s="340">
        <f t="shared" ref="W3:W11" si="3">N15</f>
        <v>44857.784623732332</v>
      </c>
    </row>
    <row r="4" spans="1:23">
      <c r="A4" s="335" t="s">
        <v>663</v>
      </c>
      <c r="B4" s="237" t="s">
        <v>664</v>
      </c>
      <c r="C4" s="336">
        <v>33555</v>
      </c>
      <c r="D4" s="336">
        <v>330.29802964725673</v>
      </c>
      <c r="E4" s="336">
        <v>7273</v>
      </c>
      <c r="F4" s="336">
        <v>95</v>
      </c>
      <c r="G4" s="336">
        <v>0</v>
      </c>
      <c r="H4" s="336">
        <v>0</v>
      </c>
      <c r="I4" s="336">
        <v>0</v>
      </c>
      <c r="J4" s="336">
        <v>666</v>
      </c>
      <c r="K4" s="336">
        <v>0</v>
      </c>
      <c r="L4" s="336">
        <v>0</v>
      </c>
      <c r="M4" s="336">
        <v>0</v>
      </c>
      <c r="N4" s="337">
        <f t="shared" si="0"/>
        <v>41919.29802964726</v>
      </c>
      <c r="P4" s="339"/>
      <c r="Q4" s="335" t="str">
        <f t="shared" si="1"/>
        <v>082</v>
      </c>
      <c r="R4" s="335" t="str">
        <f t="shared" si="1"/>
        <v>Costeras e Islas entre Rio Itata y Rio Bio-Bio</v>
      </c>
      <c r="S4" s="340">
        <f t="shared" si="2"/>
        <v>41919.29802964726</v>
      </c>
      <c r="T4" s="340">
        <f t="shared" ref="T4:T11" si="4">N52</f>
        <v>42961.125013759804</v>
      </c>
      <c r="U4" s="340">
        <f t="shared" ref="U4:U11" si="5">N40</f>
        <v>45934.279055461542</v>
      </c>
      <c r="V4" s="340">
        <f t="shared" ref="V4:V11" si="6">N28</f>
        <v>47052.978732101583</v>
      </c>
      <c r="W4" s="340">
        <f t="shared" si="3"/>
        <v>49683.458015418313</v>
      </c>
    </row>
    <row r="5" spans="1:23">
      <c r="A5" s="335" t="s">
        <v>665</v>
      </c>
      <c r="B5" s="237" t="s">
        <v>127</v>
      </c>
      <c r="C5" s="336">
        <v>41739</v>
      </c>
      <c r="D5" s="336">
        <v>3896.2263707391535</v>
      </c>
      <c r="E5" s="336">
        <v>1386287</v>
      </c>
      <c r="F5" s="336">
        <v>1939</v>
      </c>
      <c r="G5" s="336">
        <v>0</v>
      </c>
      <c r="H5" s="336">
        <v>0</v>
      </c>
      <c r="I5" s="336">
        <v>0</v>
      </c>
      <c r="J5" s="336">
        <v>66275</v>
      </c>
      <c r="K5" s="336">
        <v>0</v>
      </c>
      <c r="L5" s="336">
        <v>4003</v>
      </c>
      <c r="M5" s="336">
        <v>0</v>
      </c>
      <c r="N5" s="337">
        <f t="shared" si="0"/>
        <v>1504139.2263707391</v>
      </c>
      <c r="Q5" s="335" t="str">
        <f t="shared" si="1"/>
        <v>083</v>
      </c>
      <c r="R5" s="335" t="str">
        <f t="shared" si="1"/>
        <v>Rio Bio-Bio</v>
      </c>
      <c r="S5" s="340">
        <f t="shared" si="2"/>
        <v>1504139.2263707391</v>
      </c>
      <c r="T5" s="340">
        <f t="shared" si="4"/>
        <v>1795692.573739056</v>
      </c>
      <c r="U5" s="340">
        <f t="shared" si="5"/>
        <v>2130479.6501648743</v>
      </c>
      <c r="V5" s="340">
        <f t="shared" si="6"/>
        <v>2142895.6363908937</v>
      </c>
      <c r="W5" s="340">
        <f t="shared" si="3"/>
        <v>2784488.1442668322</v>
      </c>
    </row>
    <row r="6" spans="1:23">
      <c r="A6" s="335" t="s">
        <v>666</v>
      </c>
      <c r="B6" s="237" t="s">
        <v>667</v>
      </c>
      <c r="C6" s="336">
        <v>12855</v>
      </c>
      <c r="D6" s="336">
        <v>442.06303957962035</v>
      </c>
      <c r="E6" s="336">
        <v>1566</v>
      </c>
      <c r="F6" s="336">
        <v>73</v>
      </c>
      <c r="G6" s="336">
        <v>0</v>
      </c>
      <c r="H6" s="336">
        <v>0</v>
      </c>
      <c r="I6" s="336">
        <v>0</v>
      </c>
      <c r="J6" s="336">
        <v>45512</v>
      </c>
      <c r="K6" s="336">
        <v>0</v>
      </c>
      <c r="L6" s="336">
        <v>113987</v>
      </c>
      <c r="M6" s="336">
        <v>0</v>
      </c>
      <c r="N6" s="337">
        <f t="shared" si="0"/>
        <v>174435.0630395796</v>
      </c>
      <c r="Q6" s="335" t="str">
        <f t="shared" si="1"/>
        <v>084</v>
      </c>
      <c r="R6" s="335" t="str">
        <f t="shared" si="1"/>
        <v>Costeras e Islas entre Rios Bio-Bio y Carampangue</v>
      </c>
      <c r="S6" s="340">
        <f t="shared" si="2"/>
        <v>174435.0630395796</v>
      </c>
      <c r="T6" s="340">
        <f t="shared" si="4"/>
        <v>175402.84660798591</v>
      </c>
      <c r="U6" s="340">
        <f t="shared" si="5"/>
        <v>209296.00898593495</v>
      </c>
      <c r="V6" s="340">
        <f t="shared" si="6"/>
        <v>198609.50581377669</v>
      </c>
      <c r="W6" s="340">
        <f t="shared" si="3"/>
        <v>220043.92789677513</v>
      </c>
    </row>
    <row r="7" spans="1:23">
      <c r="A7" s="335" t="s">
        <v>668</v>
      </c>
      <c r="B7" s="237" t="s">
        <v>669</v>
      </c>
      <c r="C7" s="336">
        <v>1393</v>
      </c>
      <c r="D7" s="336">
        <v>73.599226712870646</v>
      </c>
      <c r="E7" s="336">
        <v>4077</v>
      </c>
      <c r="F7" s="336">
        <v>47</v>
      </c>
      <c r="G7" s="336">
        <v>0</v>
      </c>
      <c r="H7" s="336">
        <v>0</v>
      </c>
      <c r="I7" s="336">
        <v>6.3</v>
      </c>
      <c r="J7" s="336">
        <v>0</v>
      </c>
      <c r="K7" s="336">
        <v>0</v>
      </c>
      <c r="L7" s="336">
        <v>0</v>
      </c>
      <c r="M7" s="336">
        <v>0</v>
      </c>
      <c r="N7" s="337">
        <f t="shared" si="0"/>
        <v>5596.8992267128706</v>
      </c>
      <c r="Q7" s="335" t="str">
        <f t="shared" si="1"/>
        <v>085</v>
      </c>
      <c r="R7" s="335" t="str">
        <f t="shared" si="1"/>
        <v>Rio Carampangue</v>
      </c>
      <c r="S7" s="340">
        <f t="shared" si="2"/>
        <v>5596.8992267128706</v>
      </c>
      <c r="T7" s="340">
        <f t="shared" si="4"/>
        <v>6315.6291543113939</v>
      </c>
      <c r="U7" s="340">
        <f t="shared" si="5"/>
        <v>6768.0486582485901</v>
      </c>
      <c r="V7" s="340">
        <f t="shared" si="6"/>
        <v>6999.0634719628197</v>
      </c>
      <c r="W7" s="340">
        <f t="shared" si="3"/>
        <v>8229.9522447079162</v>
      </c>
    </row>
    <row r="8" spans="1:23">
      <c r="A8" s="335" t="s">
        <v>670</v>
      </c>
      <c r="B8" s="237" t="s">
        <v>123</v>
      </c>
      <c r="C8" s="336">
        <v>311</v>
      </c>
      <c r="D8" s="336">
        <v>206.43526478762081</v>
      </c>
      <c r="E8" s="336">
        <v>2170</v>
      </c>
      <c r="F8" s="336">
        <v>74</v>
      </c>
      <c r="G8" s="336">
        <v>0</v>
      </c>
      <c r="H8" s="336">
        <v>0</v>
      </c>
      <c r="I8" s="336">
        <v>0</v>
      </c>
      <c r="J8" s="336">
        <v>0</v>
      </c>
      <c r="K8" s="336">
        <v>0</v>
      </c>
      <c r="L8" s="336">
        <v>0</v>
      </c>
      <c r="M8" s="336">
        <v>0</v>
      </c>
      <c r="N8" s="337">
        <f t="shared" si="0"/>
        <v>2761.4352647876208</v>
      </c>
      <c r="Q8" s="335" t="str">
        <f t="shared" si="1"/>
        <v>086</v>
      </c>
      <c r="R8" s="335" t="str">
        <f t="shared" si="1"/>
        <v>Costeras Carampangue-Lebu</v>
      </c>
      <c r="S8" s="340">
        <f t="shared" si="2"/>
        <v>2761.4352647876208</v>
      </c>
      <c r="T8" s="340">
        <f t="shared" si="4"/>
        <v>3058.2021212670452</v>
      </c>
      <c r="U8" s="340">
        <f t="shared" si="5"/>
        <v>3612.4889512118489</v>
      </c>
      <c r="V8" s="340">
        <f t="shared" si="6"/>
        <v>4056.1883424981966</v>
      </c>
      <c r="W8" s="340">
        <f t="shared" si="3"/>
        <v>4738.3855603498268</v>
      </c>
    </row>
    <row r="9" spans="1:23">
      <c r="A9" s="335" t="s">
        <v>671</v>
      </c>
      <c r="B9" s="237" t="s">
        <v>672</v>
      </c>
      <c r="C9" s="336">
        <v>3465</v>
      </c>
      <c r="D9" s="336">
        <v>171.59394024064562</v>
      </c>
      <c r="E9" s="336">
        <v>671</v>
      </c>
      <c r="F9" s="336">
        <v>32</v>
      </c>
      <c r="G9" s="336">
        <v>0</v>
      </c>
      <c r="H9" s="336">
        <v>0</v>
      </c>
      <c r="I9" s="336">
        <v>0</v>
      </c>
      <c r="J9" s="336">
        <v>1</v>
      </c>
      <c r="K9" s="336">
        <v>0</v>
      </c>
      <c r="L9" s="336">
        <v>0</v>
      </c>
      <c r="M9" s="336">
        <v>0</v>
      </c>
      <c r="N9" s="337">
        <f t="shared" si="0"/>
        <v>4340.5939402406457</v>
      </c>
      <c r="Q9" s="335" t="str">
        <f t="shared" si="1"/>
        <v>087</v>
      </c>
      <c r="R9" s="335" t="str">
        <f t="shared" si="1"/>
        <v>Rio Lebu</v>
      </c>
      <c r="S9" s="340">
        <f t="shared" si="2"/>
        <v>4340.5939402406457</v>
      </c>
      <c r="T9" s="340">
        <f t="shared" si="4"/>
        <v>4499.0625936970018</v>
      </c>
      <c r="U9" s="340">
        <f t="shared" si="5"/>
        <v>4710.3248411765717</v>
      </c>
      <c r="V9" s="340">
        <f t="shared" si="6"/>
        <v>4849.9594503626759</v>
      </c>
      <c r="W9" s="340">
        <f t="shared" si="3"/>
        <v>5132.1384006337921</v>
      </c>
    </row>
    <row r="10" spans="1:23">
      <c r="A10" s="335" t="s">
        <v>673</v>
      </c>
      <c r="B10" s="237" t="s">
        <v>674</v>
      </c>
      <c r="C10" s="336">
        <v>0</v>
      </c>
      <c r="D10" s="336">
        <v>646.05062745724092</v>
      </c>
      <c r="E10" s="336">
        <v>4374</v>
      </c>
      <c r="F10" s="336">
        <v>206</v>
      </c>
      <c r="G10" s="336">
        <v>0</v>
      </c>
      <c r="H10" s="336">
        <v>0</v>
      </c>
      <c r="I10" s="336">
        <v>12.5</v>
      </c>
      <c r="J10" s="336">
        <v>0</v>
      </c>
      <c r="K10" s="336">
        <v>0</v>
      </c>
      <c r="L10" s="336">
        <v>0</v>
      </c>
      <c r="M10" s="336">
        <v>0</v>
      </c>
      <c r="N10" s="337">
        <f t="shared" si="0"/>
        <v>5238.5506274572408</v>
      </c>
      <c r="Q10" s="335" t="str">
        <f t="shared" si="1"/>
        <v>088</v>
      </c>
      <c r="R10" s="335" t="str">
        <f t="shared" si="1"/>
        <v>Costeras Lebu-Paicavi</v>
      </c>
      <c r="S10" s="340">
        <f t="shared" si="2"/>
        <v>5238.5506274572408</v>
      </c>
      <c r="T10" s="340">
        <f t="shared" si="4"/>
        <v>5955.2801029484235</v>
      </c>
      <c r="U10" s="340">
        <f t="shared" si="5"/>
        <v>6553.544941551826</v>
      </c>
      <c r="V10" s="340">
        <f t="shared" si="6"/>
        <v>6810.4883225272806</v>
      </c>
      <c r="W10" s="340">
        <f t="shared" si="3"/>
        <v>7880.7773193107678</v>
      </c>
    </row>
    <row r="11" spans="1:23">
      <c r="A11" s="335" t="s">
        <v>675</v>
      </c>
      <c r="B11" s="237" t="s">
        <v>676</v>
      </c>
      <c r="C11" s="336">
        <v>0</v>
      </c>
      <c r="D11" s="336">
        <v>504.20786109340264</v>
      </c>
      <c r="E11" s="336">
        <v>1546</v>
      </c>
      <c r="F11" s="336">
        <v>98</v>
      </c>
      <c r="G11" s="336">
        <v>0</v>
      </c>
      <c r="H11" s="336">
        <v>0</v>
      </c>
      <c r="I11" s="336">
        <v>6.3</v>
      </c>
      <c r="J11" s="336">
        <v>0</v>
      </c>
      <c r="K11" s="336">
        <v>0</v>
      </c>
      <c r="L11" s="336">
        <v>0</v>
      </c>
      <c r="M11" s="336">
        <v>0</v>
      </c>
      <c r="N11" s="337">
        <f t="shared" si="0"/>
        <v>2154.5078610934029</v>
      </c>
      <c r="Q11" s="335" t="str">
        <f t="shared" si="1"/>
        <v>089</v>
      </c>
      <c r="R11" s="335" t="str">
        <f t="shared" si="1"/>
        <v>Costeras e Islas entre R.Paicavi y Limite Region</v>
      </c>
      <c r="S11" s="340">
        <f t="shared" si="2"/>
        <v>2154.5078610934029</v>
      </c>
      <c r="T11" s="340">
        <f t="shared" si="4"/>
        <v>2435.9233201176448</v>
      </c>
      <c r="U11" s="340">
        <f t="shared" si="5"/>
        <v>2687.6827299465817</v>
      </c>
      <c r="V11" s="340">
        <f t="shared" si="6"/>
        <v>2781.1442488499411</v>
      </c>
      <c r="W11" s="340">
        <f t="shared" si="3"/>
        <v>3360.4409707572727</v>
      </c>
    </row>
    <row r="12" spans="1:23">
      <c r="A12" s="339"/>
      <c r="C12" s="341"/>
      <c r="D12" s="341"/>
      <c r="E12" s="350"/>
      <c r="J12" s="341"/>
      <c r="K12" s="341"/>
      <c r="L12" s="341"/>
      <c r="M12" s="341"/>
      <c r="N12" s="345"/>
    </row>
    <row r="13" spans="1:23">
      <c r="A13" s="182">
        <v>2055</v>
      </c>
    </row>
    <row r="14" spans="1:23" ht="17.25">
      <c r="A14" s="331" t="s">
        <v>468</v>
      </c>
      <c r="B14" s="331" t="s">
        <v>469</v>
      </c>
      <c r="C14" s="365" t="s">
        <v>801</v>
      </c>
      <c r="D14" s="365" t="s">
        <v>802</v>
      </c>
      <c r="E14" s="346" t="s">
        <v>803</v>
      </c>
      <c r="F14" s="187" t="s">
        <v>804</v>
      </c>
      <c r="G14" s="187" t="s">
        <v>805</v>
      </c>
      <c r="H14" s="187" t="s">
        <v>806</v>
      </c>
      <c r="I14" s="187" t="s">
        <v>807</v>
      </c>
      <c r="J14" s="187" t="s">
        <v>808</v>
      </c>
      <c r="K14" s="187" t="s">
        <v>833</v>
      </c>
      <c r="L14" s="187" t="s">
        <v>834</v>
      </c>
      <c r="M14" s="187" t="s">
        <v>824</v>
      </c>
      <c r="N14" s="187" t="s">
        <v>812</v>
      </c>
    </row>
    <row r="15" spans="1:23">
      <c r="A15" s="335" t="str">
        <f t="shared" ref="A15:B23" si="7">A3</f>
        <v>081</v>
      </c>
      <c r="B15" s="335" t="str">
        <f t="shared" si="7"/>
        <v>Rio Itata</v>
      </c>
      <c r="C15" s="336">
        <v>673</v>
      </c>
      <c r="D15" s="336">
        <v>139.78462373232844</v>
      </c>
      <c r="E15" s="336">
        <v>44001</v>
      </c>
      <c r="F15" s="336">
        <v>44</v>
      </c>
      <c r="G15" s="336">
        <v>0</v>
      </c>
      <c r="H15" s="336">
        <v>0</v>
      </c>
      <c r="I15" s="336">
        <v>0</v>
      </c>
      <c r="J15" s="336">
        <v>0</v>
      </c>
      <c r="K15" s="336">
        <v>0</v>
      </c>
      <c r="L15" s="336">
        <v>0</v>
      </c>
      <c r="M15" s="336">
        <v>0</v>
      </c>
      <c r="N15" s="337">
        <f t="shared" ref="N15:N23" si="8">+SUM(C15:F15,I15:J15,L15)</f>
        <v>44857.784623732332</v>
      </c>
    </row>
    <row r="16" spans="1:23">
      <c r="A16" s="335" t="str">
        <f t="shared" si="7"/>
        <v>082</v>
      </c>
      <c r="B16" s="335" t="str">
        <f t="shared" si="7"/>
        <v>Costeras e Islas entre Rio Itata y Rio Bio-Bio</v>
      </c>
      <c r="C16" s="336">
        <v>35361</v>
      </c>
      <c r="D16" s="336">
        <v>557.45801541831156</v>
      </c>
      <c r="E16" s="336">
        <v>11803</v>
      </c>
      <c r="F16" s="336">
        <v>58</v>
      </c>
      <c r="G16" s="336">
        <v>0</v>
      </c>
      <c r="H16" s="336">
        <v>0</v>
      </c>
      <c r="I16" s="336">
        <v>0</v>
      </c>
      <c r="J16" s="336">
        <v>1904</v>
      </c>
      <c r="K16" s="336">
        <v>0</v>
      </c>
      <c r="L16" s="336">
        <v>0</v>
      </c>
      <c r="M16" s="336">
        <v>0</v>
      </c>
      <c r="N16" s="337">
        <f t="shared" si="8"/>
        <v>49683.458015418313</v>
      </c>
    </row>
    <row r="17" spans="1:23">
      <c r="A17" s="335" t="str">
        <f t="shared" si="7"/>
        <v>083</v>
      </c>
      <c r="B17" s="335" t="str">
        <f t="shared" si="7"/>
        <v>Rio Bio-Bio</v>
      </c>
      <c r="C17" s="336">
        <v>43067</v>
      </c>
      <c r="D17" s="336">
        <v>5243.1442668319396</v>
      </c>
      <c r="E17" s="336">
        <v>2538284</v>
      </c>
      <c r="F17" s="336">
        <v>1089</v>
      </c>
      <c r="G17" s="336">
        <v>0</v>
      </c>
      <c r="H17" s="336">
        <v>0</v>
      </c>
      <c r="I17" s="336">
        <v>0</v>
      </c>
      <c r="J17" s="336">
        <v>189351</v>
      </c>
      <c r="K17" s="336">
        <v>0</v>
      </c>
      <c r="L17" s="336">
        <v>7454</v>
      </c>
      <c r="M17" s="336">
        <v>0</v>
      </c>
      <c r="N17" s="337">
        <f t="shared" si="8"/>
        <v>2784488.1442668322</v>
      </c>
    </row>
    <row r="18" spans="1:23">
      <c r="A18" s="335" t="str">
        <f t="shared" si="7"/>
        <v>084</v>
      </c>
      <c r="B18" s="335" t="str">
        <f t="shared" si="7"/>
        <v>Costeras e Islas entre Rios Bio-Bio y Carampangue</v>
      </c>
      <c r="C18" s="336">
        <v>13697</v>
      </c>
      <c r="D18" s="336">
        <v>490.92789677513196</v>
      </c>
      <c r="E18" s="336">
        <v>2076</v>
      </c>
      <c r="F18" s="336">
        <v>100</v>
      </c>
      <c r="G18" s="336">
        <v>0</v>
      </c>
      <c r="H18" s="336">
        <v>0</v>
      </c>
      <c r="I18" s="336">
        <v>0</v>
      </c>
      <c r="J18" s="336">
        <v>130029</v>
      </c>
      <c r="K18" s="336">
        <v>0</v>
      </c>
      <c r="L18" s="336">
        <v>73651</v>
      </c>
      <c r="M18" s="336">
        <v>0</v>
      </c>
      <c r="N18" s="337">
        <f t="shared" si="8"/>
        <v>220043.92789677513</v>
      </c>
    </row>
    <row r="19" spans="1:23" s="330" customFormat="1">
      <c r="A19" s="335" t="str">
        <f t="shared" si="7"/>
        <v>085</v>
      </c>
      <c r="B19" s="335" t="str">
        <f t="shared" si="7"/>
        <v>Rio Carampangue</v>
      </c>
      <c r="C19" s="336">
        <v>1423</v>
      </c>
      <c r="D19" s="336">
        <v>103.25224470791481</v>
      </c>
      <c r="E19" s="336">
        <v>6698</v>
      </c>
      <c r="F19" s="336">
        <v>0</v>
      </c>
      <c r="G19" s="336">
        <v>0</v>
      </c>
      <c r="H19" s="336">
        <v>0</v>
      </c>
      <c r="I19" s="336">
        <v>5.7</v>
      </c>
      <c r="J19" s="336">
        <v>0</v>
      </c>
      <c r="K19" s="336">
        <v>0</v>
      </c>
      <c r="L19" s="336">
        <v>0</v>
      </c>
      <c r="M19" s="336">
        <v>0</v>
      </c>
      <c r="N19" s="337">
        <f t="shared" si="8"/>
        <v>8229.9522447079162</v>
      </c>
      <c r="P19"/>
      <c r="Q19"/>
      <c r="R19"/>
      <c r="S19"/>
      <c r="T19"/>
      <c r="U19"/>
      <c r="V19"/>
      <c r="W19"/>
    </row>
    <row r="20" spans="1:23" s="330" customFormat="1">
      <c r="A20" s="335" t="str">
        <f t="shared" si="7"/>
        <v>086</v>
      </c>
      <c r="B20" s="335" t="str">
        <f t="shared" si="7"/>
        <v>Costeras Carampangue-Lebu</v>
      </c>
      <c r="C20" s="336">
        <v>318</v>
      </c>
      <c r="D20" s="336">
        <v>229.38556034982665</v>
      </c>
      <c r="E20" s="336">
        <v>4191</v>
      </c>
      <c r="F20" s="336">
        <v>0</v>
      </c>
      <c r="G20" s="336">
        <v>0</v>
      </c>
      <c r="H20" s="336">
        <v>0</v>
      </c>
      <c r="I20" s="336">
        <v>0</v>
      </c>
      <c r="J20" s="336">
        <v>0</v>
      </c>
      <c r="K20" s="336">
        <v>0</v>
      </c>
      <c r="L20" s="336">
        <v>0</v>
      </c>
      <c r="M20" s="336">
        <v>0</v>
      </c>
      <c r="N20" s="337">
        <f t="shared" si="8"/>
        <v>4738.3855603498268</v>
      </c>
      <c r="P20"/>
      <c r="Q20"/>
      <c r="R20"/>
      <c r="S20"/>
      <c r="T20"/>
      <c r="U20"/>
      <c r="V20"/>
      <c r="W20"/>
    </row>
    <row r="21" spans="1:23" s="330" customFormat="1">
      <c r="A21" s="335" t="str">
        <f t="shared" si="7"/>
        <v>087</v>
      </c>
      <c r="B21" s="335" t="str">
        <f t="shared" si="7"/>
        <v>Rio Lebu</v>
      </c>
      <c r="C21" s="336">
        <v>3535</v>
      </c>
      <c r="D21" s="336">
        <v>208.13840063379163</v>
      </c>
      <c r="E21" s="336">
        <v>1375</v>
      </c>
      <c r="F21" s="336">
        <v>10</v>
      </c>
      <c r="G21" s="336">
        <v>0</v>
      </c>
      <c r="H21" s="336">
        <v>0</v>
      </c>
      <c r="I21" s="336">
        <v>0</v>
      </c>
      <c r="J21" s="336">
        <v>4</v>
      </c>
      <c r="K21" s="336">
        <v>0</v>
      </c>
      <c r="L21" s="336">
        <v>0</v>
      </c>
      <c r="M21" s="336">
        <v>0</v>
      </c>
      <c r="N21" s="337">
        <f t="shared" si="8"/>
        <v>5132.1384006337921</v>
      </c>
      <c r="P21"/>
      <c r="Q21"/>
      <c r="R21"/>
      <c r="S21"/>
      <c r="T21"/>
      <c r="U21"/>
      <c r="V21"/>
      <c r="W21"/>
    </row>
    <row r="22" spans="1:23">
      <c r="A22" s="335" t="str">
        <f t="shared" si="7"/>
        <v>088</v>
      </c>
      <c r="B22" s="335" t="str">
        <f t="shared" si="7"/>
        <v>Costeras Lebu-Paicavi</v>
      </c>
      <c r="C22" s="336">
        <v>0</v>
      </c>
      <c r="D22" s="336">
        <v>801.37731931076826</v>
      </c>
      <c r="E22" s="336">
        <v>7049</v>
      </c>
      <c r="F22" s="336">
        <v>19</v>
      </c>
      <c r="G22" s="336">
        <v>0</v>
      </c>
      <c r="H22" s="336">
        <v>0</v>
      </c>
      <c r="I22" s="336">
        <v>11.4</v>
      </c>
      <c r="J22" s="336">
        <v>0</v>
      </c>
      <c r="K22" s="336">
        <v>0</v>
      </c>
      <c r="L22" s="336">
        <v>0</v>
      </c>
      <c r="M22" s="336">
        <v>0</v>
      </c>
      <c r="N22" s="337">
        <f t="shared" si="8"/>
        <v>7880.7773193107678</v>
      </c>
    </row>
    <row r="23" spans="1:23">
      <c r="A23" s="335" t="str">
        <f t="shared" si="7"/>
        <v>089</v>
      </c>
      <c r="B23" s="335" t="str">
        <f t="shared" si="7"/>
        <v>Costeras e Islas entre R.Paicavi y Limite Region</v>
      </c>
      <c r="C23" s="336">
        <v>0</v>
      </c>
      <c r="D23" s="336">
        <v>577.74097075727298</v>
      </c>
      <c r="E23" s="336">
        <v>2777</v>
      </c>
      <c r="F23" s="336">
        <v>0</v>
      </c>
      <c r="G23" s="336">
        <v>0</v>
      </c>
      <c r="H23" s="336">
        <v>0</v>
      </c>
      <c r="I23" s="336">
        <v>5.7</v>
      </c>
      <c r="J23" s="336">
        <v>0</v>
      </c>
      <c r="K23" s="336">
        <v>0</v>
      </c>
      <c r="L23" s="336">
        <v>0</v>
      </c>
      <c r="M23" s="336">
        <v>0</v>
      </c>
      <c r="N23" s="337">
        <f t="shared" si="8"/>
        <v>3360.4409707572727</v>
      </c>
    </row>
    <row r="25" spans="1:23">
      <c r="A25" s="182">
        <v>2045</v>
      </c>
    </row>
    <row r="26" spans="1:23" ht="17.25">
      <c r="A26" s="331" t="s">
        <v>468</v>
      </c>
      <c r="B26" s="331" t="s">
        <v>469</v>
      </c>
      <c r="C26" s="332" t="s">
        <v>801</v>
      </c>
      <c r="D26" s="332" t="s">
        <v>802</v>
      </c>
      <c r="E26" s="332" t="s">
        <v>803</v>
      </c>
      <c r="F26" s="333" t="s">
        <v>804</v>
      </c>
      <c r="G26" s="187" t="s">
        <v>805</v>
      </c>
      <c r="H26" s="187" t="s">
        <v>806</v>
      </c>
      <c r="I26" s="333" t="s">
        <v>807</v>
      </c>
      <c r="J26" s="333" t="s">
        <v>808</v>
      </c>
      <c r="K26" s="187" t="s">
        <v>833</v>
      </c>
      <c r="L26" s="333" t="s">
        <v>834</v>
      </c>
      <c r="M26" s="187" t="s">
        <v>824</v>
      </c>
      <c r="N26" s="187" t="s">
        <v>812</v>
      </c>
      <c r="O26" s="334"/>
    </row>
    <row r="27" spans="1:23">
      <c r="A27" s="335" t="s">
        <v>661</v>
      </c>
      <c r="B27" s="237" t="s">
        <v>662</v>
      </c>
      <c r="C27" s="336">
        <v>673</v>
      </c>
      <c r="D27" s="336">
        <v>139.66444169845769</v>
      </c>
      <c r="E27" s="336">
        <v>35289</v>
      </c>
      <c r="F27" s="336">
        <v>49</v>
      </c>
      <c r="G27" s="336">
        <v>0</v>
      </c>
      <c r="H27" s="336">
        <v>0</v>
      </c>
      <c r="I27" s="336">
        <v>0</v>
      </c>
      <c r="J27" s="336">
        <v>0</v>
      </c>
      <c r="K27" s="336">
        <v>0</v>
      </c>
      <c r="L27" s="336">
        <v>0</v>
      </c>
      <c r="M27" s="336">
        <v>0</v>
      </c>
      <c r="N27" s="337">
        <f t="shared" ref="N27:N35" si="9">+SUM(C27:F27,I27:J27,L27)</f>
        <v>36150.664441698456</v>
      </c>
    </row>
    <row r="28" spans="1:23">
      <c r="A28" s="335" t="s">
        <v>663</v>
      </c>
      <c r="B28" s="237" t="s">
        <v>664</v>
      </c>
      <c r="C28" s="336">
        <v>34890</v>
      </c>
      <c r="D28" s="336">
        <v>556.97873210158014</v>
      </c>
      <c r="E28" s="336">
        <v>10005</v>
      </c>
      <c r="F28" s="336">
        <v>72</v>
      </c>
      <c r="G28" s="336">
        <v>0</v>
      </c>
      <c r="H28" s="336">
        <v>0</v>
      </c>
      <c r="I28" s="336">
        <v>0</v>
      </c>
      <c r="J28" s="336">
        <v>1529</v>
      </c>
      <c r="K28" s="336">
        <v>0</v>
      </c>
      <c r="L28" s="336">
        <v>0</v>
      </c>
      <c r="M28" s="336">
        <v>0</v>
      </c>
      <c r="N28" s="337">
        <f t="shared" si="9"/>
        <v>47052.978732101583</v>
      </c>
    </row>
    <row r="29" spans="1:23">
      <c r="A29" s="335" t="s">
        <v>665</v>
      </c>
      <c r="B29" s="237" t="s">
        <v>127</v>
      </c>
      <c r="C29" s="336">
        <v>42861</v>
      </c>
      <c r="D29" s="336">
        <v>5238.6363908936555</v>
      </c>
      <c r="E29" s="336">
        <v>1933266</v>
      </c>
      <c r="F29" s="336">
        <v>1473</v>
      </c>
      <c r="G29" s="336">
        <v>0</v>
      </c>
      <c r="H29" s="336">
        <v>0</v>
      </c>
      <c r="I29" s="336">
        <v>0</v>
      </c>
      <c r="J29" s="336">
        <v>152036</v>
      </c>
      <c r="K29" s="336">
        <v>0</v>
      </c>
      <c r="L29" s="336">
        <v>8021</v>
      </c>
      <c r="M29" s="336">
        <v>0</v>
      </c>
      <c r="N29" s="337">
        <f t="shared" si="9"/>
        <v>2142895.6363908937</v>
      </c>
    </row>
    <row r="30" spans="1:23">
      <c r="A30" s="335" t="s">
        <v>666</v>
      </c>
      <c r="B30" s="237" t="s">
        <v>667</v>
      </c>
      <c r="C30" s="336">
        <v>13486</v>
      </c>
      <c r="D30" s="336">
        <v>490.50581377670926</v>
      </c>
      <c r="E30" s="336">
        <v>1797</v>
      </c>
      <c r="F30" s="336">
        <v>85</v>
      </c>
      <c r="G30" s="336">
        <v>0</v>
      </c>
      <c r="H30" s="336">
        <v>0</v>
      </c>
      <c r="I30" s="336">
        <v>0</v>
      </c>
      <c r="J30" s="336">
        <v>104404</v>
      </c>
      <c r="K30" s="336">
        <v>0</v>
      </c>
      <c r="L30" s="336">
        <v>78347</v>
      </c>
      <c r="M30" s="336">
        <v>0</v>
      </c>
      <c r="N30" s="337">
        <f t="shared" si="9"/>
        <v>198609.50581377669</v>
      </c>
    </row>
    <row r="31" spans="1:23">
      <c r="A31" s="335" t="s">
        <v>668</v>
      </c>
      <c r="B31" s="237" t="s">
        <v>669</v>
      </c>
      <c r="C31" s="336">
        <v>1422</v>
      </c>
      <c r="D31" s="336">
        <v>103.1634719628204</v>
      </c>
      <c r="E31" s="336">
        <v>5462</v>
      </c>
      <c r="F31" s="336">
        <v>4</v>
      </c>
      <c r="G31" s="336">
        <v>0</v>
      </c>
      <c r="H31" s="336">
        <v>0</v>
      </c>
      <c r="I31" s="336">
        <v>7.9</v>
      </c>
      <c r="J31" s="336">
        <v>0</v>
      </c>
      <c r="K31" s="336">
        <v>0</v>
      </c>
      <c r="L31" s="336">
        <v>0</v>
      </c>
      <c r="M31" s="336">
        <v>0</v>
      </c>
      <c r="N31" s="337">
        <f t="shared" si="9"/>
        <v>6999.0634719628197</v>
      </c>
    </row>
    <row r="32" spans="1:23">
      <c r="A32" s="335" t="s">
        <v>670</v>
      </c>
      <c r="B32" s="237" t="s">
        <v>123</v>
      </c>
      <c r="C32" s="336">
        <v>317</v>
      </c>
      <c r="D32" s="336">
        <v>229.1883424981965</v>
      </c>
      <c r="E32" s="336">
        <v>3498</v>
      </c>
      <c r="F32" s="336">
        <v>12</v>
      </c>
      <c r="G32" s="336">
        <v>0</v>
      </c>
      <c r="H32" s="336">
        <v>0</v>
      </c>
      <c r="I32" s="336">
        <v>0</v>
      </c>
      <c r="J32" s="336">
        <v>0</v>
      </c>
      <c r="K32" s="336">
        <v>0</v>
      </c>
      <c r="L32" s="336">
        <v>0</v>
      </c>
      <c r="M32" s="336">
        <v>0</v>
      </c>
      <c r="N32" s="337">
        <f t="shared" si="9"/>
        <v>4056.1883424981966</v>
      </c>
    </row>
    <row r="33" spans="1:14">
      <c r="A33" s="335" t="s">
        <v>671</v>
      </c>
      <c r="B33" s="237" t="s">
        <v>672</v>
      </c>
      <c r="C33" s="336">
        <v>3532</v>
      </c>
      <c r="D33" s="336">
        <v>207.95945036267551</v>
      </c>
      <c r="E33" s="336">
        <v>1088</v>
      </c>
      <c r="F33" s="336">
        <v>19</v>
      </c>
      <c r="G33" s="336">
        <v>0</v>
      </c>
      <c r="H33" s="336">
        <v>0</v>
      </c>
      <c r="I33" s="336">
        <v>0</v>
      </c>
      <c r="J33" s="336">
        <v>3</v>
      </c>
      <c r="K33" s="336">
        <v>0</v>
      </c>
      <c r="L33" s="336">
        <v>0</v>
      </c>
      <c r="M33" s="336">
        <v>0</v>
      </c>
      <c r="N33" s="337">
        <f t="shared" si="9"/>
        <v>4849.9594503626759</v>
      </c>
    </row>
    <row r="34" spans="1:14">
      <c r="A34" s="335" t="s">
        <v>673</v>
      </c>
      <c r="B34" s="237" t="s">
        <v>674</v>
      </c>
      <c r="C34" s="336">
        <v>0</v>
      </c>
      <c r="D34" s="336">
        <v>800.68832252728021</v>
      </c>
      <c r="E34" s="336">
        <v>5908</v>
      </c>
      <c r="F34" s="336">
        <v>86</v>
      </c>
      <c r="G34" s="336">
        <v>0</v>
      </c>
      <c r="H34" s="336">
        <v>0</v>
      </c>
      <c r="I34" s="336">
        <v>15.8</v>
      </c>
      <c r="J34" s="336">
        <v>0</v>
      </c>
      <c r="K34" s="336">
        <v>0</v>
      </c>
      <c r="L34" s="336">
        <v>0</v>
      </c>
      <c r="M34" s="336">
        <v>0</v>
      </c>
      <c r="N34" s="337">
        <f t="shared" si="9"/>
        <v>6810.4883225272806</v>
      </c>
    </row>
    <row r="35" spans="1:14">
      <c r="A35" s="335" t="s">
        <v>675</v>
      </c>
      <c r="B35" s="237" t="s">
        <v>676</v>
      </c>
      <c r="C35" s="336">
        <v>0</v>
      </c>
      <c r="D35" s="336">
        <v>577.24424884994073</v>
      </c>
      <c r="E35" s="336">
        <v>2161</v>
      </c>
      <c r="F35" s="336">
        <v>35</v>
      </c>
      <c r="G35" s="336">
        <v>0</v>
      </c>
      <c r="H35" s="336">
        <v>0</v>
      </c>
      <c r="I35" s="336">
        <v>7.9</v>
      </c>
      <c r="J35" s="336">
        <v>0</v>
      </c>
      <c r="K35" s="336">
        <v>0</v>
      </c>
      <c r="L35" s="336">
        <v>0</v>
      </c>
      <c r="M35" s="336">
        <v>0</v>
      </c>
      <c r="N35" s="337">
        <f t="shared" si="9"/>
        <v>2781.1442488499411</v>
      </c>
    </row>
    <row r="37" spans="1:14">
      <c r="A37" s="182">
        <v>2035</v>
      </c>
    </row>
    <row r="38" spans="1:14" ht="17.25">
      <c r="A38" s="331" t="s">
        <v>468</v>
      </c>
      <c r="B38" s="331" t="s">
        <v>469</v>
      </c>
      <c r="C38" s="332" t="s">
        <v>801</v>
      </c>
      <c r="D38" s="332" t="s">
        <v>802</v>
      </c>
      <c r="E38" s="332" t="s">
        <v>803</v>
      </c>
      <c r="F38" s="333" t="s">
        <v>804</v>
      </c>
      <c r="G38" s="187" t="s">
        <v>805</v>
      </c>
      <c r="H38" s="187" t="s">
        <v>806</v>
      </c>
      <c r="I38" s="333" t="s">
        <v>807</v>
      </c>
      <c r="J38" s="333" t="s">
        <v>808</v>
      </c>
      <c r="K38" s="187" t="s">
        <v>833</v>
      </c>
      <c r="L38" s="333" t="s">
        <v>834</v>
      </c>
      <c r="M38" s="187" t="s">
        <v>824</v>
      </c>
      <c r="N38" s="187" t="s">
        <v>812</v>
      </c>
    </row>
    <row r="39" spans="1:14">
      <c r="A39" s="335" t="s">
        <v>661</v>
      </c>
      <c r="B39" s="237" t="s">
        <v>662</v>
      </c>
      <c r="C39" s="336">
        <v>671</v>
      </c>
      <c r="D39" s="336">
        <v>139.23824160262478</v>
      </c>
      <c r="E39" s="336">
        <v>33561</v>
      </c>
      <c r="F39" s="336">
        <v>54</v>
      </c>
      <c r="G39" s="336">
        <v>0</v>
      </c>
      <c r="H39" s="336">
        <v>0</v>
      </c>
      <c r="I39" s="336">
        <v>0</v>
      </c>
      <c r="J39" s="336">
        <v>0</v>
      </c>
      <c r="K39" s="336">
        <v>0</v>
      </c>
      <c r="L39" s="336">
        <v>0</v>
      </c>
      <c r="M39" s="336">
        <v>0</v>
      </c>
      <c r="N39" s="337">
        <f t="shared" ref="N39:N47" si="10">+SUM(C39:F39,I39:J39,L39)</f>
        <v>34425.238241602623</v>
      </c>
    </row>
    <row r="40" spans="1:14">
      <c r="A40" s="335" t="s">
        <v>663</v>
      </c>
      <c r="B40" s="237" t="s">
        <v>664</v>
      </c>
      <c r="C40" s="336">
        <v>34361</v>
      </c>
      <c r="D40" s="336">
        <v>555.27905546154375</v>
      </c>
      <c r="E40" s="336">
        <v>9561</v>
      </c>
      <c r="F40" s="336">
        <v>76</v>
      </c>
      <c r="G40" s="336">
        <v>0</v>
      </c>
      <c r="H40" s="336">
        <v>0</v>
      </c>
      <c r="I40" s="336">
        <v>0</v>
      </c>
      <c r="J40" s="336">
        <v>1381</v>
      </c>
      <c r="K40" s="336">
        <v>0</v>
      </c>
      <c r="L40" s="336">
        <v>0</v>
      </c>
      <c r="M40" s="336">
        <v>0</v>
      </c>
      <c r="N40" s="337">
        <f t="shared" si="10"/>
        <v>45934.279055461542</v>
      </c>
    </row>
    <row r="41" spans="1:14">
      <c r="A41" s="335" t="s">
        <v>665</v>
      </c>
      <c r="B41" s="237" t="s">
        <v>127</v>
      </c>
      <c r="C41" s="336">
        <v>42575</v>
      </c>
      <c r="D41" s="336">
        <v>5222.6501648744852</v>
      </c>
      <c r="E41" s="336">
        <v>1937158</v>
      </c>
      <c r="F41" s="336">
        <v>1569</v>
      </c>
      <c r="G41" s="336">
        <v>0</v>
      </c>
      <c r="H41" s="336">
        <v>0</v>
      </c>
      <c r="I41" s="336">
        <v>0</v>
      </c>
      <c r="J41" s="336">
        <v>137407</v>
      </c>
      <c r="K41" s="336">
        <v>0</v>
      </c>
      <c r="L41" s="336">
        <v>6548</v>
      </c>
      <c r="M41" s="336">
        <v>0</v>
      </c>
      <c r="N41" s="337">
        <f t="shared" si="10"/>
        <v>2130479.6501648743</v>
      </c>
    </row>
    <row r="42" spans="1:14">
      <c r="A42" s="335" t="s">
        <v>666</v>
      </c>
      <c r="B42" s="237" t="s">
        <v>667</v>
      </c>
      <c r="C42" s="336">
        <v>13248</v>
      </c>
      <c r="D42" s="336">
        <v>489.00898593494838</v>
      </c>
      <c r="E42" s="336">
        <v>1643</v>
      </c>
      <c r="F42" s="336">
        <v>80</v>
      </c>
      <c r="G42" s="336">
        <v>0</v>
      </c>
      <c r="H42" s="336">
        <v>0</v>
      </c>
      <c r="I42" s="336">
        <v>0</v>
      </c>
      <c r="J42" s="336">
        <v>94358</v>
      </c>
      <c r="K42" s="336">
        <v>0</v>
      </c>
      <c r="L42" s="336">
        <v>99478</v>
      </c>
      <c r="M42" s="336">
        <v>0</v>
      </c>
      <c r="N42" s="337">
        <f t="shared" si="10"/>
        <v>209296.00898593495</v>
      </c>
    </row>
    <row r="43" spans="1:14">
      <c r="A43" s="335" t="s">
        <v>668</v>
      </c>
      <c r="B43" s="237" t="s">
        <v>669</v>
      </c>
      <c r="C43" s="336">
        <v>1418</v>
      </c>
      <c r="D43" s="336">
        <v>102.84865824858998</v>
      </c>
      <c r="E43" s="336">
        <v>5230</v>
      </c>
      <c r="F43" s="336">
        <v>10</v>
      </c>
      <c r="G43" s="336">
        <v>0</v>
      </c>
      <c r="H43" s="336">
        <v>0</v>
      </c>
      <c r="I43" s="336">
        <v>7.2</v>
      </c>
      <c r="J43" s="336">
        <v>0</v>
      </c>
      <c r="K43" s="336">
        <v>0</v>
      </c>
      <c r="L43" s="336">
        <v>0</v>
      </c>
      <c r="M43" s="336">
        <v>0</v>
      </c>
      <c r="N43" s="337">
        <f t="shared" si="10"/>
        <v>6768.0486582485901</v>
      </c>
    </row>
    <row r="44" spans="1:14">
      <c r="A44" s="335" t="s">
        <v>670</v>
      </c>
      <c r="B44" s="237" t="s">
        <v>123</v>
      </c>
      <c r="C44" s="336">
        <v>317</v>
      </c>
      <c r="D44" s="336">
        <v>228.48895121184876</v>
      </c>
      <c r="E44" s="336">
        <v>3041</v>
      </c>
      <c r="F44" s="336">
        <v>26</v>
      </c>
      <c r="G44" s="336">
        <v>0</v>
      </c>
      <c r="H44" s="336">
        <v>0</v>
      </c>
      <c r="I44" s="336">
        <v>0</v>
      </c>
      <c r="J44" s="336">
        <v>0</v>
      </c>
      <c r="K44" s="336">
        <v>0</v>
      </c>
      <c r="L44" s="336">
        <v>0</v>
      </c>
      <c r="M44" s="336">
        <v>0</v>
      </c>
      <c r="N44" s="337">
        <f t="shared" si="10"/>
        <v>3612.4889512118489</v>
      </c>
    </row>
    <row r="45" spans="1:14">
      <c r="A45" s="335" t="s">
        <v>671</v>
      </c>
      <c r="B45" s="237" t="s">
        <v>672</v>
      </c>
      <c r="C45" s="336">
        <v>3523</v>
      </c>
      <c r="D45" s="336">
        <v>207.32484117657145</v>
      </c>
      <c r="E45" s="336">
        <v>955</v>
      </c>
      <c r="F45" s="336">
        <v>22</v>
      </c>
      <c r="G45" s="336">
        <v>0</v>
      </c>
      <c r="H45" s="336">
        <v>0</v>
      </c>
      <c r="I45" s="336">
        <v>0</v>
      </c>
      <c r="J45" s="336">
        <v>3</v>
      </c>
      <c r="K45" s="336">
        <v>0</v>
      </c>
      <c r="L45" s="336">
        <v>0</v>
      </c>
      <c r="M45" s="336">
        <v>0</v>
      </c>
      <c r="N45" s="337">
        <f t="shared" si="10"/>
        <v>4710.3248411765717</v>
      </c>
    </row>
    <row r="46" spans="1:14">
      <c r="A46" s="335" t="s">
        <v>673</v>
      </c>
      <c r="B46" s="237" t="s">
        <v>674</v>
      </c>
      <c r="C46" s="336">
        <v>0</v>
      </c>
      <c r="D46" s="336">
        <v>798.24494155182617</v>
      </c>
      <c r="E46" s="336">
        <v>5626</v>
      </c>
      <c r="F46" s="336">
        <v>115</v>
      </c>
      <c r="G46" s="336">
        <v>0</v>
      </c>
      <c r="H46" s="336">
        <v>0</v>
      </c>
      <c r="I46" s="336">
        <v>14.3</v>
      </c>
      <c r="J46" s="336">
        <v>0</v>
      </c>
      <c r="K46" s="336">
        <v>0</v>
      </c>
      <c r="L46" s="336">
        <v>0</v>
      </c>
      <c r="M46" s="336">
        <v>0</v>
      </c>
      <c r="N46" s="337">
        <f t="shared" si="10"/>
        <v>6553.544941551826</v>
      </c>
    </row>
    <row r="47" spans="1:14">
      <c r="A47" s="335" t="s">
        <v>675</v>
      </c>
      <c r="B47" s="237" t="s">
        <v>676</v>
      </c>
      <c r="C47" s="336">
        <v>0</v>
      </c>
      <c r="D47" s="336">
        <v>575.48272994658203</v>
      </c>
      <c r="E47" s="336">
        <v>2064</v>
      </c>
      <c r="F47" s="336">
        <v>41</v>
      </c>
      <c r="G47" s="336">
        <v>0</v>
      </c>
      <c r="H47" s="336">
        <v>0</v>
      </c>
      <c r="I47" s="336">
        <v>7.2</v>
      </c>
      <c r="J47" s="336">
        <v>0</v>
      </c>
      <c r="K47" s="336">
        <v>0</v>
      </c>
      <c r="L47" s="336">
        <v>0</v>
      </c>
      <c r="M47" s="336">
        <v>0</v>
      </c>
      <c r="N47" s="337">
        <f t="shared" si="10"/>
        <v>2687.6827299465817</v>
      </c>
    </row>
    <row r="49" spans="1:14">
      <c r="A49" s="182">
        <v>2025</v>
      </c>
    </row>
    <row r="50" spans="1:14" ht="17.25">
      <c r="A50" s="331" t="s">
        <v>468</v>
      </c>
      <c r="B50" s="331" t="s">
        <v>469</v>
      </c>
      <c r="C50" s="332" t="s">
        <v>801</v>
      </c>
      <c r="D50" s="332" t="s">
        <v>802</v>
      </c>
      <c r="E50" s="332" t="s">
        <v>803</v>
      </c>
      <c r="F50" s="333" t="s">
        <v>804</v>
      </c>
      <c r="G50" s="187" t="s">
        <v>805</v>
      </c>
      <c r="H50" s="187" t="s">
        <v>806</v>
      </c>
      <c r="I50" s="333" t="s">
        <v>807</v>
      </c>
      <c r="J50" s="333" t="s">
        <v>808</v>
      </c>
      <c r="K50" s="187" t="s">
        <v>833</v>
      </c>
      <c r="L50" s="333" t="s">
        <v>834</v>
      </c>
      <c r="M50" s="187" t="s">
        <v>824</v>
      </c>
      <c r="N50" s="187" t="s">
        <v>812</v>
      </c>
    </row>
    <row r="51" spans="1:14">
      <c r="A51" s="335" t="s">
        <v>661</v>
      </c>
      <c r="B51" s="237" t="s">
        <v>662</v>
      </c>
      <c r="C51" s="336">
        <v>662</v>
      </c>
      <c r="D51" s="336">
        <v>99.117905153840056</v>
      </c>
      <c r="E51" s="336">
        <v>29682</v>
      </c>
      <c r="F51" s="336">
        <v>66</v>
      </c>
      <c r="G51" s="336">
        <v>0</v>
      </c>
      <c r="H51" s="336">
        <v>0</v>
      </c>
      <c r="I51" s="336">
        <v>0</v>
      </c>
      <c r="J51" s="336">
        <v>0</v>
      </c>
      <c r="K51" s="336">
        <v>0</v>
      </c>
      <c r="L51" s="336">
        <v>0</v>
      </c>
      <c r="M51" s="336">
        <v>0</v>
      </c>
      <c r="N51" s="337">
        <f t="shared" ref="N51:N59" si="11">+SUM(C51:F51,I51:J51,L51)</f>
        <v>30509.117905153838</v>
      </c>
    </row>
    <row r="52" spans="1:14">
      <c r="A52" s="335" t="s">
        <v>663</v>
      </c>
      <c r="B52" s="237" t="s">
        <v>664</v>
      </c>
      <c r="C52" s="336">
        <v>33589</v>
      </c>
      <c r="D52" s="336">
        <v>333.1250137598002</v>
      </c>
      <c r="E52" s="336">
        <v>8194</v>
      </c>
      <c r="F52" s="336">
        <v>90</v>
      </c>
      <c r="G52" s="336">
        <v>0</v>
      </c>
      <c r="H52" s="336">
        <v>0</v>
      </c>
      <c r="I52" s="336">
        <v>0</v>
      </c>
      <c r="J52" s="336">
        <v>755</v>
      </c>
      <c r="K52" s="336">
        <v>0</v>
      </c>
      <c r="L52" s="336">
        <v>0</v>
      </c>
      <c r="M52" s="336">
        <v>0</v>
      </c>
      <c r="N52" s="337">
        <f t="shared" si="11"/>
        <v>42961.125013759804</v>
      </c>
    </row>
    <row r="53" spans="1:14">
      <c r="A53" s="335" t="s">
        <v>665</v>
      </c>
      <c r="B53" s="237" t="s">
        <v>127</v>
      </c>
      <c r="C53" s="336">
        <v>41963</v>
      </c>
      <c r="D53" s="336">
        <v>3929.5737390559311</v>
      </c>
      <c r="E53" s="336">
        <v>1667974</v>
      </c>
      <c r="F53" s="336">
        <v>1861</v>
      </c>
      <c r="G53" s="336">
        <v>0</v>
      </c>
      <c r="H53" s="336">
        <v>0</v>
      </c>
      <c r="I53" s="336">
        <v>0</v>
      </c>
      <c r="J53" s="336">
        <v>75102</v>
      </c>
      <c r="K53" s="336">
        <v>0</v>
      </c>
      <c r="L53" s="336">
        <v>4863</v>
      </c>
      <c r="M53" s="336">
        <v>0</v>
      </c>
      <c r="N53" s="337">
        <f t="shared" si="11"/>
        <v>1795692.573739056</v>
      </c>
    </row>
    <row r="54" spans="1:14">
      <c r="A54" s="335" t="s">
        <v>666</v>
      </c>
      <c r="B54" s="237" t="s">
        <v>667</v>
      </c>
      <c r="C54" s="336">
        <v>12905</v>
      </c>
      <c r="D54" s="336">
        <v>445.84660798591381</v>
      </c>
      <c r="E54" s="336">
        <v>1781</v>
      </c>
      <c r="F54" s="336">
        <v>74</v>
      </c>
      <c r="G54" s="336">
        <v>0</v>
      </c>
      <c r="H54" s="336">
        <v>0</v>
      </c>
      <c r="I54" s="336">
        <v>0</v>
      </c>
      <c r="J54" s="336">
        <v>51573</v>
      </c>
      <c r="K54" s="336">
        <v>0</v>
      </c>
      <c r="L54" s="336">
        <v>108624</v>
      </c>
      <c r="M54" s="336">
        <v>0</v>
      </c>
      <c r="N54" s="337">
        <f t="shared" si="11"/>
        <v>175402.84660798591</v>
      </c>
    </row>
    <row r="55" spans="1:14">
      <c r="A55" s="335" t="s">
        <v>668</v>
      </c>
      <c r="B55" s="237" t="s">
        <v>669</v>
      </c>
      <c r="C55" s="336">
        <v>1402</v>
      </c>
      <c r="D55" s="336">
        <v>74.229154311394211</v>
      </c>
      <c r="E55" s="336">
        <v>4795</v>
      </c>
      <c r="F55" s="336">
        <v>38</v>
      </c>
      <c r="G55" s="336">
        <v>0</v>
      </c>
      <c r="H55" s="336">
        <v>0</v>
      </c>
      <c r="I55" s="336">
        <v>6.4</v>
      </c>
      <c r="J55" s="336">
        <v>0</v>
      </c>
      <c r="K55" s="336">
        <v>0</v>
      </c>
      <c r="L55" s="336">
        <v>0</v>
      </c>
      <c r="M55" s="336">
        <v>0</v>
      </c>
      <c r="N55" s="337">
        <f t="shared" si="11"/>
        <v>6315.6291543113939</v>
      </c>
    </row>
    <row r="56" spans="1:14">
      <c r="A56" s="335" t="s">
        <v>670</v>
      </c>
      <c r="B56" s="237" t="s">
        <v>123</v>
      </c>
      <c r="C56" s="336">
        <v>313</v>
      </c>
      <c r="D56" s="336">
        <v>208.2021212670451</v>
      </c>
      <c r="E56" s="336">
        <v>2473</v>
      </c>
      <c r="F56" s="336">
        <v>64</v>
      </c>
      <c r="G56" s="336">
        <v>0</v>
      </c>
      <c r="H56" s="336">
        <v>0</v>
      </c>
      <c r="I56" s="336">
        <v>0</v>
      </c>
      <c r="J56" s="336">
        <v>0</v>
      </c>
      <c r="K56" s="336">
        <v>0</v>
      </c>
      <c r="L56" s="336">
        <v>0</v>
      </c>
      <c r="M56" s="336">
        <v>0</v>
      </c>
      <c r="N56" s="337">
        <f t="shared" si="11"/>
        <v>3058.2021212670452</v>
      </c>
    </row>
    <row r="57" spans="1:14">
      <c r="A57" s="335" t="s">
        <v>671</v>
      </c>
      <c r="B57" s="237" t="s">
        <v>672</v>
      </c>
      <c r="C57" s="336">
        <v>3486</v>
      </c>
      <c r="D57" s="336">
        <v>173.06259369700169</v>
      </c>
      <c r="E57" s="336">
        <v>809</v>
      </c>
      <c r="F57" s="336">
        <v>30</v>
      </c>
      <c r="G57" s="336">
        <v>0</v>
      </c>
      <c r="H57" s="336">
        <v>0</v>
      </c>
      <c r="I57" s="336">
        <v>0</v>
      </c>
      <c r="J57" s="336">
        <v>1</v>
      </c>
      <c r="K57" s="336">
        <v>0</v>
      </c>
      <c r="L57" s="336">
        <v>0</v>
      </c>
      <c r="M57" s="336">
        <v>0</v>
      </c>
      <c r="N57" s="337">
        <f t="shared" si="11"/>
        <v>4499.0625936970018</v>
      </c>
    </row>
    <row r="58" spans="1:14">
      <c r="A58" s="335" t="s">
        <v>673</v>
      </c>
      <c r="B58" s="237" t="s">
        <v>674</v>
      </c>
      <c r="C58" s="336">
        <v>0</v>
      </c>
      <c r="D58" s="336">
        <v>651.58010294842359</v>
      </c>
      <c r="E58" s="336">
        <v>5103</v>
      </c>
      <c r="F58" s="336">
        <v>188</v>
      </c>
      <c r="G58" s="336">
        <v>0</v>
      </c>
      <c r="H58" s="336">
        <v>0</v>
      </c>
      <c r="I58" s="336">
        <v>12.7</v>
      </c>
      <c r="J58" s="336">
        <v>0</v>
      </c>
      <c r="K58" s="336">
        <v>0</v>
      </c>
      <c r="L58" s="336">
        <v>0</v>
      </c>
      <c r="M58" s="336">
        <v>0</v>
      </c>
      <c r="N58" s="337">
        <f t="shared" si="11"/>
        <v>5955.2801029484235</v>
      </c>
    </row>
    <row r="59" spans="1:14">
      <c r="A59" s="335" t="s">
        <v>675</v>
      </c>
      <c r="B59" s="237" t="s">
        <v>676</v>
      </c>
      <c r="C59" s="336">
        <v>0</v>
      </c>
      <c r="D59" s="336">
        <v>508.52332011764469</v>
      </c>
      <c r="E59" s="336">
        <v>1837</v>
      </c>
      <c r="F59" s="336">
        <v>84</v>
      </c>
      <c r="G59" s="336">
        <v>0</v>
      </c>
      <c r="H59" s="336">
        <v>0</v>
      </c>
      <c r="I59" s="336">
        <v>6.4</v>
      </c>
      <c r="J59" s="336">
        <v>0</v>
      </c>
      <c r="K59" s="336">
        <v>0</v>
      </c>
      <c r="L59" s="336">
        <v>0</v>
      </c>
      <c r="M59" s="336">
        <v>0</v>
      </c>
      <c r="N59" s="337">
        <f t="shared" si="11"/>
        <v>2435.9233201176448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workbookViewId="0"/>
  </sheetViews>
  <sheetFormatPr baseColWidth="10" defaultRowHeight="15"/>
  <cols>
    <col min="1" max="1" width="15.140625" bestFit="1" customWidth="1"/>
    <col min="2" max="2" width="14.140625" bestFit="1" customWidth="1"/>
    <col min="3" max="3" width="8.28515625" bestFit="1" customWidth="1"/>
  </cols>
  <sheetData>
    <row r="1" spans="1:7">
      <c r="A1" s="182" t="s">
        <v>433</v>
      </c>
      <c r="B1" s="182" t="s">
        <v>434</v>
      </c>
      <c r="C1" s="182" t="s">
        <v>435</v>
      </c>
    </row>
    <row r="2" spans="1:7">
      <c r="A2" t="s">
        <v>436</v>
      </c>
      <c r="B2" t="s">
        <v>437</v>
      </c>
      <c r="C2" t="s">
        <v>438</v>
      </c>
    </row>
    <row r="3" spans="1:7">
      <c r="A3" t="s">
        <v>422</v>
      </c>
      <c r="B3" t="s">
        <v>437</v>
      </c>
      <c r="C3" t="s">
        <v>439</v>
      </c>
    </row>
    <row r="4" spans="1:7">
      <c r="A4" t="s">
        <v>39</v>
      </c>
      <c r="B4" t="s">
        <v>437</v>
      </c>
      <c r="C4" t="s">
        <v>440</v>
      </c>
    </row>
    <row r="5" spans="1:7">
      <c r="A5" t="s">
        <v>40</v>
      </c>
      <c r="B5" t="s">
        <v>441</v>
      </c>
      <c r="C5" t="s">
        <v>442</v>
      </c>
    </row>
    <row r="6" spans="1:7">
      <c r="A6" t="s">
        <v>423</v>
      </c>
      <c r="B6" s="182" t="s">
        <v>441</v>
      </c>
      <c r="C6" t="s">
        <v>445</v>
      </c>
    </row>
    <row r="7" spans="1:7">
      <c r="A7" t="s">
        <v>42</v>
      </c>
      <c r="B7" t="s">
        <v>441</v>
      </c>
      <c r="C7" t="s">
        <v>446</v>
      </c>
    </row>
    <row r="8" spans="1:7">
      <c r="A8" t="s">
        <v>43</v>
      </c>
      <c r="B8" t="s">
        <v>441</v>
      </c>
      <c r="C8" t="s">
        <v>447</v>
      </c>
    </row>
    <row r="9" spans="1:7">
      <c r="A9" t="s">
        <v>448</v>
      </c>
      <c r="B9" t="s">
        <v>443</v>
      </c>
      <c r="C9" t="s">
        <v>449</v>
      </c>
    </row>
    <row r="10" spans="1:7">
      <c r="A10" t="s">
        <v>45</v>
      </c>
      <c r="B10" t="s">
        <v>444</v>
      </c>
      <c r="C10" t="s">
        <v>450</v>
      </c>
    </row>
    <row r="11" spans="1:7">
      <c r="A11" t="s">
        <v>46</v>
      </c>
      <c r="B11" t="s">
        <v>443</v>
      </c>
      <c r="C11" t="s">
        <v>451</v>
      </c>
    </row>
    <row r="12" spans="1:7">
      <c r="A12" t="s">
        <v>452</v>
      </c>
      <c r="B12" t="s">
        <v>443</v>
      </c>
      <c r="C12" t="s">
        <v>453</v>
      </c>
    </row>
    <row r="13" spans="1:7">
      <c r="A13" t="s">
        <v>48</v>
      </c>
      <c r="B13" t="s">
        <v>437</v>
      </c>
      <c r="C13" t="s">
        <v>454</v>
      </c>
    </row>
    <row r="14" spans="1:7">
      <c r="A14" t="s">
        <v>455</v>
      </c>
      <c r="B14" t="s">
        <v>437</v>
      </c>
      <c r="C14" t="s">
        <v>456</v>
      </c>
    </row>
    <row r="15" spans="1:7">
      <c r="A15" t="s">
        <v>457</v>
      </c>
      <c r="B15" t="s">
        <v>443</v>
      </c>
      <c r="C15" t="s">
        <v>458</v>
      </c>
      <c r="G15" s="181"/>
    </row>
    <row r="16" spans="1:7">
      <c r="A16" t="s">
        <v>430</v>
      </c>
      <c r="B16" t="s">
        <v>443</v>
      </c>
      <c r="C16" t="s">
        <v>459</v>
      </c>
    </row>
    <row r="17" spans="1:3">
      <c r="A17" t="s">
        <v>52</v>
      </c>
      <c r="B17" t="s">
        <v>437</v>
      </c>
      <c r="C17" t="s">
        <v>460</v>
      </c>
    </row>
  </sheetData>
  <sheetProtection algorithmName="SHA-512" hashValue="2dmXCo/pIs8dS4fzuedKhDJ1ITj2rSDZxuhFvRBqL9tVPFpUTZXS0fG6MPOOWKeZnV1zIdntO4/xta0vJKhPKw==" saltValue="hxnfa3Lr0TpgJgztwRDYCw==" spinCount="100000" sheet="1" objects="1" scenarios="1"/>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W64"/>
  <sheetViews>
    <sheetView workbookViewId="0">
      <selection activeCell="C6" sqref="C6"/>
    </sheetView>
  </sheetViews>
  <sheetFormatPr baseColWidth="10" defaultRowHeight="15"/>
  <cols>
    <col min="2" max="2" width="46.7109375" bestFit="1" customWidth="1"/>
    <col min="3" max="4" width="11.42578125" style="47"/>
    <col min="5" max="5" width="11.42578125" style="329"/>
    <col min="6" max="6" width="17.28515625" style="47" bestFit="1" customWidth="1"/>
    <col min="7" max="9" width="13.28515625" style="47" customWidth="1"/>
    <col min="10" max="11" width="11.42578125" style="47"/>
    <col min="12" max="12" width="12.7109375" style="47" bestFit="1" customWidth="1"/>
    <col min="13" max="13" width="18.5703125" style="47" bestFit="1" customWidth="1"/>
    <col min="14" max="14" width="11.42578125" style="186"/>
    <col min="15" max="15" width="11.42578125" style="330"/>
    <col min="18" max="18" width="46.7109375" bestFit="1" customWidth="1"/>
  </cols>
  <sheetData>
    <row r="1" spans="1:23">
      <c r="A1" s="182">
        <v>2023</v>
      </c>
      <c r="C1" s="47" t="s">
        <v>790</v>
      </c>
      <c r="D1" s="47" t="s">
        <v>791</v>
      </c>
      <c r="E1" s="329" t="s">
        <v>792</v>
      </c>
      <c r="F1" s="47" t="s">
        <v>793</v>
      </c>
      <c r="G1" s="47" t="s">
        <v>794</v>
      </c>
      <c r="H1" s="47" t="s">
        <v>795</v>
      </c>
      <c r="I1" s="47" t="s">
        <v>796</v>
      </c>
      <c r="J1" s="47" t="s">
        <v>797</v>
      </c>
      <c r="L1" s="47" t="s">
        <v>798</v>
      </c>
      <c r="M1" s="47" t="s">
        <v>800</v>
      </c>
    </row>
    <row r="2" spans="1:23" s="182" customFormat="1" ht="17.25">
      <c r="A2" s="331" t="s">
        <v>468</v>
      </c>
      <c r="B2" s="331" t="s">
        <v>469</v>
      </c>
      <c r="C2" s="332" t="s">
        <v>801</v>
      </c>
      <c r="D2" s="332" t="s">
        <v>802</v>
      </c>
      <c r="E2" s="332" t="s">
        <v>803</v>
      </c>
      <c r="F2" s="333" t="s">
        <v>804</v>
      </c>
      <c r="G2" s="187" t="s">
        <v>805</v>
      </c>
      <c r="H2" s="187" t="s">
        <v>806</v>
      </c>
      <c r="I2" s="333" t="s">
        <v>807</v>
      </c>
      <c r="J2" s="333" t="s">
        <v>808</v>
      </c>
      <c r="K2" s="187" t="s">
        <v>833</v>
      </c>
      <c r="L2" s="333" t="s">
        <v>832</v>
      </c>
      <c r="M2" s="187" t="s">
        <v>824</v>
      </c>
      <c r="N2" s="187" t="s">
        <v>812</v>
      </c>
      <c r="O2" s="334"/>
      <c r="Q2" s="331" t="s">
        <v>468</v>
      </c>
      <c r="R2" s="187" t="s">
        <v>469</v>
      </c>
      <c r="S2" s="187">
        <v>2023</v>
      </c>
      <c r="T2" s="187">
        <v>2025</v>
      </c>
      <c r="U2" s="187">
        <v>2035</v>
      </c>
      <c r="V2" s="187">
        <v>2045</v>
      </c>
      <c r="W2" s="187">
        <v>2055</v>
      </c>
    </row>
    <row r="3" spans="1:23">
      <c r="A3" s="335" t="s">
        <v>665</v>
      </c>
      <c r="B3" s="237" t="s">
        <v>127</v>
      </c>
      <c r="C3" s="336">
        <v>6005</v>
      </c>
      <c r="D3" s="336">
        <v>624</v>
      </c>
      <c r="E3" s="336">
        <v>214842</v>
      </c>
      <c r="F3" s="336">
        <v>884</v>
      </c>
      <c r="G3" s="336">
        <v>0</v>
      </c>
      <c r="H3" s="336">
        <v>0</v>
      </c>
      <c r="I3" s="336">
        <v>0</v>
      </c>
      <c r="J3" s="336">
        <v>3</v>
      </c>
      <c r="K3" s="336">
        <v>0</v>
      </c>
      <c r="L3" s="336">
        <v>7186</v>
      </c>
      <c r="M3" s="336">
        <v>0</v>
      </c>
      <c r="N3" s="337">
        <f t="shared" ref="N3:N12" si="0">+SUM(C3:F3,I3:J3,L3)</f>
        <v>229544</v>
      </c>
      <c r="P3" s="339"/>
      <c r="Q3" s="335" t="str">
        <f t="shared" ref="Q3:R10" si="1">A3</f>
        <v>083</v>
      </c>
      <c r="R3" s="335" t="str">
        <f t="shared" si="1"/>
        <v>Rio Bio-Bio</v>
      </c>
      <c r="S3" s="340">
        <f t="shared" ref="S3:S10" si="2">N3</f>
        <v>229544</v>
      </c>
      <c r="T3" s="340">
        <f>N55</f>
        <v>239881</v>
      </c>
      <c r="U3" s="340">
        <f>N42</f>
        <v>260398</v>
      </c>
      <c r="V3" s="340">
        <f>N29</f>
        <v>253980</v>
      </c>
      <c r="W3" s="340">
        <f t="shared" ref="W3:W10" si="3">N16</f>
        <v>296540</v>
      </c>
    </row>
    <row r="4" spans="1:23">
      <c r="A4" s="335" t="s">
        <v>675</v>
      </c>
      <c r="B4" s="237" t="s">
        <v>676</v>
      </c>
      <c r="C4" s="336">
        <v>0</v>
      </c>
      <c r="D4" s="336">
        <v>0</v>
      </c>
      <c r="E4" s="336">
        <v>708</v>
      </c>
      <c r="F4" s="336">
        <v>11</v>
      </c>
      <c r="G4" s="336">
        <v>0</v>
      </c>
      <c r="H4" s="336">
        <v>0</v>
      </c>
      <c r="I4" s="336">
        <v>0</v>
      </c>
      <c r="J4" s="336">
        <v>0</v>
      </c>
      <c r="K4" s="336">
        <v>0</v>
      </c>
      <c r="L4" s="336">
        <v>0</v>
      </c>
      <c r="M4" s="336">
        <v>0</v>
      </c>
      <c r="N4" s="337">
        <f t="shared" si="0"/>
        <v>719</v>
      </c>
      <c r="P4" s="339"/>
      <c r="Q4" s="335" t="str">
        <f t="shared" si="1"/>
        <v>089</v>
      </c>
      <c r="R4" s="335" t="str">
        <f t="shared" si="1"/>
        <v>Costeras e Islas entre R.Paicavi y Limite Region</v>
      </c>
      <c r="S4" s="340">
        <f t="shared" si="2"/>
        <v>719</v>
      </c>
      <c r="T4" s="340">
        <f t="shared" ref="T4:T10" si="4">N56</f>
        <v>748</v>
      </c>
      <c r="U4" s="340">
        <f t="shared" ref="U4:U10" si="5">N43</f>
        <v>838</v>
      </c>
      <c r="V4" s="340">
        <f t="shared" ref="V4:V10" si="6">N30</f>
        <v>882</v>
      </c>
      <c r="W4" s="340">
        <f t="shared" si="3"/>
        <v>1049</v>
      </c>
    </row>
    <row r="5" spans="1:23">
      <c r="A5" s="335" t="s">
        <v>679</v>
      </c>
      <c r="B5" s="237" t="s">
        <v>130</v>
      </c>
      <c r="C5" s="336">
        <v>33394</v>
      </c>
      <c r="D5" s="336">
        <v>4456</v>
      </c>
      <c r="E5" s="336">
        <v>313690</v>
      </c>
      <c r="F5" s="336">
        <v>4529</v>
      </c>
      <c r="G5" s="336">
        <v>0</v>
      </c>
      <c r="H5" s="336">
        <v>0</v>
      </c>
      <c r="I5" s="336">
        <v>0</v>
      </c>
      <c r="J5" s="336">
        <v>1513</v>
      </c>
      <c r="K5" s="336">
        <v>0</v>
      </c>
      <c r="L5" s="336">
        <v>9736</v>
      </c>
      <c r="M5" s="336">
        <v>0</v>
      </c>
      <c r="N5" s="337">
        <f t="shared" si="0"/>
        <v>367318</v>
      </c>
      <c r="Q5" s="335" t="str">
        <f t="shared" si="1"/>
        <v>091</v>
      </c>
      <c r="R5" s="335" t="str">
        <f t="shared" si="1"/>
        <v>Rio Imperial</v>
      </c>
      <c r="S5" s="340">
        <f t="shared" si="2"/>
        <v>367318</v>
      </c>
      <c r="T5" s="340">
        <f t="shared" si="4"/>
        <v>374210</v>
      </c>
      <c r="U5" s="340">
        <f t="shared" si="5"/>
        <v>438377</v>
      </c>
      <c r="V5" s="340">
        <f t="shared" si="6"/>
        <v>449840</v>
      </c>
      <c r="W5" s="340">
        <f t="shared" si="3"/>
        <v>552622</v>
      </c>
    </row>
    <row r="6" spans="1:23">
      <c r="A6" s="335" t="s">
        <v>680</v>
      </c>
      <c r="B6" s="237" t="s">
        <v>131</v>
      </c>
      <c r="C6" s="336">
        <v>24</v>
      </c>
      <c r="D6" s="336">
        <v>298</v>
      </c>
      <c r="E6" s="336">
        <v>4089</v>
      </c>
      <c r="F6" s="336">
        <v>248</v>
      </c>
      <c r="G6" s="336">
        <v>0</v>
      </c>
      <c r="H6" s="336">
        <v>0</v>
      </c>
      <c r="I6" s="336">
        <v>0</v>
      </c>
      <c r="J6" s="336">
        <v>0</v>
      </c>
      <c r="K6" s="336">
        <v>0</v>
      </c>
      <c r="L6" s="336">
        <v>0</v>
      </c>
      <c r="M6" s="336">
        <v>0</v>
      </c>
      <c r="N6" s="337">
        <f t="shared" si="0"/>
        <v>4659</v>
      </c>
      <c r="Q6" s="335" t="str">
        <f t="shared" si="1"/>
        <v>092</v>
      </c>
      <c r="R6" s="335" t="str">
        <f t="shared" si="1"/>
        <v>Rio Budi</v>
      </c>
      <c r="S6" s="340">
        <f t="shared" si="2"/>
        <v>4659</v>
      </c>
      <c r="T6" s="340">
        <f t="shared" si="4"/>
        <v>4725</v>
      </c>
      <c r="U6" s="340">
        <f t="shared" si="5"/>
        <v>5617</v>
      </c>
      <c r="V6" s="340">
        <f t="shared" si="6"/>
        <v>6102</v>
      </c>
      <c r="W6" s="340">
        <f t="shared" si="3"/>
        <v>7445</v>
      </c>
    </row>
    <row r="7" spans="1:23">
      <c r="A7" s="335" t="s">
        <v>681</v>
      </c>
      <c r="B7" s="237" t="s">
        <v>682</v>
      </c>
      <c r="C7" s="336">
        <v>0</v>
      </c>
      <c r="D7" s="336">
        <v>75</v>
      </c>
      <c r="E7" s="336">
        <v>4737</v>
      </c>
      <c r="F7" s="336">
        <v>107</v>
      </c>
      <c r="G7" s="336">
        <v>0</v>
      </c>
      <c r="H7" s="336">
        <v>0</v>
      </c>
      <c r="I7" s="336">
        <v>0</v>
      </c>
      <c r="J7" s="336">
        <v>0</v>
      </c>
      <c r="K7" s="336">
        <v>0</v>
      </c>
      <c r="L7" s="336">
        <v>0</v>
      </c>
      <c r="M7" s="336">
        <v>0</v>
      </c>
      <c r="N7" s="337">
        <f t="shared" si="0"/>
        <v>4919</v>
      </c>
      <c r="Q7" s="335" t="str">
        <f t="shared" si="1"/>
        <v>093</v>
      </c>
      <c r="R7" s="335" t="str">
        <f t="shared" si="1"/>
        <v>Costeras Entre Rio Budi y Rio Tolten</v>
      </c>
      <c r="S7" s="340">
        <f t="shared" si="2"/>
        <v>4919</v>
      </c>
      <c r="T7" s="340">
        <f t="shared" si="4"/>
        <v>4984</v>
      </c>
      <c r="U7" s="340">
        <f t="shared" si="5"/>
        <v>6121</v>
      </c>
      <c r="V7" s="340">
        <f t="shared" si="6"/>
        <v>6767</v>
      </c>
      <c r="W7" s="340">
        <f t="shared" si="3"/>
        <v>8602</v>
      </c>
    </row>
    <row r="8" spans="1:23">
      <c r="A8" s="335" t="s">
        <v>683</v>
      </c>
      <c r="B8" s="237" t="s">
        <v>684</v>
      </c>
      <c r="C8" s="336">
        <v>7595</v>
      </c>
      <c r="D8" s="336">
        <v>3959</v>
      </c>
      <c r="E8" s="336">
        <v>149260</v>
      </c>
      <c r="F8" s="336">
        <v>2124</v>
      </c>
      <c r="G8" s="336">
        <v>0</v>
      </c>
      <c r="H8" s="336">
        <v>0</v>
      </c>
      <c r="I8" s="336">
        <v>0</v>
      </c>
      <c r="J8" s="336">
        <v>18543</v>
      </c>
      <c r="K8" s="336">
        <v>0</v>
      </c>
      <c r="L8" s="336">
        <v>0</v>
      </c>
      <c r="M8" s="336">
        <v>0</v>
      </c>
      <c r="N8" s="337">
        <f t="shared" si="0"/>
        <v>181481</v>
      </c>
      <c r="Q8" s="335" t="str">
        <f t="shared" si="1"/>
        <v>094</v>
      </c>
      <c r="R8" s="335" t="str">
        <f t="shared" si="1"/>
        <v>Rio Tolten</v>
      </c>
      <c r="S8" s="340">
        <f t="shared" si="2"/>
        <v>181481</v>
      </c>
      <c r="T8" s="340">
        <f t="shared" si="4"/>
        <v>178343</v>
      </c>
      <c r="U8" s="340">
        <f t="shared" si="5"/>
        <v>227500</v>
      </c>
      <c r="V8" s="340">
        <f t="shared" si="6"/>
        <v>233062</v>
      </c>
      <c r="W8" s="340">
        <f t="shared" si="3"/>
        <v>282405</v>
      </c>
    </row>
    <row r="9" spans="1:23">
      <c r="A9" s="335" t="s">
        <v>685</v>
      </c>
      <c r="B9" s="237" t="s">
        <v>134</v>
      </c>
      <c r="C9" s="336">
        <v>85</v>
      </c>
      <c r="D9" s="336">
        <v>215</v>
      </c>
      <c r="E9" s="336">
        <v>6270</v>
      </c>
      <c r="F9" s="336">
        <v>165</v>
      </c>
      <c r="G9" s="336">
        <v>0</v>
      </c>
      <c r="H9" s="336">
        <v>0</v>
      </c>
      <c r="I9" s="336">
        <v>0</v>
      </c>
      <c r="J9" s="336">
        <v>0</v>
      </c>
      <c r="K9" s="336">
        <v>0</v>
      </c>
      <c r="L9" s="336">
        <v>0</v>
      </c>
      <c r="M9" s="336">
        <v>0</v>
      </c>
      <c r="N9" s="337">
        <f t="shared" si="0"/>
        <v>6735</v>
      </c>
      <c r="Q9" s="335" t="str">
        <f t="shared" si="1"/>
        <v>095</v>
      </c>
      <c r="R9" s="335" t="str">
        <f t="shared" si="1"/>
        <v>Rio Queule</v>
      </c>
      <c r="S9" s="340">
        <f t="shared" si="2"/>
        <v>6735</v>
      </c>
      <c r="T9" s="340">
        <f t="shared" si="4"/>
        <v>7005</v>
      </c>
      <c r="U9" s="340">
        <f t="shared" si="5"/>
        <v>8397</v>
      </c>
      <c r="V9" s="340">
        <f t="shared" si="6"/>
        <v>8734</v>
      </c>
      <c r="W9" s="340">
        <f t="shared" si="3"/>
        <v>10965</v>
      </c>
    </row>
    <row r="10" spans="1:23">
      <c r="A10" s="335" t="s">
        <v>688</v>
      </c>
      <c r="B10" s="237" t="s">
        <v>135</v>
      </c>
      <c r="C10" s="336">
        <v>1334</v>
      </c>
      <c r="D10" s="336">
        <v>274</v>
      </c>
      <c r="E10" s="336">
        <v>10497</v>
      </c>
      <c r="F10" s="336">
        <v>304</v>
      </c>
      <c r="G10" s="336">
        <v>0</v>
      </c>
      <c r="H10" s="336">
        <v>0</v>
      </c>
      <c r="I10" s="336">
        <v>0</v>
      </c>
      <c r="J10" s="336">
        <v>0</v>
      </c>
      <c r="K10" s="336">
        <v>0</v>
      </c>
      <c r="L10" s="336">
        <v>0</v>
      </c>
      <c r="M10" s="336">
        <v>0</v>
      </c>
      <c r="N10" s="337">
        <f t="shared" si="0"/>
        <v>12409</v>
      </c>
      <c r="Q10" s="335" t="str">
        <f t="shared" si="1"/>
        <v>101</v>
      </c>
      <c r="R10" s="335" t="str">
        <f t="shared" si="1"/>
        <v>Rio Valdivia</v>
      </c>
      <c r="S10" s="340">
        <f t="shared" si="2"/>
        <v>12409</v>
      </c>
      <c r="T10" s="340">
        <f t="shared" si="4"/>
        <v>11800</v>
      </c>
      <c r="U10" s="340">
        <f t="shared" si="5"/>
        <v>14747</v>
      </c>
      <c r="V10" s="340">
        <f t="shared" si="6"/>
        <v>13670</v>
      </c>
      <c r="W10" s="340">
        <f t="shared" si="3"/>
        <v>18532</v>
      </c>
    </row>
    <row r="11" spans="1:23">
      <c r="A11" s="366" t="s">
        <v>677</v>
      </c>
      <c r="B11" s="367" t="s">
        <v>835</v>
      </c>
      <c r="C11" s="336">
        <v>0</v>
      </c>
      <c r="D11" s="336">
        <v>0</v>
      </c>
      <c r="E11" s="336">
        <v>0</v>
      </c>
      <c r="F11" s="336">
        <v>0</v>
      </c>
      <c r="G11" s="336">
        <v>0</v>
      </c>
      <c r="H11" s="336">
        <v>0</v>
      </c>
      <c r="I11" s="336">
        <v>0</v>
      </c>
      <c r="J11" s="336">
        <v>0</v>
      </c>
      <c r="K11" s="336">
        <v>0</v>
      </c>
      <c r="L11" s="336">
        <v>0</v>
      </c>
      <c r="M11" s="336">
        <v>0</v>
      </c>
      <c r="N11" s="337">
        <f t="shared" si="0"/>
        <v>0</v>
      </c>
      <c r="Q11" s="368" t="str">
        <f>A11</f>
        <v>090</v>
      </c>
    </row>
    <row r="12" spans="1:23">
      <c r="A12" s="366" t="s">
        <v>686</v>
      </c>
      <c r="B12" s="369" t="s">
        <v>687</v>
      </c>
      <c r="C12" s="336">
        <v>0</v>
      </c>
      <c r="D12" s="336">
        <v>0</v>
      </c>
      <c r="E12" s="336">
        <v>0</v>
      </c>
      <c r="F12" s="336">
        <v>0</v>
      </c>
      <c r="G12" s="336">
        <v>0</v>
      </c>
      <c r="H12" s="336">
        <v>0</v>
      </c>
      <c r="I12" s="336">
        <v>0</v>
      </c>
      <c r="J12" s="336">
        <v>0</v>
      </c>
      <c r="K12" s="336">
        <v>0</v>
      </c>
      <c r="L12" s="336">
        <v>0</v>
      </c>
      <c r="M12" s="336">
        <v>0</v>
      </c>
      <c r="N12" s="337">
        <f t="shared" si="0"/>
        <v>0</v>
      </c>
      <c r="Q12" s="339" t="str">
        <f>A12</f>
        <v>100</v>
      </c>
    </row>
    <row r="13" spans="1:23">
      <c r="A13" s="370"/>
      <c r="B13" s="371"/>
      <c r="C13" s="372"/>
      <c r="D13" s="372"/>
      <c r="E13" s="372"/>
      <c r="F13" s="372"/>
      <c r="G13" s="372"/>
      <c r="H13" s="372"/>
      <c r="I13" s="372"/>
      <c r="J13" s="372"/>
      <c r="K13" s="372"/>
      <c r="L13" s="372"/>
      <c r="M13" s="372"/>
      <c r="N13" s="373"/>
      <c r="Q13" s="339"/>
    </row>
    <row r="14" spans="1:23">
      <c r="A14" s="182">
        <v>2055</v>
      </c>
    </row>
    <row r="15" spans="1:23" ht="17.25">
      <c r="A15" s="331" t="s">
        <v>468</v>
      </c>
      <c r="B15" s="331" t="s">
        <v>469</v>
      </c>
      <c r="C15" s="365" t="s">
        <v>801</v>
      </c>
      <c r="D15" s="365" t="s">
        <v>802</v>
      </c>
      <c r="E15" s="346" t="s">
        <v>803</v>
      </c>
      <c r="F15" s="187" t="s">
        <v>804</v>
      </c>
      <c r="G15" s="187" t="s">
        <v>805</v>
      </c>
      <c r="H15" s="187" t="s">
        <v>806</v>
      </c>
      <c r="I15" s="187" t="s">
        <v>807</v>
      </c>
      <c r="J15" s="187" t="s">
        <v>808</v>
      </c>
      <c r="K15" s="187" t="s">
        <v>833</v>
      </c>
      <c r="L15" s="187" t="s">
        <v>832</v>
      </c>
      <c r="M15" s="187" t="s">
        <v>824</v>
      </c>
      <c r="N15" s="187" t="s">
        <v>812</v>
      </c>
    </row>
    <row r="16" spans="1:23">
      <c r="A16" s="335" t="str">
        <f t="shared" ref="A16:B23" si="7">A3</f>
        <v>083</v>
      </c>
      <c r="B16" s="335" t="str">
        <f t="shared" si="7"/>
        <v>Rio Bio-Bio</v>
      </c>
      <c r="C16" s="336">
        <v>6445</v>
      </c>
      <c r="D16" s="336">
        <v>933</v>
      </c>
      <c r="E16" s="336">
        <v>284879</v>
      </c>
      <c r="F16" s="336">
        <v>605</v>
      </c>
      <c r="G16" s="336">
        <v>0</v>
      </c>
      <c r="H16" s="336">
        <v>0</v>
      </c>
      <c r="I16" s="336">
        <v>0</v>
      </c>
      <c r="J16" s="336">
        <v>6</v>
      </c>
      <c r="K16" s="336">
        <v>0</v>
      </c>
      <c r="L16" s="336">
        <v>3672</v>
      </c>
      <c r="M16" s="336">
        <v>0</v>
      </c>
      <c r="N16" s="337">
        <f t="shared" ref="N16:N25" si="8">+SUM(C16:F16,I16:J16,L16)</f>
        <v>296540</v>
      </c>
    </row>
    <row r="17" spans="1:23">
      <c r="A17" s="335" t="str">
        <f t="shared" si="7"/>
        <v>089</v>
      </c>
      <c r="B17" s="335" t="str">
        <f t="shared" si="7"/>
        <v>Costeras e Islas entre R.Paicavi y Limite Region</v>
      </c>
      <c r="C17" s="336">
        <v>0</v>
      </c>
      <c r="D17" s="336">
        <v>4</v>
      </c>
      <c r="E17" s="336">
        <v>1039</v>
      </c>
      <c r="F17" s="336">
        <v>6</v>
      </c>
      <c r="G17" s="336">
        <v>0</v>
      </c>
      <c r="H17" s="336">
        <v>0</v>
      </c>
      <c r="I17" s="336">
        <v>0</v>
      </c>
      <c r="J17" s="336">
        <v>0</v>
      </c>
      <c r="K17" s="336">
        <v>0</v>
      </c>
      <c r="L17" s="336">
        <v>0</v>
      </c>
      <c r="M17" s="336">
        <v>0</v>
      </c>
      <c r="N17" s="337">
        <f t="shared" si="8"/>
        <v>1049</v>
      </c>
    </row>
    <row r="18" spans="1:23">
      <c r="A18" s="335" t="str">
        <f t="shared" si="7"/>
        <v>091</v>
      </c>
      <c r="B18" s="335" t="str">
        <f t="shared" si="7"/>
        <v>Rio Imperial</v>
      </c>
      <c r="C18" s="336">
        <v>35933</v>
      </c>
      <c r="D18" s="336">
        <v>6048</v>
      </c>
      <c r="E18" s="336">
        <v>491822</v>
      </c>
      <c r="F18" s="336">
        <v>3586</v>
      </c>
      <c r="G18" s="336">
        <v>0</v>
      </c>
      <c r="H18" s="336">
        <v>0</v>
      </c>
      <c r="I18" s="336">
        <v>0</v>
      </c>
      <c r="J18" s="336">
        <v>2873</v>
      </c>
      <c r="K18" s="336">
        <v>0</v>
      </c>
      <c r="L18" s="336">
        <v>12360</v>
      </c>
      <c r="M18" s="336">
        <v>0</v>
      </c>
      <c r="N18" s="337">
        <f t="shared" si="8"/>
        <v>552622</v>
      </c>
    </row>
    <row r="19" spans="1:23">
      <c r="A19" s="335" t="str">
        <f t="shared" si="7"/>
        <v>092</v>
      </c>
      <c r="B19" s="335" t="str">
        <f t="shared" si="7"/>
        <v>Rio Budi</v>
      </c>
      <c r="C19" s="336">
        <v>26</v>
      </c>
      <c r="D19" s="336">
        <v>375</v>
      </c>
      <c r="E19" s="336">
        <v>6914</v>
      </c>
      <c r="F19" s="336">
        <v>130</v>
      </c>
      <c r="G19" s="336">
        <v>0</v>
      </c>
      <c r="H19" s="336">
        <v>0</v>
      </c>
      <c r="I19" s="336">
        <v>0</v>
      </c>
      <c r="J19" s="336">
        <v>0</v>
      </c>
      <c r="K19" s="336">
        <v>0</v>
      </c>
      <c r="L19" s="336">
        <v>0</v>
      </c>
      <c r="M19" s="336">
        <v>0</v>
      </c>
      <c r="N19" s="337">
        <f t="shared" si="8"/>
        <v>7445</v>
      </c>
    </row>
    <row r="20" spans="1:23" s="330" customFormat="1">
      <c r="A20" s="335" t="str">
        <f t="shared" si="7"/>
        <v>093</v>
      </c>
      <c r="B20" s="335" t="str">
        <f t="shared" si="7"/>
        <v>Costeras Entre Rio Budi y Rio Tolten</v>
      </c>
      <c r="C20" s="336">
        <v>0</v>
      </c>
      <c r="D20" s="336">
        <v>79</v>
      </c>
      <c r="E20" s="336">
        <v>8462</v>
      </c>
      <c r="F20" s="336">
        <v>61</v>
      </c>
      <c r="G20" s="336">
        <v>0</v>
      </c>
      <c r="H20" s="336">
        <v>0</v>
      </c>
      <c r="I20" s="336">
        <v>0</v>
      </c>
      <c r="J20" s="336">
        <v>0</v>
      </c>
      <c r="K20" s="336">
        <v>0</v>
      </c>
      <c r="L20" s="336">
        <v>0</v>
      </c>
      <c r="M20" s="336">
        <v>0</v>
      </c>
      <c r="N20" s="337">
        <f t="shared" si="8"/>
        <v>8602</v>
      </c>
      <c r="P20"/>
      <c r="Q20"/>
      <c r="R20"/>
      <c r="S20"/>
      <c r="T20"/>
      <c r="U20"/>
      <c r="V20"/>
      <c r="W20"/>
    </row>
    <row r="21" spans="1:23" s="330" customFormat="1">
      <c r="A21" s="335" t="str">
        <f t="shared" si="7"/>
        <v>094</v>
      </c>
      <c r="B21" s="335" t="str">
        <f t="shared" si="7"/>
        <v>Rio Tolten</v>
      </c>
      <c r="C21" s="336">
        <v>8012</v>
      </c>
      <c r="D21" s="336">
        <v>4436</v>
      </c>
      <c r="E21" s="336">
        <v>234308</v>
      </c>
      <c r="F21" s="336">
        <v>430</v>
      </c>
      <c r="G21" s="336">
        <v>0</v>
      </c>
      <c r="H21" s="336">
        <v>0</v>
      </c>
      <c r="I21" s="336">
        <v>0</v>
      </c>
      <c r="J21" s="336">
        <v>35219</v>
      </c>
      <c r="K21" s="336">
        <v>0</v>
      </c>
      <c r="L21" s="336">
        <v>0</v>
      </c>
      <c r="M21" s="336">
        <v>0</v>
      </c>
      <c r="N21" s="337">
        <f t="shared" si="8"/>
        <v>282405</v>
      </c>
      <c r="P21"/>
      <c r="Q21"/>
      <c r="R21"/>
      <c r="S21"/>
      <c r="T21"/>
      <c r="U21"/>
      <c r="V21"/>
      <c r="W21"/>
    </row>
    <row r="22" spans="1:23" s="330" customFormat="1">
      <c r="A22" s="335" t="str">
        <f t="shared" si="7"/>
        <v>095</v>
      </c>
      <c r="B22" s="335" t="str">
        <f t="shared" si="7"/>
        <v>Rio Queule</v>
      </c>
      <c r="C22" s="336">
        <v>79</v>
      </c>
      <c r="D22" s="336">
        <v>247</v>
      </c>
      <c r="E22" s="336">
        <v>10619</v>
      </c>
      <c r="F22" s="336">
        <v>20</v>
      </c>
      <c r="G22" s="336">
        <v>0</v>
      </c>
      <c r="H22" s="336">
        <v>0</v>
      </c>
      <c r="I22" s="336">
        <v>0</v>
      </c>
      <c r="J22" s="336">
        <v>0</v>
      </c>
      <c r="K22" s="336">
        <v>0</v>
      </c>
      <c r="L22" s="336">
        <v>0</v>
      </c>
      <c r="M22" s="336">
        <v>0</v>
      </c>
      <c r="N22" s="337">
        <f t="shared" si="8"/>
        <v>10965</v>
      </c>
      <c r="P22"/>
      <c r="Q22"/>
      <c r="R22"/>
      <c r="S22"/>
      <c r="T22"/>
      <c r="U22"/>
      <c r="V22"/>
      <c r="W22"/>
    </row>
    <row r="23" spans="1:23">
      <c r="A23" s="335" t="str">
        <f t="shared" si="7"/>
        <v>101</v>
      </c>
      <c r="B23" s="335" t="str">
        <f t="shared" si="7"/>
        <v>Rio Valdivia</v>
      </c>
      <c r="C23" s="336">
        <v>1420</v>
      </c>
      <c r="D23" s="336">
        <v>359</v>
      </c>
      <c r="E23" s="336">
        <v>16699</v>
      </c>
      <c r="F23" s="336">
        <v>54</v>
      </c>
      <c r="G23" s="336">
        <v>0</v>
      </c>
      <c r="H23" s="336">
        <v>0</v>
      </c>
      <c r="I23" s="336">
        <v>0</v>
      </c>
      <c r="J23" s="336">
        <v>0</v>
      </c>
      <c r="K23" s="336">
        <v>0</v>
      </c>
      <c r="L23" s="336">
        <v>0</v>
      </c>
      <c r="M23" s="336">
        <v>0</v>
      </c>
      <c r="N23" s="337">
        <f t="shared" si="8"/>
        <v>18532</v>
      </c>
    </row>
    <row r="24" spans="1:23">
      <c r="A24" s="335" t="s">
        <v>677</v>
      </c>
      <c r="B24" s="367" t="s">
        <v>835</v>
      </c>
      <c r="C24" s="336">
        <v>0</v>
      </c>
      <c r="D24" s="336">
        <v>0</v>
      </c>
      <c r="E24" s="336">
        <v>0</v>
      </c>
      <c r="F24" s="336">
        <v>0</v>
      </c>
      <c r="G24" s="336">
        <v>0</v>
      </c>
      <c r="H24" s="336">
        <v>0</v>
      </c>
      <c r="I24" s="336">
        <v>0</v>
      </c>
      <c r="J24" s="336">
        <v>0</v>
      </c>
      <c r="K24" s="336">
        <v>0</v>
      </c>
      <c r="L24" s="336">
        <v>0</v>
      </c>
      <c r="M24" s="336">
        <v>0</v>
      </c>
      <c r="N24" s="337">
        <f t="shared" si="8"/>
        <v>0</v>
      </c>
    </row>
    <row r="25" spans="1:23">
      <c r="A25" s="374">
        <v>100</v>
      </c>
      <c r="B25" s="375" t="s">
        <v>687</v>
      </c>
      <c r="C25" s="336">
        <v>0</v>
      </c>
      <c r="D25" s="336">
        <v>0</v>
      </c>
      <c r="E25" s="336">
        <v>0</v>
      </c>
      <c r="F25" s="336">
        <v>0</v>
      </c>
      <c r="G25" s="336">
        <v>0</v>
      </c>
      <c r="H25" s="336">
        <v>0</v>
      </c>
      <c r="I25" s="336">
        <v>0</v>
      </c>
      <c r="J25" s="336">
        <v>0</v>
      </c>
      <c r="K25" s="336">
        <v>0</v>
      </c>
      <c r="L25" s="336">
        <v>0</v>
      </c>
      <c r="M25" s="336">
        <v>0</v>
      </c>
      <c r="N25" s="337">
        <f t="shared" si="8"/>
        <v>0</v>
      </c>
    </row>
    <row r="27" spans="1:23">
      <c r="A27" s="182">
        <v>2045</v>
      </c>
    </row>
    <row r="28" spans="1:23" ht="17.25">
      <c r="A28" s="331" t="s">
        <v>468</v>
      </c>
      <c r="B28" s="331" t="s">
        <v>469</v>
      </c>
      <c r="C28" s="332" t="s">
        <v>801</v>
      </c>
      <c r="D28" s="332" t="s">
        <v>802</v>
      </c>
      <c r="E28" s="332" t="s">
        <v>803</v>
      </c>
      <c r="F28" s="333" t="s">
        <v>804</v>
      </c>
      <c r="G28" s="187" t="s">
        <v>805</v>
      </c>
      <c r="H28" s="187" t="s">
        <v>806</v>
      </c>
      <c r="I28" s="333" t="s">
        <v>807</v>
      </c>
      <c r="J28" s="333" t="s">
        <v>808</v>
      </c>
      <c r="K28" s="187" t="s">
        <v>833</v>
      </c>
      <c r="L28" s="333" t="s">
        <v>832</v>
      </c>
      <c r="M28" s="187" t="s">
        <v>824</v>
      </c>
      <c r="N28" s="187" t="s">
        <v>812</v>
      </c>
    </row>
    <row r="29" spans="1:23">
      <c r="A29" s="335" t="s">
        <v>665</v>
      </c>
      <c r="B29" s="237" t="s">
        <v>127</v>
      </c>
      <c r="C29" s="336">
        <v>6377</v>
      </c>
      <c r="D29" s="336">
        <v>927</v>
      </c>
      <c r="E29" s="336">
        <v>241404</v>
      </c>
      <c r="F29" s="336">
        <v>658</v>
      </c>
      <c r="G29" s="336">
        <v>0</v>
      </c>
      <c r="H29" s="336">
        <v>0</v>
      </c>
      <c r="I29" s="336">
        <v>0</v>
      </c>
      <c r="J29" s="336">
        <v>5</v>
      </c>
      <c r="K29" s="336">
        <v>0</v>
      </c>
      <c r="L29" s="336">
        <v>4609</v>
      </c>
      <c r="M29" s="336">
        <v>0</v>
      </c>
      <c r="N29" s="337">
        <f t="shared" ref="N29:N38" si="9">+SUM(C29:F29,I29:J29,L29)</f>
        <v>253980</v>
      </c>
    </row>
    <row r="30" spans="1:23">
      <c r="A30" s="335" t="s">
        <v>675</v>
      </c>
      <c r="B30" s="237" t="s">
        <v>676</v>
      </c>
      <c r="C30" s="336">
        <v>0</v>
      </c>
      <c r="D30" s="336">
        <v>4</v>
      </c>
      <c r="E30" s="336">
        <v>872</v>
      </c>
      <c r="F30" s="336">
        <v>6</v>
      </c>
      <c r="G30" s="336">
        <v>0</v>
      </c>
      <c r="H30" s="336">
        <v>0</v>
      </c>
      <c r="I30" s="336">
        <v>0</v>
      </c>
      <c r="J30" s="336">
        <v>0</v>
      </c>
      <c r="K30" s="336">
        <v>0</v>
      </c>
      <c r="L30" s="336">
        <v>0</v>
      </c>
      <c r="M30" s="336">
        <v>0</v>
      </c>
      <c r="N30" s="337">
        <f t="shared" si="9"/>
        <v>882</v>
      </c>
    </row>
    <row r="31" spans="1:23">
      <c r="A31" s="335" t="s">
        <v>679</v>
      </c>
      <c r="B31" s="237" t="s">
        <v>130</v>
      </c>
      <c r="C31" s="336">
        <v>35241</v>
      </c>
      <c r="D31" s="336">
        <v>6013</v>
      </c>
      <c r="E31" s="336">
        <v>390948</v>
      </c>
      <c r="F31" s="336">
        <v>3812</v>
      </c>
      <c r="G31" s="336">
        <v>0</v>
      </c>
      <c r="H31" s="336">
        <v>0</v>
      </c>
      <c r="I31" s="336">
        <v>0</v>
      </c>
      <c r="J31" s="336">
        <v>2401</v>
      </c>
      <c r="K31" s="336">
        <v>0</v>
      </c>
      <c r="L31" s="336">
        <v>11425</v>
      </c>
      <c r="M31" s="336">
        <v>0</v>
      </c>
      <c r="N31" s="337">
        <f t="shared" si="9"/>
        <v>449840</v>
      </c>
    </row>
    <row r="32" spans="1:23">
      <c r="A32" s="335" t="s">
        <v>680</v>
      </c>
      <c r="B32" s="237" t="s">
        <v>131</v>
      </c>
      <c r="C32" s="336">
        <v>25</v>
      </c>
      <c r="D32" s="336">
        <v>373</v>
      </c>
      <c r="E32" s="336">
        <v>5541</v>
      </c>
      <c r="F32" s="336">
        <v>163</v>
      </c>
      <c r="G32" s="336">
        <v>0</v>
      </c>
      <c r="H32" s="336">
        <v>0</v>
      </c>
      <c r="I32" s="336">
        <v>0</v>
      </c>
      <c r="J32" s="336">
        <v>0</v>
      </c>
      <c r="K32" s="336">
        <v>0</v>
      </c>
      <c r="L32" s="336">
        <v>0</v>
      </c>
      <c r="M32" s="336">
        <v>0</v>
      </c>
      <c r="N32" s="337">
        <f t="shared" si="9"/>
        <v>6102</v>
      </c>
    </row>
    <row r="33" spans="1:14">
      <c r="A33" s="335" t="s">
        <v>681</v>
      </c>
      <c r="B33" s="237" t="s">
        <v>682</v>
      </c>
      <c r="C33" s="336">
        <v>0</v>
      </c>
      <c r="D33" s="336">
        <v>78</v>
      </c>
      <c r="E33" s="336">
        <v>6612</v>
      </c>
      <c r="F33" s="336">
        <v>77</v>
      </c>
      <c r="G33" s="336">
        <v>0</v>
      </c>
      <c r="H33" s="336">
        <v>0</v>
      </c>
      <c r="I33" s="336">
        <v>0</v>
      </c>
      <c r="J33" s="336">
        <v>0</v>
      </c>
      <c r="K33" s="336">
        <v>0</v>
      </c>
      <c r="L33" s="336">
        <v>0</v>
      </c>
      <c r="M33" s="336">
        <v>0</v>
      </c>
      <c r="N33" s="337">
        <f t="shared" si="9"/>
        <v>6767</v>
      </c>
    </row>
    <row r="34" spans="1:14">
      <c r="A34" s="335" t="s">
        <v>683</v>
      </c>
      <c r="B34" s="237" t="s">
        <v>684</v>
      </c>
      <c r="C34" s="336">
        <v>7820</v>
      </c>
      <c r="D34" s="336">
        <v>4410</v>
      </c>
      <c r="E34" s="336">
        <v>190518</v>
      </c>
      <c r="F34" s="336">
        <v>879</v>
      </c>
      <c r="G34" s="336">
        <v>0</v>
      </c>
      <c r="H34" s="336">
        <v>0</v>
      </c>
      <c r="I34" s="336">
        <v>0</v>
      </c>
      <c r="J34" s="336">
        <v>29435</v>
      </c>
      <c r="K34" s="336">
        <v>0</v>
      </c>
      <c r="L34" s="336">
        <v>0</v>
      </c>
      <c r="M34" s="336">
        <v>0</v>
      </c>
      <c r="N34" s="337">
        <f t="shared" si="9"/>
        <v>233062</v>
      </c>
    </row>
    <row r="35" spans="1:14">
      <c r="A35" s="335" t="s">
        <v>685</v>
      </c>
      <c r="B35" s="237" t="s">
        <v>134</v>
      </c>
      <c r="C35" s="336">
        <v>79</v>
      </c>
      <c r="D35" s="336">
        <v>246</v>
      </c>
      <c r="E35" s="336">
        <v>8354</v>
      </c>
      <c r="F35" s="336">
        <v>55</v>
      </c>
      <c r="G35" s="336">
        <v>0</v>
      </c>
      <c r="H35" s="336">
        <v>0</v>
      </c>
      <c r="I35" s="336">
        <v>0</v>
      </c>
      <c r="J35" s="336">
        <v>0</v>
      </c>
      <c r="K35" s="336">
        <v>0</v>
      </c>
      <c r="L35" s="336">
        <v>0</v>
      </c>
      <c r="M35" s="336">
        <v>0</v>
      </c>
      <c r="N35" s="337">
        <f t="shared" si="9"/>
        <v>8734</v>
      </c>
    </row>
    <row r="36" spans="1:14">
      <c r="A36" s="335" t="s">
        <v>688</v>
      </c>
      <c r="B36" s="237" t="s">
        <v>135</v>
      </c>
      <c r="C36" s="336">
        <v>1403</v>
      </c>
      <c r="D36" s="336">
        <v>357</v>
      </c>
      <c r="E36" s="336">
        <v>11766</v>
      </c>
      <c r="F36" s="336">
        <v>144</v>
      </c>
      <c r="G36" s="336">
        <v>0</v>
      </c>
      <c r="H36" s="336">
        <v>0</v>
      </c>
      <c r="I36" s="336">
        <v>0</v>
      </c>
      <c r="J36" s="336">
        <v>0</v>
      </c>
      <c r="K36" s="336">
        <v>0</v>
      </c>
      <c r="L36" s="336">
        <v>0</v>
      </c>
      <c r="M36" s="336">
        <v>0</v>
      </c>
      <c r="N36" s="337">
        <f t="shared" si="9"/>
        <v>13670</v>
      </c>
    </row>
    <row r="37" spans="1:14">
      <c r="A37" s="366" t="s">
        <v>677</v>
      </c>
      <c r="B37" s="367" t="s">
        <v>835</v>
      </c>
      <c r="C37" s="336">
        <v>0</v>
      </c>
      <c r="D37" s="336">
        <v>0</v>
      </c>
      <c r="E37" s="336">
        <v>0</v>
      </c>
      <c r="F37" s="336">
        <v>0</v>
      </c>
      <c r="G37" s="336">
        <v>0</v>
      </c>
      <c r="H37" s="336">
        <v>0</v>
      </c>
      <c r="I37" s="336">
        <v>0</v>
      </c>
      <c r="J37" s="336">
        <v>0</v>
      </c>
      <c r="K37" s="336">
        <v>0</v>
      </c>
      <c r="L37" s="336">
        <v>0</v>
      </c>
      <c r="M37" s="336">
        <v>0</v>
      </c>
      <c r="N37" s="337">
        <f t="shared" si="9"/>
        <v>0</v>
      </c>
    </row>
    <row r="38" spans="1:14">
      <c r="A38" s="366" t="s">
        <v>686</v>
      </c>
      <c r="B38" s="369" t="s">
        <v>687</v>
      </c>
      <c r="C38" s="336">
        <v>0</v>
      </c>
      <c r="D38" s="336">
        <v>0</v>
      </c>
      <c r="E38" s="336">
        <v>0</v>
      </c>
      <c r="F38" s="336">
        <v>0</v>
      </c>
      <c r="G38" s="336">
        <v>0</v>
      </c>
      <c r="H38" s="336">
        <v>0</v>
      </c>
      <c r="I38" s="336">
        <v>0</v>
      </c>
      <c r="J38" s="336">
        <v>0</v>
      </c>
      <c r="K38" s="336">
        <v>0</v>
      </c>
      <c r="L38" s="336">
        <v>0</v>
      </c>
      <c r="M38" s="336">
        <v>0</v>
      </c>
      <c r="N38" s="337">
        <f t="shared" si="9"/>
        <v>0</v>
      </c>
    </row>
    <row r="40" spans="1:14">
      <c r="A40" s="182">
        <v>2035</v>
      </c>
    </row>
    <row r="41" spans="1:14" ht="17.25">
      <c r="A41" s="331" t="s">
        <v>468</v>
      </c>
      <c r="B41" s="331" t="s">
        <v>469</v>
      </c>
      <c r="C41" s="332" t="s">
        <v>801</v>
      </c>
      <c r="D41" s="332" t="s">
        <v>802</v>
      </c>
      <c r="E41" s="332" t="s">
        <v>803</v>
      </c>
      <c r="F41" s="333" t="s">
        <v>804</v>
      </c>
      <c r="G41" s="187" t="s">
        <v>805</v>
      </c>
      <c r="H41" s="187" t="s">
        <v>806</v>
      </c>
      <c r="I41" s="333" t="s">
        <v>807</v>
      </c>
      <c r="J41" s="333" t="s">
        <v>808</v>
      </c>
      <c r="K41" s="187" t="s">
        <v>833</v>
      </c>
      <c r="L41" s="333" t="s">
        <v>832</v>
      </c>
      <c r="M41" s="187" t="s">
        <v>824</v>
      </c>
      <c r="N41" s="187" t="s">
        <v>812</v>
      </c>
    </row>
    <row r="42" spans="1:14">
      <c r="A42" s="335" t="s">
        <v>665</v>
      </c>
      <c r="B42" s="237" t="s">
        <v>127</v>
      </c>
      <c r="C42" s="336">
        <v>6276</v>
      </c>
      <c r="D42" s="336">
        <v>916</v>
      </c>
      <c r="E42" s="336">
        <v>246956</v>
      </c>
      <c r="F42" s="336">
        <v>701</v>
      </c>
      <c r="G42" s="336">
        <v>0</v>
      </c>
      <c r="H42" s="336">
        <v>0</v>
      </c>
      <c r="I42" s="336">
        <v>0</v>
      </c>
      <c r="J42" s="336">
        <v>4</v>
      </c>
      <c r="K42" s="336">
        <v>0</v>
      </c>
      <c r="L42" s="336">
        <v>5545</v>
      </c>
      <c r="M42" s="336">
        <v>0</v>
      </c>
      <c r="N42" s="337">
        <f t="shared" ref="N42:N51" si="10">+SUM(C42:F42,I42:J42,L42)</f>
        <v>260398</v>
      </c>
    </row>
    <row r="43" spans="1:14">
      <c r="A43" s="335" t="s">
        <v>675</v>
      </c>
      <c r="B43" s="237" t="s">
        <v>676</v>
      </c>
      <c r="C43" s="336">
        <v>0</v>
      </c>
      <c r="D43" s="336">
        <v>4</v>
      </c>
      <c r="E43" s="336">
        <v>828</v>
      </c>
      <c r="F43" s="336">
        <v>6</v>
      </c>
      <c r="G43" s="336">
        <v>0</v>
      </c>
      <c r="H43" s="336">
        <v>0</v>
      </c>
      <c r="I43" s="336">
        <v>0</v>
      </c>
      <c r="J43" s="336">
        <v>0</v>
      </c>
      <c r="K43" s="336">
        <v>0</v>
      </c>
      <c r="L43" s="336">
        <v>0</v>
      </c>
      <c r="M43" s="336">
        <v>0</v>
      </c>
      <c r="N43" s="337">
        <f t="shared" si="10"/>
        <v>838</v>
      </c>
    </row>
    <row r="44" spans="1:14">
      <c r="A44" s="335" t="s">
        <v>679</v>
      </c>
      <c r="B44" s="237" t="s">
        <v>130</v>
      </c>
      <c r="C44" s="336">
        <v>34378</v>
      </c>
      <c r="D44" s="336">
        <v>5942</v>
      </c>
      <c r="E44" s="336">
        <v>380808</v>
      </c>
      <c r="F44" s="336">
        <v>3974</v>
      </c>
      <c r="G44" s="336">
        <v>0</v>
      </c>
      <c r="H44" s="336">
        <v>0</v>
      </c>
      <c r="I44" s="336">
        <v>0</v>
      </c>
      <c r="J44" s="336">
        <v>2023</v>
      </c>
      <c r="K44" s="336">
        <v>0</v>
      </c>
      <c r="L44" s="336">
        <v>11252</v>
      </c>
      <c r="M44" s="336">
        <v>0</v>
      </c>
      <c r="N44" s="337">
        <f t="shared" si="10"/>
        <v>438377</v>
      </c>
    </row>
    <row r="45" spans="1:14">
      <c r="A45" s="335" t="s">
        <v>680</v>
      </c>
      <c r="B45" s="237" t="s">
        <v>131</v>
      </c>
      <c r="C45" s="336">
        <v>24</v>
      </c>
      <c r="D45" s="336">
        <v>368</v>
      </c>
      <c r="E45" s="336">
        <v>5026</v>
      </c>
      <c r="F45" s="336">
        <v>199</v>
      </c>
      <c r="G45" s="336">
        <v>0</v>
      </c>
      <c r="H45" s="336">
        <v>0</v>
      </c>
      <c r="I45" s="336">
        <v>0</v>
      </c>
      <c r="J45" s="336">
        <v>0</v>
      </c>
      <c r="K45" s="336">
        <v>0</v>
      </c>
      <c r="L45" s="336">
        <v>0</v>
      </c>
      <c r="M45" s="336">
        <v>0</v>
      </c>
      <c r="N45" s="337">
        <f t="shared" si="10"/>
        <v>5617</v>
      </c>
    </row>
    <row r="46" spans="1:14">
      <c r="A46" s="335" t="s">
        <v>681</v>
      </c>
      <c r="B46" s="237" t="s">
        <v>682</v>
      </c>
      <c r="C46" s="336">
        <v>0</v>
      </c>
      <c r="D46" s="336">
        <v>77</v>
      </c>
      <c r="E46" s="336">
        <v>5956</v>
      </c>
      <c r="F46" s="336">
        <v>88</v>
      </c>
      <c r="G46" s="336">
        <v>0</v>
      </c>
      <c r="H46" s="336">
        <v>0</v>
      </c>
      <c r="I46" s="336">
        <v>0</v>
      </c>
      <c r="J46" s="336">
        <v>0</v>
      </c>
      <c r="K46" s="336">
        <v>0</v>
      </c>
      <c r="L46" s="336">
        <v>0</v>
      </c>
      <c r="M46" s="336">
        <v>0</v>
      </c>
      <c r="N46" s="337">
        <f t="shared" si="10"/>
        <v>6121</v>
      </c>
    </row>
    <row r="47" spans="1:14">
      <c r="A47" s="335" t="s">
        <v>683</v>
      </c>
      <c r="B47" s="237" t="s">
        <v>684</v>
      </c>
      <c r="C47" s="336">
        <v>7595</v>
      </c>
      <c r="D47" s="336">
        <v>4358</v>
      </c>
      <c r="E47" s="336">
        <v>189387</v>
      </c>
      <c r="F47" s="336">
        <v>1364</v>
      </c>
      <c r="G47" s="336">
        <v>0</v>
      </c>
      <c r="H47" s="336">
        <v>0</v>
      </c>
      <c r="I47" s="336">
        <v>0</v>
      </c>
      <c r="J47" s="336">
        <v>24796</v>
      </c>
      <c r="K47" s="336">
        <v>0</v>
      </c>
      <c r="L47" s="336">
        <v>0</v>
      </c>
      <c r="M47" s="336">
        <v>0</v>
      </c>
      <c r="N47" s="337">
        <f t="shared" si="10"/>
        <v>227500</v>
      </c>
    </row>
    <row r="48" spans="1:14">
      <c r="A48" s="335" t="s">
        <v>685</v>
      </c>
      <c r="B48" s="237" t="s">
        <v>134</v>
      </c>
      <c r="C48" s="336">
        <v>78</v>
      </c>
      <c r="D48" s="336">
        <v>243</v>
      </c>
      <c r="E48" s="336">
        <v>7976</v>
      </c>
      <c r="F48" s="336">
        <v>100</v>
      </c>
      <c r="G48" s="336">
        <v>0</v>
      </c>
      <c r="H48" s="336">
        <v>0</v>
      </c>
      <c r="I48" s="336">
        <v>0</v>
      </c>
      <c r="J48" s="336">
        <v>0</v>
      </c>
      <c r="K48" s="336">
        <v>0</v>
      </c>
      <c r="L48" s="336">
        <v>0</v>
      </c>
      <c r="M48" s="336">
        <v>0</v>
      </c>
      <c r="N48" s="337">
        <f t="shared" si="10"/>
        <v>8397</v>
      </c>
    </row>
    <row r="49" spans="1:14">
      <c r="A49" s="335" t="s">
        <v>688</v>
      </c>
      <c r="B49" s="237" t="s">
        <v>135</v>
      </c>
      <c r="C49" s="336">
        <v>1378</v>
      </c>
      <c r="D49" s="336">
        <v>352</v>
      </c>
      <c r="E49" s="336">
        <v>12808</v>
      </c>
      <c r="F49" s="336">
        <v>209</v>
      </c>
      <c r="G49" s="336">
        <v>0</v>
      </c>
      <c r="H49" s="336">
        <v>0</v>
      </c>
      <c r="I49" s="336">
        <v>0</v>
      </c>
      <c r="J49" s="336">
        <v>0</v>
      </c>
      <c r="K49" s="336">
        <v>0</v>
      </c>
      <c r="L49" s="336">
        <v>0</v>
      </c>
      <c r="M49" s="336">
        <v>0</v>
      </c>
      <c r="N49" s="337">
        <f t="shared" si="10"/>
        <v>14747</v>
      </c>
    </row>
    <row r="50" spans="1:14">
      <c r="A50" s="366" t="s">
        <v>677</v>
      </c>
      <c r="B50" s="367" t="s">
        <v>835</v>
      </c>
      <c r="C50" s="336">
        <v>0</v>
      </c>
      <c r="D50" s="336">
        <v>0</v>
      </c>
      <c r="E50" s="336">
        <v>0</v>
      </c>
      <c r="F50" s="336">
        <v>0</v>
      </c>
      <c r="G50" s="336">
        <v>0</v>
      </c>
      <c r="H50" s="336">
        <v>0</v>
      </c>
      <c r="I50" s="336">
        <v>0</v>
      </c>
      <c r="J50" s="336">
        <v>0</v>
      </c>
      <c r="K50" s="336">
        <v>0</v>
      </c>
      <c r="L50" s="336">
        <v>0</v>
      </c>
      <c r="M50" s="336">
        <v>0</v>
      </c>
      <c r="N50" s="337">
        <f t="shared" si="10"/>
        <v>0</v>
      </c>
    </row>
    <row r="51" spans="1:14">
      <c r="A51" s="366" t="s">
        <v>686</v>
      </c>
      <c r="B51" s="369" t="s">
        <v>687</v>
      </c>
      <c r="C51" s="336">
        <v>0</v>
      </c>
      <c r="D51" s="336">
        <v>0</v>
      </c>
      <c r="E51" s="336">
        <v>0</v>
      </c>
      <c r="F51" s="336">
        <v>0</v>
      </c>
      <c r="G51" s="336">
        <v>0</v>
      </c>
      <c r="H51" s="336">
        <v>0</v>
      </c>
      <c r="I51" s="336">
        <v>0</v>
      </c>
      <c r="J51" s="336">
        <v>0</v>
      </c>
      <c r="K51" s="336">
        <v>0</v>
      </c>
      <c r="L51" s="336">
        <v>0</v>
      </c>
      <c r="M51" s="336">
        <v>0</v>
      </c>
      <c r="N51" s="337">
        <f t="shared" si="10"/>
        <v>0</v>
      </c>
    </row>
    <row r="53" spans="1:14">
      <c r="A53" s="182">
        <v>2025</v>
      </c>
    </row>
    <row r="54" spans="1:14" ht="17.25">
      <c r="A54" s="331" t="s">
        <v>468</v>
      </c>
      <c r="B54" s="331" t="s">
        <v>469</v>
      </c>
      <c r="C54" s="332" t="s">
        <v>801</v>
      </c>
      <c r="D54" s="332" t="s">
        <v>802</v>
      </c>
      <c r="E54" s="332" t="s">
        <v>803</v>
      </c>
      <c r="F54" s="333" t="s">
        <v>804</v>
      </c>
      <c r="G54" s="187" t="s">
        <v>805</v>
      </c>
      <c r="H54" s="187" t="s">
        <v>806</v>
      </c>
      <c r="I54" s="333" t="s">
        <v>807</v>
      </c>
      <c r="J54" s="333" t="s">
        <v>808</v>
      </c>
      <c r="K54" s="187" t="s">
        <v>833</v>
      </c>
      <c r="L54" s="333" t="s">
        <v>832</v>
      </c>
      <c r="M54" s="187" t="s">
        <v>824</v>
      </c>
      <c r="N54" s="187" t="s">
        <v>812</v>
      </c>
    </row>
    <row r="55" spans="1:14">
      <c r="A55" s="335" t="s">
        <v>665</v>
      </c>
      <c r="B55" s="237" t="s">
        <v>127</v>
      </c>
      <c r="C55" s="336">
        <v>6109</v>
      </c>
      <c r="D55" s="336">
        <v>631</v>
      </c>
      <c r="E55" s="336">
        <v>225876</v>
      </c>
      <c r="F55" s="336">
        <v>837</v>
      </c>
      <c r="G55" s="336">
        <v>0</v>
      </c>
      <c r="H55" s="336">
        <v>0</v>
      </c>
      <c r="I55" s="336">
        <v>0</v>
      </c>
      <c r="J55" s="336">
        <v>3</v>
      </c>
      <c r="K55" s="336">
        <v>0</v>
      </c>
      <c r="L55" s="336">
        <v>6425</v>
      </c>
      <c r="M55" s="336">
        <v>0</v>
      </c>
      <c r="N55" s="337">
        <f t="shared" ref="N55:N64" si="11">+SUM(C55:F55,I55:J55,L55)</f>
        <v>239881</v>
      </c>
    </row>
    <row r="56" spans="1:14">
      <c r="A56" s="335" t="s">
        <v>675</v>
      </c>
      <c r="B56" s="237" t="s">
        <v>676</v>
      </c>
      <c r="C56" s="336">
        <v>0</v>
      </c>
      <c r="D56" s="336">
        <v>0</v>
      </c>
      <c r="E56" s="336">
        <v>739</v>
      </c>
      <c r="F56" s="336">
        <v>9</v>
      </c>
      <c r="G56" s="336">
        <v>0</v>
      </c>
      <c r="H56" s="336">
        <v>0</v>
      </c>
      <c r="I56" s="336">
        <v>0</v>
      </c>
      <c r="J56" s="336">
        <v>0</v>
      </c>
      <c r="K56" s="336">
        <v>0</v>
      </c>
      <c r="L56" s="336">
        <v>0</v>
      </c>
      <c r="M56" s="336">
        <v>0</v>
      </c>
      <c r="N56" s="337">
        <f t="shared" si="11"/>
        <v>748</v>
      </c>
    </row>
    <row r="57" spans="1:14">
      <c r="A57" s="335" t="s">
        <v>679</v>
      </c>
      <c r="B57" s="237" t="s">
        <v>130</v>
      </c>
      <c r="C57" s="336">
        <v>33175</v>
      </c>
      <c r="D57" s="336">
        <v>4507</v>
      </c>
      <c r="E57" s="336">
        <v>320845</v>
      </c>
      <c r="F57" s="336">
        <v>4381</v>
      </c>
      <c r="G57" s="336">
        <v>0</v>
      </c>
      <c r="H57" s="336">
        <v>0</v>
      </c>
      <c r="I57" s="336">
        <v>0</v>
      </c>
      <c r="J57" s="336">
        <v>1551</v>
      </c>
      <c r="K57" s="336">
        <v>0</v>
      </c>
      <c r="L57" s="336">
        <v>9751</v>
      </c>
      <c r="M57" s="336">
        <v>0</v>
      </c>
      <c r="N57" s="337">
        <f t="shared" si="11"/>
        <v>374210</v>
      </c>
    </row>
    <row r="58" spans="1:14">
      <c r="A58" s="335" t="s">
        <v>680</v>
      </c>
      <c r="B58" s="237" t="s">
        <v>131</v>
      </c>
      <c r="C58" s="336">
        <v>23</v>
      </c>
      <c r="D58" s="336">
        <v>302</v>
      </c>
      <c r="E58" s="336">
        <v>4160</v>
      </c>
      <c r="F58" s="336">
        <v>240</v>
      </c>
      <c r="G58" s="336">
        <v>0</v>
      </c>
      <c r="H58" s="336">
        <v>0</v>
      </c>
      <c r="I58" s="336">
        <v>0</v>
      </c>
      <c r="J58" s="336">
        <v>0</v>
      </c>
      <c r="K58" s="336">
        <v>0</v>
      </c>
      <c r="L58" s="336">
        <v>0</v>
      </c>
      <c r="M58" s="336">
        <v>0</v>
      </c>
      <c r="N58" s="337">
        <f t="shared" si="11"/>
        <v>4725</v>
      </c>
    </row>
    <row r="59" spans="1:14">
      <c r="A59" s="335" t="s">
        <v>681</v>
      </c>
      <c r="B59" s="237" t="s">
        <v>682</v>
      </c>
      <c r="C59" s="336">
        <v>0</v>
      </c>
      <c r="D59" s="336">
        <v>75</v>
      </c>
      <c r="E59" s="336">
        <v>4806</v>
      </c>
      <c r="F59" s="336">
        <v>103</v>
      </c>
      <c r="G59" s="336">
        <v>0</v>
      </c>
      <c r="H59" s="336">
        <v>0</v>
      </c>
      <c r="I59" s="336">
        <v>0</v>
      </c>
      <c r="J59" s="336">
        <v>0</v>
      </c>
      <c r="K59" s="336">
        <v>0</v>
      </c>
      <c r="L59" s="336">
        <v>0</v>
      </c>
      <c r="M59" s="336">
        <v>0</v>
      </c>
      <c r="N59" s="337">
        <f t="shared" si="11"/>
        <v>4984</v>
      </c>
    </row>
    <row r="60" spans="1:14">
      <c r="A60" s="335" t="s">
        <v>683</v>
      </c>
      <c r="B60" s="237" t="s">
        <v>684</v>
      </c>
      <c r="C60" s="336">
        <v>7307</v>
      </c>
      <c r="D60" s="336">
        <v>4005</v>
      </c>
      <c r="E60" s="336">
        <v>146053</v>
      </c>
      <c r="F60" s="336">
        <v>1965</v>
      </c>
      <c r="G60" s="336">
        <v>0</v>
      </c>
      <c r="H60" s="336">
        <v>0</v>
      </c>
      <c r="I60" s="336">
        <v>0</v>
      </c>
      <c r="J60" s="336">
        <v>19013</v>
      </c>
      <c r="K60" s="336">
        <v>0</v>
      </c>
      <c r="L60" s="336">
        <v>0</v>
      </c>
      <c r="M60" s="336">
        <v>0</v>
      </c>
      <c r="N60" s="337">
        <f t="shared" si="11"/>
        <v>178343</v>
      </c>
    </row>
    <row r="61" spans="1:14">
      <c r="A61" s="335" t="s">
        <v>685</v>
      </c>
      <c r="B61" s="237" t="s">
        <v>134</v>
      </c>
      <c r="C61" s="336">
        <v>76</v>
      </c>
      <c r="D61" s="336">
        <v>218</v>
      </c>
      <c r="E61" s="336">
        <v>6560</v>
      </c>
      <c r="F61" s="336">
        <v>151</v>
      </c>
      <c r="G61" s="336">
        <v>0</v>
      </c>
      <c r="H61" s="336">
        <v>0</v>
      </c>
      <c r="I61" s="336">
        <v>0</v>
      </c>
      <c r="J61" s="336">
        <v>0</v>
      </c>
      <c r="K61" s="336">
        <v>0</v>
      </c>
      <c r="L61" s="336">
        <v>0</v>
      </c>
      <c r="M61" s="336">
        <v>0</v>
      </c>
      <c r="N61" s="337">
        <f t="shared" si="11"/>
        <v>7005</v>
      </c>
    </row>
    <row r="62" spans="1:14">
      <c r="A62" s="335" t="s">
        <v>688</v>
      </c>
      <c r="B62" s="237" t="s">
        <v>135</v>
      </c>
      <c r="C62" s="336">
        <v>1339</v>
      </c>
      <c r="D62" s="336">
        <v>278</v>
      </c>
      <c r="E62" s="336">
        <v>9899</v>
      </c>
      <c r="F62" s="336">
        <v>284</v>
      </c>
      <c r="G62" s="336">
        <v>0</v>
      </c>
      <c r="H62" s="336">
        <v>0</v>
      </c>
      <c r="I62" s="336">
        <v>0</v>
      </c>
      <c r="J62" s="336">
        <v>0</v>
      </c>
      <c r="K62" s="336">
        <v>0</v>
      </c>
      <c r="L62" s="336">
        <v>0</v>
      </c>
      <c r="M62" s="336">
        <v>0</v>
      </c>
      <c r="N62" s="337">
        <f t="shared" si="11"/>
        <v>11800</v>
      </c>
    </row>
    <row r="63" spans="1:14">
      <c r="A63" s="366" t="s">
        <v>677</v>
      </c>
      <c r="B63" s="367" t="s">
        <v>835</v>
      </c>
      <c r="C63" s="336">
        <v>0</v>
      </c>
      <c r="D63" s="336">
        <v>0</v>
      </c>
      <c r="E63" s="336">
        <v>0</v>
      </c>
      <c r="F63" s="336">
        <v>0</v>
      </c>
      <c r="G63" s="336">
        <v>0</v>
      </c>
      <c r="H63" s="336">
        <v>0</v>
      </c>
      <c r="I63" s="336">
        <v>0</v>
      </c>
      <c r="J63" s="336">
        <v>0</v>
      </c>
      <c r="K63" s="336">
        <v>0</v>
      </c>
      <c r="L63" s="336">
        <v>0</v>
      </c>
      <c r="M63" s="336">
        <v>0</v>
      </c>
      <c r="N63" s="337">
        <f t="shared" si="11"/>
        <v>0</v>
      </c>
    </row>
    <row r="64" spans="1:14">
      <c r="A64" s="366" t="s">
        <v>686</v>
      </c>
      <c r="B64" s="369" t="s">
        <v>687</v>
      </c>
      <c r="C64" s="336">
        <v>0</v>
      </c>
      <c r="D64" s="336">
        <v>0</v>
      </c>
      <c r="E64" s="336">
        <v>0</v>
      </c>
      <c r="F64" s="336">
        <v>0</v>
      </c>
      <c r="G64" s="336">
        <v>0</v>
      </c>
      <c r="H64" s="336">
        <v>0</v>
      </c>
      <c r="I64" s="336">
        <v>0</v>
      </c>
      <c r="J64" s="336">
        <v>0</v>
      </c>
      <c r="K64" s="336">
        <v>0</v>
      </c>
      <c r="L64" s="336">
        <v>0</v>
      </c>
      <c r="M64" s="336">
        <v>0</v>
      </c>
      <c r="N64" s="337">
        <f t="shared" si="11"/>
        <v>0</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W34"/>
  <sheetViews>
    <sheetView workbookViewId="0">
      <selection activeCell="C6" sqref="C6"/>
    </sheetView>
  </sheetViews>
  <sheetFormatPr baseColWidth="10" defaultRowHeight="15"/>
  <cols>
    <col min="2" max="2" width="46.7109375" bestFit="1" customWidth="1"/>
    <col min="3" max="4" width="11.42578125" style="47"/>
    <col min="5" max="5" width="11.42578125" style="329"/>
    <col min="6" max="6" width="21.5703125" style="47" customWidth="1"/>
    <col min="7" max="9" width="13.28515625" style="47" customWidth="1"/>
    <col min="10" max="10" width="11.42578125" style="47"/>
    <col min="11" max="11" width="12.7109375" style="47" bestFit="1" customWidth="1"/>
    <col min="12" max="12" width="12.7109375" style="47" customWidth="1"/>
    <col min="13" max="13" width="18.5703125" style="47" bestFit="1" customWidth="1"/>
    <col min="14" max="14" width="11.42578125" style="186"/>
    <col min="15" max="15" width="11.42578125" style="330"/>
    <col min="18" max="18" width="46.7109375" bestFit="1" customWidth="1"/>
  </cols>
  <sheetData>
    <row r="1" spans="1:23">
      <c r="A1" s="182">
        <v>2023</v>
      </c>
      <c r="C1" s="47" t="s">
        <v>790</v>
      </c>
      <c r="D1" s="47" t="s">
        <v>791</v>
      </c>
      <c r="E1" s="329" t="s">
        <v>792</v>
      </c>
      <c r="F1" s="47" t="s">
        <v>793</v>
      </c>
      <c r="G1" s="47" t="s">
        <v>794</v>
      </c>
      <c r="H1" s="47" t="s">
        <v>795</v>
      </c>
      <c r="I1" s="47" t="s">
        <v>796</v>
      </c>
      <c r="J1" s="47" t="s">
        <v>797</v>
      </c>
      <c r="L1" s="47" t="s">
        <v>798</v>
      </c>
      <c r="M1" s="47" t="s">
        <v>800</v>
      </c>
    </row>
    <row r="2" spans="1:23" s="182" customFormat="1" ht="17.25">
      <c r="A2" s="331" t="s">
        <v>468</v>
      </c>
      <c r="B2" s="331" t="s">
        <v>469</v>
      </c>
      <c r="C2" s="332" t="s">
        <v>801</v>
      </c>
      <c r="D2" s="332" t="s">
        <v>802</v>
      </c>
      <c r="E2" s="332" t="s">
        <v>803</v>
      </c>
      <c r="F2" s="333" t="s">
        <v>804</v>
      </c>
      <c r="G2" s="187" t="s">
        <v>805</v>
      </c>
      <c r="H2" s="187" t="s">
        <v>806</v>
      </c>
      <c r="I2" s="333" t="s">
        <v>807</v>
      </c>
      <c r="J2" s="333" t="s">
        <v>808</v>
      </c>
      <c r="K2" s="187" t="s">
        <v>833</v>
      </c>
      <c r="L2" s="333" t="s">
        <v>832</v>
      </c>
      <c r="M2" s="187" t="s">
        <v>824</v>
      </c>
      <c r="N2" s="187" t="s">
        <v>812</v>
      </c>
      <c r="O2" s="334"/>
      <c r="Q2" s="331" t="s">
        <v>468</v>
      </c>
      <c r="R2" s="187" t="s">
        <v>469</v>
      </c>
      <c r="S2" s="187">
        <v>2023</v>
      </c>
      <c r="T2" s="187">
        <v>2025</v>
      </c>
      <c r="U2" s="187">
        <v>2035</v>
      </c>
      <c r="V2" s="187">
        <v>2045</v>
      </c>
      <c r="W2" s="187">
        <v>2055</v>
      </c>
    </row>
    <row r="3" spans="1:23">
      <c r="A3" s="335" t="s">
        <v>686</v>
      </c>
      <c r="B3" s="237" t="s">
        <v>687</v>
      </c>
      <c r="C3" s="336">
        <v>0</v>
      </c>
      <c r="D3" s="336">
        <v>275</v>
      </c>
      <c r="E3" s="336">
        <v>10179</v>
      </c>
      <c r="F3" s="336">
        <v>116</v>
      </c>
      <c r="G3" s="336">
        <v>0</v>
      </c>
      <c r="H3" s="336">
        <v>0</v>
      </c>
      <c r="I3" s="336">
        <v>0</v>
      </c>
      <c r="J3" s="336">
        <v>0</v>
      </c>
      <c r="K3" s="336">
        <v>0</v>
      </c>
      <c r="L3" s="336">
        <v>0</v>
      </c>
      <c r="M3" s="336">
        <v>0</v>
      </c>
      <c r="N3" s="337">
        <f t="shared" ref="N3:N6" si="0">+SUM(C3:F3,I3:J3,L3)</f>
        <v>10570</v>
      </c>
      <c r="P3" s="339"/>
      <c r="Q3" s="335" t="str">
        <f t="shared" ref="Q3:R6" si="1">A3</f>
        <v>100</v>
      </c>
      <c r="R3" s="335" t="str">
        <f t="shared" si="1"/>
        <v>Costeras entre limite Region y R.Valdivia</v>
      </c>
      <c r="S3" s="340">
        <f>N3</f>
        <v>10570</v>
      </c>
      <c r="T3" s="340">
        <f>N31</f>
        <v>10952</v>
      </c>
      <c r="U3" s="340">
        <f>N24</f>
        <v>14487</v>
      </c>
      <c r="V3" s="340">
        <f>N17</f>
        <v>15384</v>
      </c>
      <c r="W3" s="340">
        <f>N10</f>
        <v>20687</v>
      </c>
    </row>
    <row r="4" spans="1:23">
      <c r="A4" s="335" t="s">
        <v>688</v>
      </c>
      <c r="B4" s="237" t="s">
        <v>135</v>
      </c>
      <c r="C4" s="336">
        <v>13821</v>
      </c>
      <c r="D4" s="336">
        <v>50</v>
      </c>
      <c r="E4" s="336">
        <v>105268</v>
      </c>
      <c r="F4" s="336">
        <v>4351</v>
      </c>
      <c r="G4" s="336">
        <v>0</v>
      </c>
      <c r="H4" s="336">
        <v>0</v>
      </c>
      <c r="I4" s="336">
        <v>0</v>
      </c>
      <c r="J4" s="336">
        <v>41457</v>
      </c>
      <c r="K4" s="336">
        <v>0</v>
      </c>
      <c r="L4" s="336">
        <v>2627</v>
      </c>
      <c r="M4" s="336">
        <v>0</v>
      </c>
      <c r="N4" s="337">
        <f t="shared" si="0"/>
        <v>167574</v>
      </c>
      <c r="P4" s="339"/>
      <c r="Q4" s="335" t="str">
        <f t="shared" si="1"/>
        <v>101</v>
      </c>
      <c r="R4" s="335" t="str">
        <f t="shared" si="1"/>
        <v>Rio Valdivia</v>
      </c>
      <c r="S4" s="340">
        <f>N4</f>
        <v>167574</v>
      </c>
      <c r="T4" s="340">
        <f t="shared" ref="T4:T6" si="2">N32</f>
        <v>173648</v>
      </c>
      <c r="U4" s="340">
        <f t="shared" ref="U4:U5" si="3">N25</f>
        <v>229169</v>
      </c>
      <c r="V4" s="340">
        <f t="shared" ref="V4:V6" si="4">N18</f>
        <v>248358</v>
      </c>
      <c r="W4" s="340">
        <f>N11</f>
        <v>328208</v>
      </c>
    </row>
    <row r="5" spans="1:23">
      <c r="A5" s="335" t="s">
        <v>689</v>
      </c>
      <c r="B5" s="237" t="s">
        <v>690</v>
      </c>
      <c r="C5" s="336">
        <v>143</v>
      </c>
      <c r="D5" s="336">
        <v>249</v>
      </c>
      <c r="E5" s="336">
        <v>7455</v>
      </c>
      <c r="F5" s="336">
        <v>36</v>
      </c>
      <c r="G5" s="336">
        <v>0</v>
      </c>
      <c r="H5" s="336">
        <v>0</v>
      </c>
      <c r="I5" s="336">
        <v>0</v>
      </c>
      <c r="J5" s="336">
        <v>0</v>
      </c>
      <c r="K5" s="336">
        <v>0</v>
      </c>
      <c r="L5" s="336">
        <v>0</v>
      </c>
      <c r="M5" s="336">
        <v>0</v>
      </c>
      <c r="N5" s="337">
        <f t="shared" si="0"/>
        <v>7883</v>
      </c>
      <c r="Q5" s="335" t="str">
        <f t="shared" si="1"/>
        <v>102</v>
      </c>
      <c r="R5" s="335" t="str">
        <f t="shared" si="1"/>
        <v>Costeras entre R.Valdivia y R.Bueno</v>
      </c>
      <c r="S5" s="340">
        <f>N5</f>
        <v>7883</v>
      </c>
      <c r="T5" s="340">
        <f t="shared" si="2"/>
        <v>7958</v>
      </c>
      <c r="U5" s="340">
        <f t="shared" si="3"/>
        <v>10946</v>
      </c>
      <c r="V5" s="340">
        <f t="shared" si="4"/>
        <v>11036</v>
      </c>
      <c r="W5" s="340">
        <f>N12</f>
        <v>15795</v>
      </c>
    </row>
    <row r="6" spans="1:23">
      <c r="A6" s="335" t="s">
        <v>691</v>
      </c>
      <c r="B6" s="237" t="s">
        <v>692</v>
      </c>
      <c r="C6" s="336">
        <v>3354</v>
      </c>
      <c r="D6" s="336">
        <v>4594</v>
      </c>
      <c r="E6" s="336">
        <v>85417</v>
      </c>
      <c r="F6" s="336">
        <v>7455</v>
      </c>
      <c r="G6" s="336">
        <v>0</v>
      </c>
      <c r="H6" s="336">
        <v>0</v>
      </c>
      <c r="I6" s="336">
        <v>0</v>
      </c>
      <c r="J6" s="336">
        <v>2126</v>
      </c>
      <c r="K6" s="336">
        <v>0</v>
      </c>
      <c r="L6" s="336">
        <v>0</v>
      </c>
      <c r="M6" s="336">
        <v>0</v>
      </c>
      <c r="N6" s="337">
        <f t="shared" si="0"/>
        <v>102946</v>
      </c>
      <c r="Q6" s="335" t="str">
        <f t="shared" si="1"/>
        <v>103</v>
      </c>
      <c r="R6" s="335" t="str">
        <f t="shared" si="1"/>
        <v>Rio Bueno</v>
      </c>
      <c r="S6" s="340">
        <f>N6</f>
        <v>102946</v>
      </c>
      <c r="T6" s="340">
        <f t="shared" si="2"/>
        <v>107012</v>
      </c>
      <c r="U6" s="340">
        <f>N27</f>
        <v>139293</v>
      </c>
      <c r="V6" s="340">
        <f t="shared" si="4"/>
        <v>133525</v>
      </c>
      <c r="W6" s="340">
        <f>N13</f>
        <v>180460</v>
      </c>
    </row>
    <row r="7" spans="1:23">
      <c r="A7" s="339"/>
      <c r="C7" s="341"/>
      <c r="D7" s="341"/>
      <c r="E7" s="350"/>
      <c r="J7" s="341"/>
      <c r="K7" s="341"/>
      <c r="L7" s="341"/>
      <c r="M7" s="341"/>
      <c r="N7" s="345"/>
    </row>
    <row r="8" spans="1:23">
      <c r="A8" s="182">
        <v>2055</v>
      </c>
    </row>
    <row r="9" spans="1:23" ht="17.25">
      <c r="A9" s="331" t="s">
        <v>468</v>
      </c>
      <c r="B9" s="331" t="s">
        <v>469</v>
      </c>
      <c r="C9" s="365" t="s">
        <v>801</v>
      </c>
      <c r="D9" s="365" t="s">
        <v>802</v>
      </c>
      <c r="E9" s="346" t="s">
        <v>803</v>
      </c>
      <c r="F9" s="187" t="s">
        <v>804</v>
      </c>
      <c r="G9" s="187" t="s">
        <v>805</v>
      </c>
      <c r="H9" s="187" t="s">
        <v>806</v>
      </c>
      <c r="I9" s="187" t="s">
        <v>807</v>
      </c>
      <c r="J9" s="187" t="s">
        <v>808</v>
      </c>
      <c r="K9" s="187" t="s">
        <v>833</v>
      </c>
      <c r="L9" s="187" t="s">
        <v>832</v>
      </c>
      <c r="M9" s="187" t="s">
        <v>824</v>
      </c>
      <c r="N9" s="187" t="s">
        <v>812</v>
      </c>
    </row>
    <row r="10" spans="1:23">
      <c r="A10" s="335" t="str">
        <f t="shared" ref="A10:B13" si="5">A3</f>
        <v>100</v>
      </c>
      <c r="B10" s="335" t="str">
        <f t="shared" si="5"/>
        <v>Costeras entre limite Region y R.Valdivia</v>
      </c>
      <c r="C10" s="336">
        <v>0</v>
      </c>
      <c r="D10" s="336">
        <v>323</v>
      </c>
      <c r="E10" s="336">
        <v>20297</v>
      </c>
      <c r="F10" s="336">
        <v>67</v>
      </c>
      <c r="G10" s="336">
        <v>0</v>
      </c>
      <c r="H10" s="336">
        <v>0</v>
      </c>
      <c r="I10" s="336">
        <v>0</v>
      </c>
      <c r="J10" s="336">
        <v>0</v>
      </c>
      <c r="K10" s="336">
        <v>0</v>
      </c>
      <c r="L10" s="336">
        <v>0</v>
      </c>
      <c r="M10" s="336">
        <v>0</v>
      </c>
      <c r="N10" s="337">
        <f t="shared" ref="N10:N13" si="6">+SUM(C10:F10,I10:J10,L10)</f>
        <v>20687</v>
      </c>
    </row>
    <row r="11" spans="1:23">
      <c r="A11" s="335" t="str">
        <f t="shared" si="5"/>
        <v>101</v>
      </c>
      <c r="B11" s="335" t="str">
        <f t="shared" si="5"/>
        <v>Rio Valdivia</v>
      </c>
      <c r="C11" s="336">
        <v>15453</v>
      </c>
      <c r="D11" s="336">
        <v>58</v>
      </c>
      <c r="E11" s="336">
        <v>210916</v>
      </c>
      <c r="F11" s="336">
        <v>4864</v>
      </c>
      <c r="G11" s="336">
        <v>0</v>
      </c>
      <c r="H11" s="336">
        <v>0</v>
      </c>
      <c r="I11" s="336">
        <v>0</v>
      </c>
      <c r="J11" s="336">
        <v>93093</v>
      </c>
      <c r="K11" s="336">
        <v>0</v>
      </c>
      <c r="L11" s="336">
        <v>3824</v>
      </c>
      <c r="M11" s="336">
        <v>0</v>
      </c>
      <c r="N11" s="337">
        <f t="shared" si="6"/>
        <v>328208</v>
      </c>
    </row>
    <row r="12" spans="1:23">
      <c r="A12" s="335" t="str">
        <f t="shared" si="5"/>
        <v>102</v>
      </c>
      <c r="B12" s="335" t="str">
        <f t="shared" si="5"/>
        <v>Costeras entre R.Valdivia y R.Bueno</v>
      </c>
      <c r="C12" s="336">
        <v>171</v>
      </c>
      <c r="D12" s="336">
        <v>294</v>
      </c>
      <c r="E12" s="336">
        <v>15287</v>
      </c>
      <c r="F12" s="336">
        <v>43</v>
      </c>
      <c r="G12" s="336">
        <v>0</v>
      </c>
      <c r="H12" s="336">
        <v>0</v>
      </c>
      <c r="I12" s="336">
        <v>0</v>
      </c>
      <c r="J12" s="336">
        <v>0</v>
      </c>
      <c r="K12" s="336">
        <v>0</v>
      </c>
      <c r="L12" s="336">
        <v>0</v>
      </c>
      <c r="M12" s="336">
        <v>0</v>
      </c>
      <c r="N12" s="337">
        <f t="shared" si="6"/>
        <v>15795</v>
      </c>
    </row>
    <row r="13" spans="1:23">
      <c r="A13" s="335" t="str">
        <f t="shared" si="5"/>
        <v>103</v>
      </c>
      <c r="B13" s="335" t="str">
        <f t="shared" si="5"/>
        <v>Rio Bueno</v>
      </c>
      <c r="C13" s="336">
        <v>3617</v>
      </c>
      <c r="D13" s="336">
        <v>5584</v>
      </c>
      <c r="E13" s="336">
        <v>157984</v>
      </c>
      <c r="F13" s="336">
        <v>8500</v>
      </c>
      <c r="G13" s="336">
        <v>0</v>
      </c>
      <c r="H13" s="336">
        <v>0</v>
      </c>
      <c r="I13" s="336">
        <v>0</v>
      </c>
      <c r="J13" s="336">
        <v>4775</v>
      </c>
      <c r="K13" s="336">
        <v>0</v>
      </c>
      <c r="L13" s="336">
        <v>0</v>
      </c>
      <c r="M13" s="336">
        <v>0</v>
      </c>
      <c r="N13" s="337">
        <f t="shared" si="6"/>
        <v>180460</v>
      </c>
    </row>
    <row r="15" spans="1:23">
      <c r="A15" s="182">
        <v>2045</v>
      </c>
    </row>
    <row r="16" spans="1:23" ht="17.25">
      <c r="A16" s="331" t="s">
        <v>468</v>
      </c>
      <c r="B16" s="331" t="s">
        <v>469</v>
      </c>
      <c r="C16" s="332" t="s">
        <v>801</v>
      </c>
      <c r="D16" s="332" t="s">
        <v>802</v>
      </c>
      <c r="E16" s="332" t="s">
        <v>803</v>
      </c>
      <c r="F16" s="333" t="s">
        <v>804</v>
      </c>
      <c r="G16" s="187" t="s">
        <v>805</v>
      </c>
      <c r="H16" s="187" t="s">
        <v>806</v>
      </c>
      <c r="I16" s="333" t="s">
        <v>807</v>
      </c>
      <c r="J16" s="333" t="s">
        <v>808</v>
      </c>
      <c r="K16" s="187" t="s">
        <v>833</v>
      </c>
      <c r="L16" s="333" t="s">
        <v>832</v>
      </c>
      <c r="M16" s="187" t="s">
        <v>824</v>
      </c>
      <c r="N16" s="187" t="s">
        <v>812</v>
      </c>
    </row>
    <row r="17" spans="1:14">
      <c r="A17" s="335" t="s">
        <v>686</v>
      </c>
      <c r="B17" s="237" t="s">
        <v>687</v>
      </c>
      <c r="C17" s="336">
        <v>0</v>
      </c>
      <c r="D17" s="336">
        <v>313</v>
      </c>
      <c r="E17" s="336">
        <v>14974</v>
      </c>
      <c r="F17" s="336">
        <v>97</v>
      </c>
      <c r="G17" s="336">
        <v>0</v>
      </c>
      <c r="H17" s="336">
        <v>0</v>
      </c>
      <c r="I17" s="336">
        <v>0</v>
      </c>
      <c r="J17" s="336">
        <v>0</v>
      </c>
      <c r="K17" s="336">
        <v>0</v>
      </c>
      <c r="L17" s="336">
        <v>0</v>
      </c>
      <c r="M17" s="336">
        <v>0</v>
      </c>
      <c r="N17" s="337">
        <f t="shared" ref="N17:N20" si="7">+SUM(C17:F17,I17:J17,L17)</f>
        <v>15384</v>
      </c>
    </row>
    <row r="18" spans="1:14">
      <c r="A18" s="335" t="s">
        <v>688</v>
      </c>
      <c r="B18" s="237" t="s">
        <v>135</v>
      </c>
      <c r="C18" s="336">
        <v>15106</v>
      </c>
      <c r="D18" s="336">
        <v>57</v>
      </c>
      <c r="E18" s="336">
        <v>151306</v>
      </c>
      <c r="F18" s="336">
        <v>4492</v>
      </c>
      <c r="G18" s="336">
        <v>0</v>
      </c>
      <c r="H18" s="336">
        <v>0</v>
      </c>
      <c r="I18" s="336">
        <v>0</v>
      </c>
      <c r="J18" s="336">
        <v>73948</v>
      </c>
      <c r="K18" s="336">
        <v>0</v>
      </c>
      <c r="L18" s="336">
        <v>3449</v>
      </c>
      <c r="M18" s="336">
        <v>0</v>
      </c>
      <c r="N18" s="337">
        <f t="shared" si="7"/>
        <v>248358</v>
      </c>
    </row>
    <row r="19" spans="1:14">
      <c r="A19" s="335" t="s">
        <v>689</v>
      </c>
      <c r="B19" s="237" t="s">
        <v>690</v>
      </c>
      <c r="C19" s="336">
        <v>163</v>
      </c>
      <c r="D19" s="336">
        <v>285</v>
      </c>
      <c r="E19" s="336">
        <v>10549</v>
      </c>
      <c r="F19" s="336">
        <v>39</v>
      </c>
      <c r="G19" s="336">
        <v>0</v>
      </c>
      <c r="H19" s="336">
        <v>0</v>
      </c>
      <c r="I19" s="336">
        <v>0</v>
      </c>
      <c r="J19" s="336">
        <v>0</v>
      </c>
      <c r="K19" s="336">
        <v>0</v>
      </c>
      <c r="L19" s="336">
        <v>0</v>
      </c>
      <c r="M19" s="336">
        <v>0</v>
      </c>
      <c r="N19" s="337">
        <f t="shared" si="7"/>
        <v>11036</v>
      </c>
    </row>
    <row r="20" spans="1:14">
      <c r="A20" s="335" t="s">
        <v>691</v>
      </c>
      <c r="B20" s="237" t="s">
        <v>692</v>
      </c>
      <c r="C20" s="336">
        <v>3564</v>
      </c>
      <c r="D20" s="336">
        <v>5418</v>
      </c>
      <c r="E20" s="336">
        <v>112772</v>
      </c>
      <c r="F20" s="336">
        <v>7978</v>
      </c>
      <c r="G20" s="336">
        <v>0</v>
      </c>
      <c r="H20" s="336">
        <v>0</v>
      </c>
      <c r="I20" s="336">
        <v>0</v>
      </c>
      <c r="J20" s="336">
        <v>3793</v>
      </c>
      <c r="K20" s="336">
        <v>0</v>
      </c>
      <c r="L20" s="336">
        <v>0</v>
      </c>
      <c r="M20" s="336">
        <v>0</v>
      </c>
      <c r="N20" s="337">
        <f t="shared" si="7"/>
        <v>133525</v>
      </c>
    </row>
    <row r="22" spans="1:14">
      <c r="A22" s="182">
        <v>2035</v>
      </c>
    </row>
    <row r="23" spans="1:14" ht="17.25">
      <c r="A23" s="331" t="s">
        <v>468</v>
      </c>
      <c r="B23" s="331" t="s">
        <v>469</v>
      </c>
      <c r="C23" s="332" t="s">
        <v>801</v>
      </c>
      <c r="D23" s="332" t="s">
        <v>802</v>
      </c>
      <c r="E23" s="332" t="s">
        <v>803</v>
      </c>
      <c r="F23" s="333" t="s">
        <v>804</v>
      </c>
      <c r="G23" s="187" t="s">
        <v>805</v>
      </c>
      <c r="H23" s="187" t="s">
        <v>806</v>
      </c>
      <c r="I23" s="333" t="s">
        <v>807</v>
      </c>
      <c r="J23" s="333" t="s">
        <v>808</v>
      </c>
      <c r="K23" s="187" t="s">
        <v>833</v>
      </c>
      <c r="L23" s="333" t="s">
        <v>832</v>
      </c>
      <c r="M23" s="187" t="s">
        <v>824</v>
      </c>
      <c r="N23" s="187" t="s">
        <v>812</v>
      </c>
    </row>
    <row r="24" spans="1:14">
      <c r="A24" s="335" t="s">
        <v>686</v>
      </c>
      <c r="B24" s="237" t="s">
        <v>687</v>
      </c>
      <c r="C24" s="336">
        <v>0</v>
      </c>
      <c r="D24" s="336">
        <v>300</v>
      </c>
      <c r="E24" s="336">
        <v>14088</v>
      </c>
      <c r="F24" s="336">
        <v>99</v>
      </c>
      <c r="G24" s="336">
        <v>0</v>
      </c>
      <c r="H24" s="336">
        <v>0</v>
      </c>
      <c r="I24" s="336">
        <v>0</v>
      </c>
      <c r="J24" s="336">
        <v>0</v>
      </c>
      <c r="K24" s="336">
        <v>0</v>
      </c>
      <c r="L24" s="336">
        <v>0</v>
      </c>
      <c r="M24" s="336">
        <v>0</v>
      </c>
      <c r="N24" s="337">
        <f t="shared" ref="N24:N27" si="8">+SUM(C24:F24,I24:J24,L24)</f>
        <v>14487</v>
      </c>
    </row>
    <row r="25" spans="1:14">
      <c r="A25" s="335" t="s">
        <v>688</v>
      </c>
      <c r="B25" s="237" t="s">
        <v>135</v>
      </c>
      <c r="C25" s="336">
        <v>14659</v>
      </c>
      <c r="D25" s="336">
        <v>54</v>
      </c>
      <c r="E25" s="336">
        <v>150275</v>
      </c>
      <c r="F25" s="336">
        <v>4394</v>
      </c>
      <c r="G25" s="336">
        <v>0</v>
      </c>
      <c r="H25" s="336">
        <v>0</v>
      </c>
      <c r="I25" s="336">
        <v>0</v>
      </c>
      <c r="J25" s="336">
        <v>56713</v>
      </c>
      <c r="K25" s="336">
        <v>0</v>
      </c>
      <c r="L25" s="336">
        <v>3074</v>
      </c>
      <c r="M25" s="336">
        <v>0</v>
      </c>
      <c r="N25" s="337">
        <f t="shared" si="8"/>
        <v>229169</v>
      </c>
    </row>
    <row r="26" spans="1:14">
      <c r="A26" s="335" t="s">
        <v>689</v>
      </c>
      <c r="B26" s="237" t="s">
        <v>690</v>
      </c>
      <c r="C26" s="336">
        <v>155</v>
      </c>
      <c r="D26" s="336">
        <v>273</v>
      </c>
      <c r="E26" s="336">
        <v>10481</v>
      </c>
      <c r="F26" s="336">
        <v>37</v>
      </c>
      <c r="G26" s="336">
        <v>0</v>
      </c>
      <c r="H26" s="336">
        <v>0</v>
      </c>
      <c r="I26" s="336">
        <v>0</v>
      </c>
      <c r="J26" s="336">
        <v>0</v>
      </c>
      <c r="K26" s="336">
        <v>0</v>
      </c>
      <c r="L26" s="336">
        <v>0</v>
      </c>
      <c r="M26" s="336">
        <v>0</v>
      </c>
      <c r="N26" s="337">
        <f t="shared" si="8"/>
        <v>10946</v>
      </c>
    </row>
    <row r="27" spans="1:14">
      <c r="A27" s="335" t="s">
        <v>691</v>
      </c>
      <c r="B27" s="237" t="s">
        <v>692</v>
      </c>
      <c r="C27" s="336">
        <v>3495</v>
      </c>
      <c r="D27" s="336">
        <v>5186</v>
      </c>
      <c r="E27" s="336">
        <v>119994</v>
      </c>
      <c r="F27" s="336">
        <v>7709</v>
      </c>
      <c r="G27" s="336">
        <v>0</v>
      </c>
      <c r="H27" s="336">
        <v>0</v>
      </c>
      <c r="I27" s="336">
        <v>0</v>
      </c>
      <c r="J27" s="336">
        <v>2909</v>
      </c>
      <c r="K27" s="336">
        <v>0</v>
      </c>
      <c r="L27" s="336">
        <v>0</v>
      </c>
      <c r="M27" s="336">
        <v>0</v>
      </c>
      <c r="N27" s="337">
        <f t="shared" si="8"/>
        <v>139293</v>
      </c>
    </row>
    <row r="28" spans="1:14">
      <c r="D28" s="350"/>
    </row>
    <row r="29" spans="1:14">
      <c r="A29" s="182">
        <v>2025</v>
      </c>
    </row>
    <row r="30" spans="1:14" ht="17.25">
      <c r="A30" s="331" t="s">
        <v>468</v>
      </c>
      <c r="B30" s="331" t="s">
        <v>469</v>
      </c>
      <c r="C30" s="332" t="s">
        <v>801</v>
      </c>
      <c r="D30" s="332" t="s">
        <v>802</v>
      </c>
      <c r="E30" s="332" t="s">
        <v>803</v>
      </c>
      <c r="F30" s="333" t="s">
        <v>804</v>
      </c>
      <c r="G30" s="187" t="s">
        <v>805</v>
      </c>
      <c r="H30" s="187" t="s">
        <v>806</v>
      </c>
      <c r="I30" s="333" t="s">
        <v>807</v>
      </c>
      <c r="J30" s="333" t="s">
        <v>808</v>
      </c>
      <c r="K30" s="187" t="s">
        <v>833</v>
      </c>
      <c r="L30" s="333" t="s">
        <v>832</v>
      </c>
      <c r="M30" s="187" t="s">
        <v>824</v>
      </c>
      <c r="N30" s="187" t="s">
        <v>812</v>
      </c>
    </row>
    <row r="31" spans="1:14">
      <c r="A31" s="335" t="s">
        <v>686</v>
      </c>
      <c r="B31" s="237" t="s">
        <v>687</v>
      </c>
      <c r="C31" s="336">
        <v>0</v>
      </c>
      <c r="D31" s="336">
        <v>282</v>
      </c>
      <c r="E31" s="336">
        <v>10559</v>
      </c>
      <c r="F31" s="336">
        <v>111</v>
      </c>
      <c r="G31" s="336">
        <v>0</v>
      </c>
      <c r="H31" s="336">
        <v>0</v>
      </c>
      <c r="I31" s="336">
        <v>0</v>
      </c>
      <c r="J31" s="336">
        <v>0</v>
      </c>
      <c r="K31" s="336">
        <v>0</v>
      </c>
      <c r="L31" s="336">
        <v>0</v>
      </c>
      <c r="M31" s="336">
        <v>0</v>
      </c>
      <c r="N31" s="337">
        <f t="shared" ref="N31:N34" si="9">+SUM(C31:F31,I31:J31,L31)</f>
        <v>10952</v>
      </c>
    </row>
    <row r="32" spans="1:14">
      <c r="A32" s="335" t="s">
        <v>688</v>
      </c>
      <c r="B32" s="237" t="s">
        <v>135</v>
      </c>
      <c r="C32" s="336">
        <v>14044</v>
      </c>
      <c r="D32" s="336">
        <v>51</v>
      </c>
      <c r="E32" s="336">
        <v>108803</v>
      </c>
      <c r="F32" s="336">
        <v>4335</v>
      </c>
      <c r="G32" s="336">
        <v>0</v>
      </c>
      <c r="H32" s="336">
        <v>0</v>
      </c>
      <c r="I32" s="336">
        <v>0</v>
      </c>
      <c r="J32" s="336">
        <v>43716</v>
      </c>
      <c r="K32" s="336">
        <v>0</v>
      </c>
      <c r="L32" s="336">
        <v>2699</v>
      </c>
      <c r="M32" s="336">
        <v>0</v>
      </c>
      <c r="N32" s="337">
        <f t="shared" si="9"/>
        <v>173648</v>
      </c>
    </row>
    <row r="33" spans="1:14">
      <c r="A33" s="335" t="s">
        <v>689</v>
      </c>
      <c r="B33" s="237" t="s">
        <v>690</v>
      </c>
      <c r="C33" s="336">
        <v>147</v>
      </c>
      <c r="D33" s="336">
        <v>255</v>
      </c>
      <c r="E33" s="336">
        <v>7520</v>
      </c>
      <c r="F33" s="336">
        <v>36</v>
      </c>
      <c r="G33" s="336">
        <v>0</v>
      </c>
      <c r="H33" s="336">
        <v>0</v>
      </c>
      <c r="I33" s="336">
        <v>0</v>
      </c>
      <c r="J33" s="336">
        <v>0</v>
      </c>
      <c r="K33" s="336">
        <v>0</v>
      </c>
      <c r="L33" s="336">
        <v>0</v>
      </c>
      <c r="M33" s="336">
        <v>0</v>
      </c>
      <c r="N33" s="337">
        <f t="shared" si="9"/>
        <v>7958</v>
      </c>
    </row>
    <row r="34" spans="1:14">
      <c r="A34" s="335" t="s">
        <v>691</v>
      </c>
      <c r="B34" s="237" t="s">
        <v>692</v>
      </c>
      <c r="C34" s="336">
        <v>3398</v>
      </c>
      <c r="D34" s="336">
        <v>4705</v>
      </c>
      <c r="E34" s="336">
        <v>89217</v>
      </c>
      <c r="F34" s="336">
        <v>7450</v>
      </c>
      <c r="G34" s="336">
        <v>0</v>
      </c>
      <c r="H34" s="336">
        <v>0</v>
      </c>
      <c r="I34" s="336">
        <v>0</v>
      </c>
      <c r="J34" s="336">
        <v>2242</v>
      </c>
      <c r="K34" s="336">
        <v>0</v>
      </c>
      <c r="L34" s="336">
        <v>0</v>
      </c>
      <c r="M34" s="336">
        <v>0</v>
      </c>
      <c r="N34" s="337">
        <f t="shared" si="9"/>
        <v>107012</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V54"/>
  <sheetViews>
    <sheetView workbookViewId="0">
      <selection activeCell="C6" sqref="C6"/>
    </sheetView>
  </sheetViews>
  <sheetFormatPr baseColWidth="10" defaultRowHeight="15"/>
  <cols>
    <col min="2" max="2" width="46.7109375" bestFit="1" customWidth="1"/>
    <col min="3" max="4" width="11.42578125" style="47"/>
    <col min="5" max="5" width="11.42578125" style="329"/>
    <col min="6" max="6" width="11.42578125" style="47"/>
    <col min="7" max="9" width="13.28515625" style="47" customWidth="1"/>
    <col min="10" max="10" width="11.42578125" style="47"/>
    <col min="11" max="11" width="12.7109375" style="47" bestFit="1" customWidth="1"/>
    <col min="12" max="12" width="18.5703125" style="47" bestFit="1" customWidth="1"/>
    <col min="13" max="13" width="11.42578125" style="186"/>
    <col min="14" max="14" width="11.42578125" style="330"/>
    <col min="17" max="17" width="46.7109375" bestFit="1" customWidth="1"/>
  </cols>
  <sheetData>
    <row r="1" spans="1:22">
      <c r="A1" s="182">
        <v>2023</v>
      </c>
      <c r="C1" s="47" t="s">
        <v>790</v>
      </c>
      <c r="D1" s="47" t="s">
        <v>791</v>
      </c>
      <c r="E1" s="329" t="s">
        <v>792</v>
      </c>
      <c r="F1" s="47" t="s">
        <v>793</v>
      </c>
      <c r="G1" s="47" t="s">
        <v>794</v>
      </c>
      <c r="H1" s="47" t="s">
        <v>795</v>
      </c>
      <c r="I1" s="47" t="s">
        <v>796</v>
      </c>
      <c r="J1" s="47" t="s">
        <v>797</v>
      </c>
      <c r="K1" s="47" t="s">
        <v>798</v>
      </c>
      <c r="L1" s="47" t="s">
        <v>800</v>
      </c>
    </row>
    <row r="2" spans="1:22" s="182" customFormat="1" ht="17.25">
      <c r="A2" s="331" t="s">
        <v>468</v>
      </c>
      <c r="B2" s="331" t="s">
        <v>469</v>
      </c>
      <c r="C2" s="332" t="s">
        <v>801</v>
      </c>
      <c r="D2" s="332" t="s">
        <v>802</v>
      </c>
      <c r="E2" s="332" t="s">
        <v>803</v>
      </c>
      <c r="F2" s="333" t="s">
        <v>804</v>
      </c>
      <c r="G2" s="187" t="s">
        <v>805</v>
      </c>
      <c r="H2" s="187" t="s">
        <v>806</v>
      </c>
      <c r="I2" s="333" t="s">
        <v>807</v>
      </c>
      <c r="J2" s="333" t="s">
        <v>808</v>
      </c>
      <c r="K2" s="333" t="s">
        <v>832</v>
      </c>
      <c r="L2" s="187" t="s">
        <v>824</v>
      </c>
      <c r="M2" s="187" t="s">
        <v>812</v>
      </c>
      <c r="N2" s="334"/>
      <c r="P2" s="331" t="s">
        <v>468</v>
      </c>
      <c r="Q2" s="187" t="s">
        <v>469</v>
      </c>
      <c r="R2" s="187">
        <v>2023</v>
      </c>
      <c r="S2" s="187">
        <v>2025</v>
      </c>
      <c r="T2" s="187">
        <v>2035</v>
      </c>
      <c r="U2" s="187">
        <v>2045</v>
      </c>
      <c r="V2" s="187">
        <v>2055</v>
      </c>
    </row>
    <row r="3" spans="1:22">
      <c r="A3" s="335" t="s">
        <v>691</v>
      </c>
      <c r="B3" s="237" t="s">
        <v>692</v>
      </c>
      <c r="C3" s="336">
        <v>11460</v>
      </c>
      <c r="D3" s="336">
        <v>911</v>
      </c>
      <c r="E3" s="336">
        <v>110636</v>
      </c>
      <c r="F3" s="336">
        <v>9103</v>
      </c>
      <c r="G3" s="336">
        <v>0</v>
      </c>
      <c r="H3" s="336">
        <v>0</v>
      </c>
      <c r="I3" s="336">
        <v>0</v>
      </c>
      <c r="J3" s="336">
        <v>3045</v>
      </c>
      <c r="K3" s="336">
        <v>0</v>
      </c>
      <c r="L3" s="336">
        <v>0</v>
      </c>
      <c r="M3" s="337">
        <f t="shared" ref="M3:M10" si="0">+SUM(B3:E3,H3:I3,K3)</f>
        <v>123007</v>
      </c>
      <c r="O3" s="339"/>
      <c r="P3" s="335" t="str">
        <f t="shared" ref="P3:Q10" si="1">A3</f>
        <v>103</v>
      </c>
      <c r="Q3" s="335" t="str">
        <f t="shared" si="1"/>
        <v>Rio Bueno</v>
      </c>
      <c r="R3" s="340">
        <f t="shared" ref="R3:R10" si="2">M3</f>
        <v>123007</v>
      </c>
      <c r="S3" s="340">
        <f>M47</f>
        <v>157484</v>
      </c>
      <c r="T3" s="340">
        <f>M36</f>
        <v>176152</v>
      </c>
      <c r="U3" s="340">
        <f>M25</f>
        <v>172408</v>
      </c>
      <c r="V3" s="340">
        <f t="shared" ref="V3:V10" si="3">M14</f>
        <v>288098</v>
      </c>
    </row>
    <row r="4" spans="1:22">
      <c r="A4" s="335" t="s">
        <v>693</v>
      </c>
      <c r="B4" s="237" t="s">
        <v>694</v>
      </c>
      <c r="C4" s="336">
        <v>19741</v>
      </c>
      <c r="D4" s="336">
        <v>1831</v>
      </c>
      <c r="E4" s="336">
        <v>43068</v>
      </c>
      <c r="F4" s="336">
        <v>6395</v>
      </c>
      <c r="G4" s="336">
        <v>0</v>
      </c>
      <c r="H4" s="336">
        <v>0</v>
      </c>
      <c r="I4" s="336">
        <v>0</v>
      </c>
      <c r="J4" s="336">
        <v>10101</v>
      </c>
      <c r="K4" s="336">
        <v>0</v>
      </c>
      <c r="L4" s="336">
        <v>0</v>
      </c>
      <c r="M4" s="337">
        <f t="shared" si="0"/>
        <v>64640</v>
      </c>
      <c r="O4" s="339"/>
      <c r="P4" s="335" t="str">
        <f t="shared" si="1"/>
        <v>104</v>
      </c>
      <c r="Q4" s="335" t="str">
        <f t="shared" si="1"/>
        <v>Cuencas e Islas entre R.Bueno y R. Puelo</v>
      </c>
      <c r="R4" s="340">
        <f t="shared" si="2"/>
        <v>64640</v>
      </c>
      <c r="S4" s="340">
        <f t="shared" ref="S4:S10" si="4">M48</f>
        <v>80809</v>
      </c>
      <c r="T4" s="340">
        <f t="shared" ref="T4:T10" si="5">M37</f>
        <v>96792</v>
      </c>
      <c r="U4" s="340">
        <f t="shared" ref="U4:U10" si="6">M26</f>
        <v>103971</v>
      </c>
      <c r="V4" s="340">
        <f t="shared" si="3"/>
        <v>169000</v>
      </c>
    </row>
    <row r="5" spans="1:22">
      <c r="A5" s="335" t="s">
        <v>695</v>
      </c>
      <c r="B5" s="237" t="s">
        <v>696</v>
      </c>
      <c r="C5" s="336">
        <v>0</v>
      </c>
      <c r="D5" s="336">
        <v>57</v>
      </c>
      <c r="E5" s="336">
        <v>179</v>
      </c>
      <c r="F5" s="336">
        <v>93</v>
      </c>
      <c r="G5" s="336">
        <v>0</v>
      </c>
      <c r="H5" s="336">
        <v>0</v>
      </c>
      <c r="I5" s="336">
        <v>0</v>
      </c>
      <c r="J5" s="336">
        <v>0</v>
      </c>
      <c r="K5" s="336">
        <v>0</v>
      </c>
      <c r="L5" s="336">
        <v>0</v>
      </c>
      <c r="M5" s="337">
        <f t="shared" si="0"/>
        <v>236</v>
      </c>
      <c r="P5" s="335" t="str">
        <f t="shared" si="1"/>
        <v>105</v>
      </c>
      <c r="Q5" s="335" t="str">
        <f t="shared" si="1"/>
        <v>Rio Puelo</v>
      </c>
      <c r="R5" s="340">
        <f t="shared" si="2"/>
        <v>236</v>
      </c>
      <c r="S5" s="340">
        <f t="shared" si="4"/>
        <v>311</v>
      </c>
      <c r="T5" s="340">
        <f t="shared" si="5"/>
        <v>429</v>
      </c>
      <c r="U5" s="340">
        <f t="shared" si="6"/>
        <v>435</v>
      </c>
      <c r="V5" s="340">
        <f t="shared" si="3"/>
        <v>829</v>
      </c>
    </row>
    <row r="6" spans="1:22">
      <c r="A6" s="335" t="s">
        <v>697</v>
      </c>
      <c r="B6" s="237" t="s">
        <v>698</v>
      </c>
      <c r="C6" s="336">
        <v>194</v>
      </c>
      <c r="D6" s="336">
        <v>189</v>
      </c>
      <c r="E6" s="336">
        <v>241</v>
      </c>
      <c r="F6" s="336">
        <v>88</v>
      </c>
      <c r="G6" s="336">
        <v>0</v>
      </c>
      <c r="H6" s="336">
        <v>0</v>
      </c>
      <c r="I6" s="336">
        <v>0</v>
      </c>
      <c r="J6" s="336">
        <v>0</v>
      </c>
      <c r="K6" s="336">
        <v>0</v>
      </c>
      <c r="L6" s="336">
        <v>0</v>
      </c>
      <c r="M6" s="337">
        <f t="shared" si="0"/>
        <v>624</v>
      </c>
      <c r="P6" s="335" t="str">
        <f t="shared" si="1"/>
        <v>106</v>
      </c>
      <c r="Q6" s="335" t="str">
        <f t="shared" si="1"/>
        <v>Costeras entre R.Puelo y R.Yelcho</v>
      </c>
      <c r="R6" s="340">
        <f t="shared" si="2"/>
        <v>624</v>
      </c>
      <c r="S6" s="340">
        <f t="shared" si="4"/>
        <v>750</v>
      </c>
      <c r="T6" s="340">
        <f t="shared" si="5"/>
        <v>908</v>
      </c>
      <c r="U6" s="340">
        <f t="shared" si="6"/>
        <v>904</v>
      </c>
      <c r="V6" s="340">
        <f t="shared" si="3"/>
        <v>1466</v>
      </c>
    </row>
    <row r="7" spans="1:22">
      <c r="A7" s="335" t="s">
        <v>699</v>
      </c>
      <c r="B7" s="237" t="s">
        <v>700</v>
      </c>
      <c r="C7" s="336">
        <v>154</v>
      </c>
      <c r="D7" s="336">
        <v>13</v>
      </c>
      <c r="E7" s="336">
        <v>660</v>
      </c>
      <c r="F7" s="336">
        <v>113</v>
      </c>
      <c r="G7" s="336">
        <v>0</v>
      </c>
      <c r="H7" s="336">
        <v>0</v>
      </c>
      <c r="I7" s="336">
        <v>0</v>
      </c>
      <c r="J7" s="336">
        <v>0</v>
      </c>
      <c r="K7" s="336">
        <v>0</v>
      </c>
      <c r="L7" s="336">
        <v>0</v>
      </c>
      <c r="M7" s="337">
        <f t="shared" si="0"/>
        <v>827</v>
      </c>
      <c r="P7" s="335" t="str">
        <f t="shared" si="1"/>
        <v>107</v>
      </c>
      <c r="Q7" s="335" t="str">
        <f t="shared" si="1"/>
        <v>Rio Yelcho</v>
      </c>
      <c r="R7" s="340">
        <f t="shared" si="2"/>
        <v>827</v>
      </c>
      <c r="S7" s="340">
        <f t="shared" si="4"/>
        <v>1032</v>
      </c>
      <c r="T7" s="340">
        <f t="shared" si="5"/>
        <v>1112</v>
      </c>
      <c r="U7" s="340">
        <f t="shared" si="6"/>
        <v>1173</v>
      </c>
      <c r="V7" s="340">
        <f t="shared" si="3"/>
        <v>2146</v>
      </c>
    </row>
    <row r="8" spans="1:22">
      <c r="A8" s="335" t="s">
        <v>701</v>
      </c>
      <c r="B8" s="237" t="s">
        <v>144</v>
      </c>
      <c r="C8" s="336">
        <v>0</v>
      </c>
      <c r="D8" s="336">
        <v>0</v>
      </c>
      <c r="E8" s="336">
        <v>38</v>
      </c>
      <c r="F8" s="336">
        <v>8</v>
      </c>
      <c r="G8" s="336">
        <v>0</v>
      </c>
      <c r="H8" s="336">
        <v>0</v>
      </c>
      <c r="I8" s="336">
        <v>0</v>
      </c>
      <c r="J8" s="336">
        <v>0</v>
      </c>
      <c r="K8" s="336">
        <v>0</v>
      </c>
      <c r="L8" s="336">
        <v>0</v>
      </c>
      <c r="M8" s="337">
        <f t="shared" si="0"/>
        <v>38</v>
      </c>
      <c r="P8" s="335" t="str">
        <f t="shared" si="1"/>
        <v>108</v>
      </c>
      <c r="Q8" s="335" t="str">
        <f t="shared" si="1"/>
        <v>Costeras entre R.Yelcho y limite Regional</v>
      </c>
      <c r="R8" s="340">
        <f t="shared" si="2"/>
        <v>38</v>
      </c>
      <c r="S8" s="340">
        <f t="shared" si="4"/>
        <v>42</v>
      </c>
      <c r="T8" s="340">
        <f t="shared" si="5"/>
        <v>32</v>
      </c>
      <c r="U8" s="340">
        <f t="shared" si="6"/>
        <v>21</v>
      </c>
      <c r="V8" s="340">
        <f t="shared" si="3"/>
        <v>25</v>
      </c>
    </row>
    <row r="9" spans="1:22">
      <c r="A9" s="335" t="s">
        <v>702</v>
      </c>
      <c r="B9" s="237" t="s">
        <v>703</v>
      </c>
      <c r="C9" s="336">
        <v>5850</v>
      </c>
      <c r="D9" s="336">
        <v>1642</v>
      </c>
      <c r="E9" s="336">
        <v>1852</v>
      </c>
      <c r="F9" s="336">
        <v>1748</v>
      </c>
      <c r="G9" s="336">
        <v>0</v>
      </c>
      <c r="H9" s="336">
        <v>0</v>
      </c>
      <c r="I9" s="336">
        <v>0</v>
      </c>
      <c r="J9" s="336">
        <v>4395</v>
      </c>
      <c r="K9" s="336">
        <v>0</v>
      </c>
      <c r="L9" s="336">
        <v>0</v>
      </c>
      <c r="M9" s="337">
        <f t="shared" si="0"/>
        <v>9344</v>
      </c>
      <c r="P9" s="335" t="str">
        <f t="shared" si="1"/>
        <v>109</v>
      </c>
      <c r="Q9" s="335" t="str">
        <f t="shared" si="1"/>
        <v>Islas Chiloe y Circundantes</v>
      </c>
      <c r="R9" s="340">
        <f t="shared" si="2"/>
        <v>9344</v>
      </c>
      <c r="S9" s="340">
        <f t="shared" si="4"/>
        <v>10518</v>
      </c>
      <c r="T9" s="340">
        <f t="shared" si="5"/>
        <v>11982</v>
      </c>
      <c r="U9" s="340">
        <f t="shared" si="6"/>
        <v>12001</v>
      </c>
      <c r="V9" s="340">
        <f t="shared" si="3"/>
        <v>14869</v>
      </c>
    </row>
    <row r="10" spans="1:22">
      <c r="A10" s="335" t="s">
        <v>704</v>
      </c>
      <c r="B10" s="237" t="s">
        <v>705</v>
      </c>
      <c r="C10" s="336">
        <v>0</v>
      </c>
      <c r="D10" s="336">
        <v>131</v>
      </c>
      <c r="E10" s="336">
        <v>321</v>
      </c>
      <c r="F10" s="336">
        <v>133</v>
      </c>
      <c r="G10" s="336">
        <v>0</v>
      </c>
      <c r="H10" s="336">
        <v>0</v>
      </c>
      <c r="I10" s="336">
        <v>0</v>
      </c>
      <c r="J10" s="336">
        <v>0</v>
      </c>
      <c r="K10" s="336">
        <v>0</v>
      </c>
      <c r="L10" s="336">
        <v>0</v>
      </c>
      <c r="M10" s="337">
        <f t="shared" si="0"/>
        <v>452</v>
      </c>
      <c r="P10" s="335" t="str">
        <f t="shared" si="1"/>
        <v>110</v>
      </c>
      <c r="Q10" s="335" t="str">
        <f t="shared" si="1"/>
        <v>Rio Palena y Costeras Limite Decima Region</v>
      </c>
      <c r="R10" s="340">
        <f t="shared" si="2"/>
        <v>452</v>
      </c>
      <c r="S10" s="340">
        <f t="shared" si="4"/>
        <v>592</v>
      </c>
      <c r="T10" s="340">
        <f t="shared" si="5"/>
        <v>609</v>
      </c>
      <c r="U10" s="340">
        <f t="shared" si="6"/>
        <v>665</v>
      </c>
      <c r="V10" s="340">
        <f t="shared" si="3"/>
        <v>1302</v>
      </c>
    </row>
    <row r="11" spans="1:22">
      <c r="A11" s="339"/>
      <c r="C11" s="341"/>
      <c r="D11" s="341"/>
      <c r="E11" s="350"/>
      <c r="J11" s="376"/>
      <c r="K11" s="376"/>
      <c r="L11" s="376"/>
      <c r="M11" s="345"/>
    </row>
    <row r="12" spans="1:22">
      <c r="A12" s="182">
        <v>2055</v>
      </c>
      <c r="J12" s="377"/>
      <c r="K12" s="377"/>
      <c r="L12" s="377"/>
    </row>
    <row r="13" spans="1:22" ht="17.25">
      <c r="A13" s="331" t="s">
        <v>468</v>
      </c>
      <c r="B13" s="331" t="s">
        <v>469</v>
      </c>
      <c r="C13" s="346" t="s">
        <v>801</v>
      </c>
      <c r="D13" s="346" t="s">
        <v>802</v>
      </c>
      <c r="E13" s="346" t="s">
        <v>803</v>
      </c>
      <c r="F13" s="187" t="s">
        <v>804</v>
      </c>
      <c r="G13" s="187" t="s">
        <v>805</v>
      </c>
      <c r="H13" s="187" t="s">
        <v>806</v>
      </c>
      <c r="I13" s="187" t="s">
        <v>807</v>
      </c>
      <c r="J13" s="378" t="s">
        <v>808</v>
      </c>
      <c r="K13" s="333" t="s">
        <v>832</v>
      </c>
      <c r="L13" s="378" t="s">
        <v>824</v>
      </c>
      <c r="M13" s="187" t="s">
        <v>812</v>
      </c>
    </row>
    <row r="14" spans="1:22">
      <c r="A14" s="335" t="str">
        <f>A3</f>
        <v>103</v>
      </c>
      <c r="B14" s="335" t="str">
        <f>B3</f>
        <v>Rio Bueno</v>
      </c>
      <c r="C14" s="336">
        <v>13312</v>
      </c>
      <c r="D14" s="336">
        <v>1530</v>
      </c>
      <c r="E14" s="336">
        <v>273256</v>
      </c>
      <c r="F14" s="336">
        <v>10212</v>
      </c>
      <c r="G14" s="336">
        <v>0</v>
      </c>
      <c r="H14" s="336">
        <v>0</v>
      </c>
      <c r="I14" s="336">
        <v>0</v>
      </c>
      <c r="J14" s="336">
        <v>8985</v>
      </c>
      <c r="K14" s="336">
        <v>0</v>
      </c>
      <c r="L14" s="336">
        <v>0</v>
      </c>
      <c r="M14" s="337">
        <f t="shared" ref="M14:M21" si="7">+SUM(B14:E14,H14:I14,K14)</f>
        <v>288098</v>
      </c>
    </row>
    <row r="15" spans="1:22">
      <c r="A15" s="335" t="str">
        <f t="shared" ref="A15:B21" si="8">A4</f>
        <v>104</v>
      </c>
      <c r="B15" s="335" t="str">
        <f t="shared" si="8"/>
        <v>Cuencas e Islas entre R.Bueno y R. Puelo</v>
      </c>
      <c r="C15" s="336">
        <v>22787</v>
      </c>
      <c r="D15" s="336">
        <v>2718</v>
      </c>
      <c r="E15" s="336">
        <v>143495</v>
      </c>
      <c r="F15" s="336">
        <v>8022</v>
      </c>
      <c r="G15" s="336">
        <v>0</v>
      </c>
      <c r="H15" s="336">
        <v>0</v>
      </c>
      <c r="I15" s="336">
        <v>0</v>
      </c>
      <c r="J15" s="336">
        <v>29804</v>
      </c>
      <c r="K15" s="336">
        <v>0</v>
      </c>
      <c r="L15" s="336">
        <v>0</v>
      </c>
      <c r="M15" s="337">
        <f t="shared" si="7"/>
        <v>169000</v>
      </c>
    </row>
    <row r="16" spans="1:22">
      <c r="A16" s="335" t="str">
        <f t="shared" si="8"/>
        <v>105</v>
      </c>
      <c r="B16" s="335" t="str">
        <f t="shared" si="8"/>
        <v>Rio Puelo</v>
      </c>
      <c r="C16" s="336">
        <v>0</v>
      </c>
      <c r="D16" s="336">
        <v>135</v>
      </c>
      <c r="E16" s="336">
        <v>694</v>
      </c>
      <c r="F16" s="336">
        <v>50</v>
      </c>
      <c r="G16" s="336">
        <v>0</v>
      </c>
      <c r="H16" s="336">
        <v>0</v>
      </c>
      <c r="I16" s="336">
        <v>0</v>
      </c>
      <c r="J16" s="336">
        <v>0</v>
      </c>
      <c r="K16" s="336">
        <v>0</v>
      </c>
      <c r="L16" s="336">
        <v>0</v>
      </c>
      <c r="M16" s="337">
        <f t="shared" si="7"/>
        <v>829</v>
      </c>
    </row>
    <row r="17" spans="1:22">
      <c r="A17" s="335" t="str">
        <f t="shared" si="8"/>
        <v>106</v>
      </c>
      <c r="B17" s="335" t="str">
        <f t="shared" si="8"/>
        <v>Costeras entre R.Puelo y R.Yelcho</v>
      </c>
      <c r="C17" s="336">
        <v>253</v>
      </c>
      <c r="D17" s="336">
        <v>350</v>
      </c>
      <c r="E17" s="336">
        <v>863</v>
      </c>
      <c r="F17" s="336">
        <v>60</v>
      </c>
      <c r="G17" s="336">
        <v>0</v>
      </c>
      <c r="H17" s="336">
        <v>0</v>
      </c>
      <c r="I17" s="336">
        <v>0</v>
      </c>
      <c r="J17" s="336">
        <v>0</v>
      </c>
      <c r="K17" s="336">
        <v>0</v>
      </c>
      <c r="L17" s="336">
        <v>0</v>
      </c>
      <c r="M17" s="337">
        <f t="shared" si="7"/>
        <v>1466</v>
      </c>
    </row>
    <row r="18" spans="1:22" s="330" customFormat="1">
      <c r="A18" s="335" t="str">
        <f t="shared" si="8"/>
        <v>107</v>
      </c>
      <c r="B18" s="335" t="str">
        <f t="shared" si="8"/>
        <v>Rio Yelcho</v>
      </c>
      <c r="C18" s="336">
        <v>180</v>
      </c>
      <c r="D18" s="336">
        <v>37</v>
      </c>
      <c r="E18" s="336">
        <v>1929</v>
      </c>
      <c r="F18" s="336">
        <v>35</v>
      </c>
      <c r="G18" s="336">
        <v>0</v>
      </c>
      <c r="H18" s="336">
        <v>0</v>
      </c>
      <c r="I18" s="336">
        <v>0</v>
      </c>
      <c r="J18" s="336">
        <v>0</v>
      </c>
      <c r="K18" s="336">
        <v>0</v>
      </c>
      <c r="L18" s="336">
        <v>0</v>
      </c>
      <c r="M18" s="337">
        <f t="shared" si="7"/>
        <v>2146</v>
      </c>
      <c r="O18"/>
      <c r="P18"/>
      <c r="Q18"/>
      <c r="R18"/>
      <c r="S18"/>
      <c r="T18"/>
      <c r="U18"/>
      <c r="V18"/>
    </row>
    <row r="19" spans="1:22" s="330" customFormat="1">
      <c r="A19" s="335" t="str">
        <f t="shared" si="8"/>
        <v>108</v>
      </c>
      <c r="B19" s="335" t="str">
        <f t="shared" si="8"/>
        <v>Costeras entre R.Yelcho y limite Regional</v>
      </c>
      <c r="C19" s="336">
        <v>0</v>
      </c>
      <c r="D19" s="336">
        <v>10</v>
      </c>
      <c r="E19" s="336">
        <v>15</v>
      </c>
      <c r="F19" s="336">
        <v>0</v>
      </c>
      <c r="G19" s="336">
        <v>0</v>
      </c>
      <c r="H19" s="336">
        <v>0</v>
      </c>
      <c r="I19" s="336">
        <v>0</v>
      </c>
      <c r="J19" s="336">
        <v>0</v>
      </c>
      <c r="K19" s="336">
        <v>0</v>
      </c>
      <c r="L19" s="336">
        <v>0</v>
      </c>
      <c r="M19" s="337">
        <f t="shared" si="7"/>
        <v>25</v>
      </c>
      <c r="O19"/>
      <c r="P19"/>
      <c r="Q19"/>
      <c r="R19"/>
      <c r="S19"/>
      <c r="T19"/>
      <c r="U19"/>
      <c r="V19"/>
    </row>
    <row r="20" spans="1:22" s="330" customFormat="1">
      <c r="A20" s="335" t="str">
        <f t="shared" si="8"/>
        <v>109</v>
      </c>
      <c r="B20" s="335" t="str">
        <f t="shared" si="8"/>
        <v>Islas Chiloe y Circundantes</v>
      </c>
      <c r="C20" s="336">
        <v>6850</v>
      </c>
      <c r="D20" s="336">
        <v>2311</v>
      </c>
      <c r="E20" s="336">
        <v>5708</v>
      </c>
      <c r="F20" s="336">
        <v>1367</v>
      </c>
      <c r="G20" s="336">
        <v>0</v>
      </c>
      <c r="H20" s="336">
        <v>0</v>
      </c>
      <c r="I20" s="336">
        <v>0</v>
      </c>
      <c r="J20" s="336">
        <v>12968</v>
      </c>
      <c r="K20" s="336">
        <v>0</v>
      </c>
      <c r="L20" s="336">
        <v>0</v>
      </c>
      <c r="M20" s="337">
        <f t="shared" si="7"/>
        <v>14869</v>
      </c>
      <c r="O20"/>
      <c r="P20"/>
      <c r="Q20"/>
      <c r="R20"/>
      <c r="S20"/>
      <c r="T20"/>
      <c r="U20"/>
      <c r="V20"/>
    </row>
    <row r="21" spans="1:22">
      <c r="A21" s="335" t="str">
        <f t="shared" si="8"/>
        <v>110</v>
      </c>
      <c r="B21" s="335" t="str">
        <f t="shared" si="8"/>
        <v>Rio Palena y Costeras Limite Decima Region</v>
      </c>
      <c r="C21" s="336">
        <v>0</v>
      </c>
      <c r="D21" s="336">
        <v>155</v>
      </c>
      <c r="E21" s="336">
        <v>1147</v>
      </c>
      <c r="F21" s="336">
        <v>106</v>
      </c>
      <c r="G21" s="336">
        <v>0</v>
      </c>
      <c r="H21" s="336">
        <v>0</v>
      </c>
      <c r="I21" s="336">
        <v>0</v>
      </c>
      <c r="J21" s="336">
        <v>0</v>
      </c>
      <c r="K21" s="336">
        <v>0</v>
      </c>
      <c r="L21" s="336">
        <v>0</v>
      </c>
      <c r="M21" s="337">
        <f t="shared" si="7"/>
        <v>1302</v>
      </c>
    </row>
    <row r="23" spans="1:22">
      <c r="A23" s="182">
        <v>2045</v>
      </c>
    </row>
    <row r="24" spans="1:22" ht="17.25">
      <c r="A24" s="331" t="s">
        <v>468</v>
      </c>
      <c r="B24" s="331" t="s">
        <v>469</v>
      </c>
      <c r="C24" s="332" t="s">
        <v>801</v>
      </c>
      <c r="D24" s="332" t="s">
        <v>802</v>
      </c>
      <c r="E24" s="332" t="s">
        <v>803</v>
      </c>
      <c r="F24" s="333" t="s">
        <v>804</v>
      </c>
      <c r="G24" s="187" t="s">
        <v>805</v>
      </c>
      <c r="H24" s="187" t="s">
        <v>806</v>
      </c>
      <c r="I24" s="333" t="s">
        <v>807</v>
      </c>
      <c r="J24" s="333" t="s">
        <v>808</v>
      </c>
      <c r="K24" s="333" t="s">
        <v>832</v>
      </c>
      <c r="L24" s="187" t="s">
        <v>824</v>
      </c>
      <c r="M24" s="187" t="s">
        <v>812</v>
      </c>
      <c r="N24" s="334"/>
    </row>
    <row r="25" spans="1:22">
      <c r="A25" s="335" t="s">
        <v>691</v>
      </c>
      <c r="B25" s="237" t="s">
        <v>692</v>
      </c>
      <c r="C25" s="336">
        <v>12894</v>
      </c>
      <c r="D25" s="336">
        <v>1511</v>
      </c>
      <c r="E25" s="336">
        <v>158003</v>
      </c>
      <c r="F25" s="336">
        <v>9448</v>
      </c>
      <c r="G25" s="336">
        <v>0</v>
      </c>
      <c r="H25" s="336">
        <v>0</v>
      </c>
      <c r="I25" s="336">
        <v>0</v>
      </c>
      <c r="J25" s="336">
        <v>7155</v>
      </c>
      <c r="K25" s="336">
        <v>0</v>
      </c>
      <c r="L25" s="336">
        <v>0</v>
      </c>
      <c r="M25" s="337">
        <f t="shared" ref="M25:M32" si="9">+SUM(B25:E25,H25:I25,K25)</f>
        <v>172408</v>
      </c>
    </row>
    <row r="26" spans="1:22">
      <c r="A26" s="335" t="s">
        <v>693</v>
      </c>
      <c r="B26" s="237" t="s">
        <v>694</v>
      </c>
      <c r="C26" s="336">
        <v>22071</v>
      </c>
      <c r="D26" s="336">
        <v>2684</v>
      </c>
      <c r="E26" s="336">
        <v>79216</v>
      </c>
      <c r="F26" s="336">
        <v>6928</v>
      </c>
      <c r="G26" s="336">
        <v>0</v>
      </c>
      <c r="H26" s="336">
        <v>0</v>
      </c>
      <c r="I26" s="336">
        <v>0</v>
      </c>
      <c r="J26" s="336">
        <v>23733</v>
      </c>
      <c r="K26" s="336">
        <v>0</v>
      </c>
      <c r="L26" s="336">
        <v>0</v>
      </c>
      <c r="M26" s="337">
        <f t="shared" si="9"/>
        <v>103971</v>
      </c>
    </row>
    <row r="27" spans="1:22">
      <c r="A27" s="335" t="s">
        <v>695</v>
      </c>
      <c r="B27" s="237" t="s">
        <v>696</v>
      </c>
      <c r="C27" s="336">
        <v>0</v>
      </c>
      <c r="D27" s="336">
        <v>133</v>
      </c>
      <c r="E27" s="336">
        <v>302</v>
      </c>
      <c r="F27" s="336">
        <v>67</v>
      </c>
      <c r="G27" s="336">
        <v>0</v>
      </c>
      <c r="H27" s="336">
        <v>0</v>
      </c>
      <c r="I27" s="336">
        <v>0</v>
      </c>
      <c r="J27" s="336">
        <v>0</v>
      </c>
      <c r="K27" s="336">
        <v>0</v>
      </c>
      <c r="L27" s="336">
        <v>0</v>
      </c>
      <c r="M27" s="337">
        <f t="shared" si="9"/>
        <v>435</v>
      </c>
    </row>
    <row r="28" spans="1:22">
      <c r="A28" s="335" t="s">
        <v>697</v>
      </c>
      <c r="B28" s="237" t="s">
        <v>698</v>
      </c>
      <c r="C28" s="336">
        <v>236</v>
      </c>
      <c r="D28" s="336">
        <v>345</v>
      </c>
      <c r="E28" s="336">
        <v>323</v>
      </c>
      <c r="F28" s="336">
        <v>71</v>
      </c>
      <c r="G28" s="336">
        <v>0</v>
      </c>
      <c r="H28" s="336">
        <v>0</v>
      </c>
      <c r="I28" s="336">
        <v>0</v>
      </c>
      <c r="J28" s="336">
        <v>0</v>
      </c>
      <c r="K28" s="336">
        <v>0</v>
      </c>
      <c r="L28" s="336">
        <v>0</v>
      </c>
      <c r="M28" s="337">
        <f t="shared" si="9"/>
        <v>904</v>
      </c>
    </row>
    <row r="29" spans="1:22">
      <c r="A29" s="335" t="s">
        <v>699</v>
      </c>
      <c r="B29" s="237" t="s">
        <v>700</v>
      </c>
      <c r="C29" s="336">
        <v>174</v>
      </c>
      <c r="D29" s="336">
        <v>36</v>
      </c>
      <c r="E29" s="336">
        <v>963</v>
      </c>
      <c r="F29" s="336">
        <v>59</v>
      </c>
      <c r="G29" s="336">
        <v>0</v>
      </c>
      <c r="H29" s="336">
        <v>0</v>
      </c>
      <c r="I29" s="336">
        <v>0</v>
      </c>
      <c r="J29" s="336">
        <v>0</v>
      </c>
      <c r="K29" s="336">
        <v>0</v>
      </c>
      <c r="L29" s="336">
        <v>0</v>
      </c>
      <c r="M29" s="337">
        <f t="shared" si="9"/>
        <v>1173</v>
      </c>
    </row>
    <row r="30" spans="1:22">
      <c r="A30" s="335" t="s">
        <v>701</v>
      </c>
      <c r="B30" s="237" t="s">
        <v>144</v>
      </c>
      <c r="C30" s="336">
        <v>0</v>
      </c>
      <c r="D30" s="336">
        <v>10</v>
      </c>
      <c r="E30" s="336">
        <v>11</v>
      </c>
      <c r="F30" s="336">
        <v>0</v>
      </c>
      <c r="G30" s="336">
        <v>0</v>
      </c>
      <c r="H30" s="336">
        <v>0</v>
      </c>
      <c r="I30" s="336">
        <v>0</v>
      </c>
      <c r="J30" s="336">
        <v>0</v>
      </c>
      <c r="K30" s="336">
        <v>0</v>
      </c>
      <c r="L30" s="336">
        <v>0</v>
      </c>
      <c r="M30" s="337">
        <f t="shared" si="9"/>
        <v>21</v>
      </c>
    </row>
    <row r="31" spans="1:22">
      <c r="A31" s="335" t="s">
        <v>702</v>
      </c>
      <c r="B31" s="237" t="s">
        <v>703</v>
      </c>
      <c r="C31" s="336">
        <v>6616</v>
      </c>
      <c r="D31" s="336">
        <v>2282</v>
      </c>
      <c r="E31" s="336">
        <v>3103</v>
      </c>
      <c r="F31" s="336">
        <v>1440</v>
      </c>
      <c r="G31" s="336">
        <v>0</v>
      </c>
      <c r="H31" s="336">
        <v>0</v>
      </c>
      <c r="I31" s="336">
        <v>0</v>
      </c>
      <c r="J31" s="336">
        <v>10327</v>
      </c>
      <c r="K31" s="336">
        <v>0</v>
      </c>
      <c r="L31" s="336">
        <v>0</v>
      </c>
      <c r="M31" s="337">
        <f t="shared" si="9"/>
        <v>12001</v>
      </c>
    </row>
    <row r="32" spans="1:22">
      <c r="A32" s="335" t="s">
        <v>704</v>
      </c>
      <c r="B32" s="237" t="s">
        <v>705</v>
      </c>
      <c r="C32" s="336">
        <v>0</v>
      </c>
      <c r="D32" s="336">
        <v>153</v>
      </c>
      <c r="E32" s="336">
        <v>512</v>
      </c>
      <c r="F32" s="336">
        <v>108</v>
      </c>
      <c r="G32" s="336">
        <v>0</v>
      </c>
      <c r="H32" s="336">
        <v>0</v>
      </c>
      <c r="I32" s="336">
        <v>0</v>
      </c>
      <c r="J32" s="336">
        <v>0</v>
      </c>
      <c r="K32" s="336">
        <v>0</v>
      </c>
      <c r="L32" s="336">
        <v>0</v>
      </c>
      <c r="M32" s="337">
        <f t="shared" si="9"/>
        <v>665</v>
      </c>
    </row>
    <row r="34" spans="1:13">
      <c r="A34" s="182">
        <v>2035</v>
      </c>
    </row>
    <row r="35" spans="1:13" ht="17.25">
      <c r="A35" s="331" t="s">
        <v>468</v>
      </c>
      <c r="B35" s="331" t="s">
        <v>469</v>
      </c>
      <c r="C35" s="332" t="s">
        <v>801</v>
      </c>
      <c r="D35" s="332" t="s">
        <v>802</v>
      </c>
      <c r="E35" s="332" t="s">
        <v>803</v>
      </c>
      <c r="F35" s="333" t="s">
        <v>804</v>
      </c>
      <c r="G35" s="187" t="s">
        <v>805</v>
      </c>
      <c r="H35" s="187" t="s">
        <v>806</v>
      </c>
      <c r="I35" s="333" t="s">
        <v>807</v>
      </c>
      <c r="J35" s="333" t="s">
        <v>808</v>
      </c>
      <c r="K35" s="333" t="s">
        <v>832</v>
      </c>
      <c r="L35" s="187" t="s">
        <v>824</v>
      </c>
      <c r="M35" s="187" t="s">
        <v>812</v>
      </c>
    </row>
    <row r="36" spans="1:13">
      <c r="A36" s="335" t="s">
        <v>691</v>
      </c>
      <c r="B36" s="237" t="s">
        <v>692</v>
      </c>
      <c r="C36" s="336">
        <v>12386</v>
      </c>
      <c r="D36" s="336">
        <v>1479</v>
      </c>
      <c r="E36" s="336">
        <v>162287</v>
      </c>
      <c r="F36" s="336">
        <v>9322</v>
      </c>
      <c r="G36" s="336">
        <v>0</v>
      </c>
      <c r="H36" s="336">
        <v>0</v>
      </c>
      <c r="I36" s="336">
        <v>0</v>
      </c>
      <c r="J36" s="336">
        <v>5325</v>
      </c>
      <c r="K36" s="336">
        <v>0</v>
      </c>
      <c r="L36" s="336">
        <v>0</v>
      </c>
      <c r="M36" s="337">
        <f t="shared" ref="M36:M43" si="10">+SUM(B36:E36,H36:I36,K36)</f>
        <v>176152</v>
      </c>
    </row>
    <row r="37" spans="1:13">
      <c r="A37" s="335" t="s">
        <v>693</v>
      </c>
      <c r="B37" s="237" t="s">
        <v>694</v>
      </c>
      <c r="C37" s="336">
        <v>21211</v>
      </c>
      <c r="D37" s="336">
        <v>2626</v>
      </c>
      <c r="E37" s="336">
        <v>72955</v>
      </c>
      <c r="F37" s="336">
        <v>6756</v>
      </c>
      <c r="G37" s="336">
        <v>0</v>
      </c>
      <c r="H37" s="336">
        <v>0</v>
      </c>
      <c r="I37" s="336">
        <v>0</v>
      </c>
      <c r="J37" s="336">
        <v>17662</v>
      </c>
      <c r="K37" s="336">
        <v>0</v>
      </c>
      <c r="L37" s="336">
        <v>0</v>
      </c>
      <c r="M37" s="337">
        <f t="shared" si="10"/>
        <v>96792</v>
      </c>
    </row>
    <row r="38" spans="1:13">
      <c r="A38" s="335" t="s">
        <v>695</v>
      </c>
      <c r="B38" s="237" t="s">
        <v>696</v>
      </c>
      <c r="C38" s="336">
        <v>0</v>
      </c>
      <c r="D38" s="336">
        <v>131</v>
      </c>
      <c r="E38" s="336">
        <v>298</v>
      </c>
      <c r="F38" s="336">
        <v>74</v>
      </c>
      <c r="G38" s="336">
        <v>0</v>
      </c>
      <c r="H38" s="336">
        <v>0</v>
      </c>
      <c r="I38" s="336">
        <v>0</v>
      </c>
      <c r="J38" s="336">
        <v>0</v>
      </c>
      <c r="K38" s="336">
        <v>0</v>
      </c>
      <c r="L38" s="336">
        <v>0</v>
      </c>
      <c r="M38" s="337">
        <f t="shared" si="10"/>
        <v>429</v>
      </c>
    </row>
    <row r="39" spans="1:13">
      <c r="A39" s="335" t="s">
        <v>697</v>
      </c>
      <c r="B39" s="237" t="s">
        <v>698</v>
      </c>
      <c r="C39" s="336">
        <v>220</v>
      </c>
      <c r="D39" s="336">
        <v>338</v>
      </c>
      <c r="E39" s="336">
        <v>350</v>
      </c>
      <c r="F39" s="336">
        <v>75</v>
      </c>
      <c r="G39" s="336">
        <v>0</v>
      </c>
      <c r="H39" s="336">
        <v>0</v>
      </c>
      <c r="I39" s="336">
        <v>0</v>
      </c>
      <c r="J39" s="336">
        <v>0</v>
      </c>
      <c r="K39" s="336">
        <v>0</v>
      </c>
      <c r="L39" s="336">
        <v>0</v>
      </c>
      <c r="M39" s="337">
        <f t="shared" si="10"/>
        <v>908</v>
      </c>
    </row>
    <row r="40" spans="1:13">
      <c r="A40" s="335" t="s">
        <v>699</v>
      </c>
      <c r="B40" s="237" t="s">
        <v>700</v>
      </c>
      <c r="C40" s="336">
        <v>167</v>
      </c>
      <c r="D40" s="336">
        <v>36</v>
      </c>
      <c r="E40" s="336">
        <v>909</v>
      </c>
      <c r="F40" s="336">
        <v>73</v>
      </c>
      <c r="G40" s="336">
        <v>0</v>
      </c>
      <c r="H40" s="336">
        <v>0</v>
      </c>
      <c r="I40" s="336">
        <v>0</v>
      </c>
      <c r="J40" s="336">
        <v>0</v>
      </c>
      <c r="K40" s="336">
        <v>0</v>
      </c>
      <c r="L40" s="336">
        <v>0</v>
      </c>
      <c r="M40" s="337">
        <f t="shared" si="10"/>
        <v>1112</v>
      </c>
    </row>
    <row r="41" spans="1:13">
      <c r="A41" s="335" t="s">
        <v>701</v>
      </c>
      <c r="B41" s="237" t="s">
        <v>144</v>
      </c>
      <c r="C41" s="336">
        <v>0</v>
      </c>
      <c r="D41" s="336">
        <v>10</v>
      </c>
      <c r="E41" s="336">
        <v>22</v>
      </c>
      <c r="F41" s="336">
        <v>0</v>
      </c>
      <c r="G41" s="336">
        <v>0</v>
      </c>
      <c r="H41" s="336">
        <v>0</v>
      </c>
      <c r="I41" s="336">
        <v>0</v>
      </c>
      <c r="J41" s="336">
        <v>0</v>
      </c>
      <c r="K41" s="336">
        <v>0</v>
      </c>
      <c r="L41" s="336">
        <v>0</v>
      </c>
      <c r="M41" s="337">
        <f t="shared" si="10"/>
        <v>32</v>
      </c>
    </row>
    <row r="42" spans="1:13">
      <c r="A42" s="335" t="s">
        <v>702</v>
      </c>
      <c r="B42" s="237" t="s">
        <v>703</v>
      </c>
      <c r="C42" s="336">
        <v>6340</v>
      </c>
      <c r="D42" s="336">
        <v>2233</v>
      </c>
      <c r="E42" s="336">
        <v>3409</v>
      </c>
      <c r="F42" s="336">
        <v>1516</v>
      </c>
      <c r="G42" s="336">
        <v>0</v>
      </c>
      <c r="H42" s="336">
        <v>0</v>
      </c>
      <c r="I42" s="336">
        <v>0</v>
      </c>
      <c r="J42" s="336">
        <v>7685</v>
      </c>
      <c r="K42" s="336">
        <v>0</v>
      </c>
      <c r="L42" s="336">
        <v>0</v>
      </c>
      <c r="M42" s="337">
        <f t="shared" si="10"/>
        <v>11982</v>
      </c>
    </row>
    <row r="43" spans="1:13">
      <c r="A43" s="335" t="s">
        <v>704</v>
      </c>
      <c r="B43" s="237" t="s">
        <v>705</v>
      </c>
      <c r="C43" s="336">
        <v>0</v>
      </c>
      <c r="D43" s="336">
        <v>150</v>
      </c>
      <c r="E43" s="336">
        <v>459</v>
      </c>
      <c r="F43" s="336">
        <v>115</v>
      </c>
      <c r="G43" s="336">
        <v>0</v>
      </c>
      <c r="H43" s="336">
        <v>0</v>
      </c>
      <c r="I43" s="336">
        <v>0</v>
      </c>
      <c r="J43" s="336">
        <v>0</v>
      </c>
      <c r="K43" s="336">
        <v>0</v>
      </c>
      <c r="L43" s="336">
        <v>0</v>
      </c>
      <c r="M43" s="337">
        <f t="shared" si="10"/>
        <v>609</v>
      </c>
    </row>
    <row r="45" spans="1:13">
      <c r="A45" s="182">
        <v>2025</v>
      </c>
    </row>
    <row r="46" spans="1:13" ht="17.25">
      <c r="A46" s="331" t="s">
        <v>468</v>
      </c>
      <c r="B46" s="331" t="s">
        <v>469</v>
      </c>
      <c r="C46" s="332" t="s">
        <v>801</v>
      </c>
      <c r="D46" s="332" t="s">
        <v>802</v>
      </c>
      <c r="E46" s="332" t="s">
        <v>803</v>
      </c>
      <c r="F46" s="333" t="s">
        <v>804</v>
      </c>
      <c r="G46" s="187" t="s">
        <v>805</v>
      </c>
      <c r="H46" s="187" t="s">
        <v>806</v>
      </c>
      <c r="I46" s="333" t="s">
        <v>807</v>
      </c>
      <c r="J46" s="333" t="s">
        <v>808</v>
      </c>
      <c r="K46" s="333" t="s">
        <v>832</v>
      </c>
      <c r="L46" s="187" t="s">
        <v>824</v>
      </c>
      <c r="M46" s="187" t="s">
        <v>812</v>
      </c>
    </row>
    <row r="47" spans="1:13">
      <c r="A47" s="335" t="s">
        <v>691</v>
      </c>
      <c r="B47" s="237" t="s">
        <v>692</v>
      </c>
      <c r="C47" s="336">
        <v>11731</v>
      </c>
      <c r="D47" s="336">
        <v>925</v>
      </c>
      <c r="E47" s="336">
        <v>144828</v>
      </c>
      <c r="F47" s="336">
        <v>9129</v>
      </c>
      <c r="G47" s="336">
        <v>0</v>
      </c>
      <c r="H47" s="336">
        <v>0</v>
      </c>
      <c r="I47" s="336">
        <v>0</v>
      </c>
      <c r="J47" s="336">
        <v>3495</v>
      </c>
      <c r="K47" s="336">
        <v>0</v>
      </c>
      <c r="L47" s="336">
        <v>0</v>
      </c>
      <c r="M47" s="337">
        <f t="shared" ref="M47:M54" si="11">+SUM(B47:E47,H47:I47,K47)</f>
        <v>157484</v>
      </c>
    </row>
    <row r="48" spans="1:13">
      <c r="A48" s="335" t="s">
        <v>693</v>
      </c>
      <c r="B48" s="237" t="s">
        <v>694</v>
      </c>
      <c r="C48" s="336">
        <v>20116</v>
      </c>
      <c r="D48" s="336">
        <v>1860</v>
      </c>
      <c r="E48" s="336">
        <v>58833</v>
      </c>
      <c r="F48" s="336">
        <v>6449</v>
      </c>
      <c r="G48" s="336">
        <v>0</v>
      </c>
      <c r="H48" s="336">
        <v>0</v>
      </c>
      <c r="I48" s="336">
        <v>0</v>
      </c>
      <c r="J48" s="336">
        <v>11592</v>
      </c>
      <c r="K48" s="336">
        <v>0</v>
      </c>
      <c r="L48" s="336">
        <v>0</v>
      </c>
      <c r="M48" s="337">
        <f t="shared" si="11"/>
        <v>80809</v>
      </c>
    </row>
    <row r="49" spans="1:13">
      <c r="A49" s="335" t="s">
        <v>695</v>
      </c>
      <c r="B49" s="237" t="s">
        <v>696</v>
      </c>
      <c r="C49" s="336">
        <v>0</v>
      </c>
      <c r="D49" s="336">
        <v>58</v>
      </c>
      <c r="E49" s="336">
        <v>253</v>
      </c>
      <c r="F49" s="336">
        <v>90</v>
      </c>
      <c r="G49" s="336">
        <v>0</v>
      </c>
      <c r="H49" s="336">
        <v>0</v>
      </c>
      <c r="I49" s="336">
        <v>0</v>
      </c>
      <c r="J49" s="336">
        <v>0</v>
      </c>
      <c r="K49" s="336">
        <v>0</v>
      </c>
      <c r="L49" s="336">
        <v>0</v>
      </c>
      <c r="M49" s="337">
        <f t="shared" si="11"/>
        <v>311</v>
      </c>
    </row>
    <row r="50" spans="1:13">
      <c r="A50" s="335" t="s">
        <v>697</v>
      </c>
      <c r="B50" s="237" t="s">
        <v>698</v>
      </c>
      <c r="C50" s="336">
        <v>202</v>
      </c>
      <c r="D50" s="336">
        <v>192</v>
      </c>
      <c r="E50" s="336">
        <v>356</v>
      </c>
      <c r="F50" s="336">
        <v>86</v>
      </c>
      <c r="G50" s="336">
        <v>0</v>
      </c>
      <c r="H50" s="336">
        <v>0</v>
      </c>
      <c r="I50" s="336">
        <v>0</v>
      </c>
      <c r="J50" s="336">
        <v>0</v>
      </c>
      <c r="K50" s="336">
        <v>0</v>
      </c>
      <c r="L50" s="336">
        <v>0</v>
      </c>
      <c r="M50" s="337">
        <f t="shared" si="11"/>
        <v>750</v>
      </c>
    </row>
    <row r="51" spans="1:13">
      <c r="A51" s="335" t="s">
        <v>699</v>
      </c>
      <c r="B51" s="237" t="s">
        <v>700</v>
      </c>
      <c r="C51" s="336">
        <v>158</v>
      </c>
      <c r="D51" s="336">
        <v>13</v>
      </c>
      <c r="E51" s="336">
        <v>861</v>
      </c>
      <c r="F51" s="336">
        <v>106</v>
      </c>
      <c r="G51" s="336">
        <v>0</v>
      </c>
      <c r="H51" s="336">
        <v>0</v>
      </c>
      <c r="I51" s="336">
        <v>0</v>
      </c>
      <c r="J51" s="336">
        <v>0</v>
      </c>
      <c r="K51" s="336">
        <v>0</v>
      </c>
      <c r="L51" s="336">
        <v>0</v>
      </c>
      <c r="M51" s="337">
        <f t="shared" si="11"/>
        <v>1032</v>
      </c>
    </row>
    <row r="52" spans="1:13">
      <c r="A52" s="335" t="s">
        <v>701</v>
      </c>
      <c r="B52" s="237" t="s">
        <v>144</v>
      </c>
      <c r="C52" s="336">
        <v>0</v>
      </c>
      <c r="D52" s="336">
        <v>0</v>
      </c>
      <c r="E52" s="336">
        <v>42</v>
      </c>
      <c r="F52" s="336">
        <v>6</v>
      </c>
      <c r="G52" s="336">
        <v>0</v>
      </c>
      <c r="H52" s="336">
        <v>0</v>
      </c>
      <c r="I52" s="336">
        <v>0</v>
      </c>
      <c r="J52" s="336">
        <v>0</v>
      </c>
      <c r="K52" s="336">
        <v>0</v>
      </c>
      <c r="L52" s="336">
        <v>0</v>
      </c>
      <c r="M52" s="337">
        <f t="shared" si="11"/>
        <v>42</v>
      </c>
    </row>
    <row r="53" spans="1:13">
      <c r="A53" s="335" t="s">
        <v>702</v>
      </c>
      <c r="B53" s="237" t="s">
        <v>703</v>
      </c>
      <c r="C53" s="336">
        <v>5995</v>
      </c>
      <c r="D53" s="336">
        <v>1667</v>
      </c>
      <c r="E53" s="336">
        <v>2856</v>
      </c>
      <c r="F53" s="336">
        <v>1703</v>
      </c>
      <c r="G53" s="336">
        <v>0</v>
      </c>
      <c r="H53" s="336">
        <v>0</v>
      </c>
      <c r="I53" s="336">
        <v>0</v>
      </c>
      <c r="J53" s="336">
        <v>5044</v>
      </c>
      <c r="K53" s="336">
        <v>0</v>
      </c>
      <c r="L53" s="336">
        <v>0</v>
      </c>
      <c r="M53" s="337">
        <f t="shared" si="11"/>
        <v>10518</v>
      </c>
    </row>
    <row r="54" spans="1:13">
      <c r="A54" s="335" t="s">
        <v>704</v>
      </c>
      <c r="B54" s="237" t="s">
        <v>705</v>
      </c>
      <c r="C54" s="336">
        <v>0</v>
      </c>
      <c r="D54" s="336">
        <v>133</v>
      </c>
      <c r="E54" s="336">
        <v>459</v>
      </c>
      <c r="F54" s="336">
        <v>130</v>
      </c>
      <c r="G54" s="336">
        <v>0</v>
      </c>
      <c r="H54" s="336">
        <v>0</v>
      </c>
      <c r="I54" s="336">
        <v>0</v>
      </c>
      <c r="J54" s="336">
        <v>0</v>
      </c>
      <c r="K54" s="336">
        <v>0</v>
      </c>
      <c r="L54" s="336">
        <v>0</v>
      </c>
      <c r="M54" s="337">
        <f t="shared" si="11"/>
        <v>592</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V64"/>
  <sheetViews>
    <sheetView workbookViewId="0">
      <selection activeCell="C6" sqref="C6"/>
    </sheetView>
  </sheetViews>
  <sheetFormatPr baseColWidth="10" defaultRowHeight="15"/>
  <cols>
    <col min="2" max="2" width="46.7109375" bestFit="1" customWidth="1"/>
    <col min="3" max="4" width="11.42578125" style="47"/>
    <col min="5" max="5" width="11.42578125" style="329"/>
    <col min="6" max="6" width="11.42578125" style="47"/>
    <col min="7" max="9" width="13.28515625" style="47" customWidth="1"/>
    <col min="10" max="10" width="11.42578125" style="47"/>
    <col min="11" max="11" width="12.7109375" style="47" bestFit="1" customWidth="1"/>
    <col min="12" max="12" width="18.5703125" style="47" bestFit="1" customWidth="1"/>
    <col min="13" max="13" width="11.42578125" style="186"/>
    <col min="14" max="14" width="11.42578125" style="330"/>
    <col min="17" max="17" width="46.7109375" bestFit="1" customWidth="1"/>
  </cols>
  <sheetData>
    <row r="1" spans="1:22">
      <c r="A1" s="182">
        <v>2023</v>
      </c>
      <c r="C1" s="47" t="s">
        <v>790</v>
      </c>
      <c r="D1" s="47" t="s">
        <v>791</v>
      </c>
      <c r="E1" s="329" t="s">
        <v>792</v>
      </c>
      <c r="F1" s="47" t="s">
        <v>793</v>
      </c>
      <c r="G1" s="47" t="s">
        <v>794</v>
      </c>
      <c r="H1" s="47" t="s">
        <v>795</v>
      </c>
      <c r="I1" s="47" t="s">
        <v>796</v>
      </c>
      <c r="J1" s="47" t="s">
        <v>797</v>
      </c>
      <c r="K1" s="47" t="s">
        <v>798</v>
      </c>
      <c r="L1" s="47" t="s">
        <v>800</v>
      </c>
    </row>
    <row r="2" spans="1:22" s="182" customFormat="1" ht="17.25">
      <c r="A2" s="331" t="s">
        <v>468</v>
      </c>
      <c r="B2" s="331" t="s">
        <v>469</v>
      </c>
      <c r="C2" s="332" t="s">
        <v>801</v>
      </c>
      <c r="D2" s="332" t="s">
        <v>802</v>
      </c>
      <c r="E2" s="332" t="s">
        <v>803</v>
      </c>
      <c r="F2" s="333" t="s">
        <v>804</v>
      </c>
      <c r="G2" s="187" t="s">
        <v>805</v>
      </c>
      <c r="H2" s="187" t="s">
        <v>806</v>
      </c>
      <c r="I2" s="333" t="s">
        <v>807</v>
      </c>
      <c r="J2" s="333" t="s">
        <v>808</v>
      </c>
      <c r="K2" s="187" t="s">
        <v>836</v>
      </c>
      <c r="L2" s="187" t="s">
        <v>824</v>
      </c>
      <c r="M2" s="187" t="s">
        <v>812</v>
      </c>
      <c r="N2" s="334"/>
      <c r="P2" s="331" t="s">
        <v>468</v>
      </c>
      <c r="Q2" s="187" t="s">
        <v>469</v>
      </c>
      <c r="R2" s="187">
        <v>2023</v>
      </c>
      <c r="S2" s="187">
        <v>2025</v>
      </c>
      <c r="T2" s="187">
        <v>2035</v>
      </c>
      <c r="U2" s="187">
        <v>2045</v>
      </c>
      <c r="V2" s="187">
        <v>2055</v>
      </c>
    </row>
    <row r="3" spans="1:22">
      <c r="A3" s="335" t="s">
        <v>704</v>
      </c>
      <c r="B3" s="237" t="s">
        <v>705</v>
      </c>
      <c r="C3" s="336">
        <v>0</v>
      </c>
      <c r="D3" s="336">
        <v>174</v>
      </c>
      <c r="E3" s="336">
        <v>135</v>
      </c>
      <c r="F3" s="336">
        <v>107</v>
      </c>
      <c r="G3" s="336">
        <v>0</v>
      </c>
      <c r="H3" s="336">
        <v>0</v>
      </c>
      <c r="I3" s="336">
        <v>0</v>
      </c>
      <c r="J3" s="336">
        <v>0</v>
      </c>
      <c r="K3" s="336">
        <v>0</v>
      </c>
      <c r="L3" s="336">
        <v>0</v>
      </c>
      <c r="M3" s="337">
        <f t="shared" ref="M3:M11" si="0">+SUM(B3:E3,H3:I3,K3)</f>
        <v>309</v>
      </c>
      <c r="O3" s="339"/>
      <c r="P3" s="335" t="str">
        <f t="shared" ref="P3:Q12" si="1">A3</f>
        <v>110</v>
      </c>
      <c r="Q3" s="335" t="str">
        <f t="shared" si="1"/>
        <v>Rio Palena y Costeras Limite Decima Region</v>
      </c>
      <c r="R3" s="340">
        <f t="shared" ref="R3:R11" si="2">M3</f>
        <v>309</v>
      </c>
      <c r="S3" s="340">
        <f>M55</f>
        <v>377</v>
      </c>
      <c r="T3" s="340">
        <f>M42</f>
        <v>380</v>
      </c>
      <c r="U3" s="340">
        <f>M29</f>
        <v>395</v>
      </c>
      <c r="V3" s="340">
        <f t="shared" ref="V3:V11" si="3">M16</f>
        <v>701</v>
      </c>
    </row>
    <row r="4" spans="1:22">
      <c r="A4" s="335" t="s">
        <v>706</v>
      </c>
      <c r="B4" s="237" t="s">
        <v>707</v>
      </c>
      <c r="C4" s="336">
        <v>180</v>
      </c>
      <c r="D4" s="336">
        <v>222</v>
      </c>
      <c r="E4" s="336">
        <v>171</v>
      </c>
      <c r="F4" s="336">
        <v>242</v>
      </c>
      <c r="G4" s="336">
        <v>0</v>
      </c>
      <c r="H4" s="336">
        <v>0</v>
      </c>
      <c r="I4" s="336">
        <v>0</v>
      </c>
      <c r="J4" s="336">
        <v>12440</v>
      </c>
      <c r="K4" s="336">
        <v>0</v>
      </c>
      <c r="L4" s="336">
        <v>0</v>
      </c>
      <c r="M4" s="337">
        <f t="shared" si="0"/>
        <v>573</v>
      </c>
      <c r="O4" s="339"/>
      <c r="P4" s="335" t="str">
        <f t="shared" si="1"/>
        <v>111</v>
      </c>
      <c r="Q4" s="335" t="str">
        <f t="shared" si="1"/>
        <v>Costeras e Islas entre R.Palena y R.Aisen</v>
      </c>
      <c r="R4" s="340">
        <f t="shared" si="2"/>
        <v>573</v>
      </c>
      <c r="S4" s="340">
        <f t="shared" ref="S4:S11" si="4">M56</f>
        <v>661</v>
      </c>
      <c r="T4" s="340">
        <f t="shared" ref="T4:T11" si="5">M43</f>
        <v>644</v>
      </c>
      <c r="U4" s="340">
        <f t="shared" ref="U4:U11" si="6">M30</f>
        <v>630</v>
      </c>
      <c r="V4" s="340">
        <f t="shared" si="3"/>
        <v>1083</v>
      </c>
    </row>
    <row r="5" spans="1:22">
      <c r="A5" s="335" t="s">
        <v>708</v>
      </c>
      <c r="B5" s="237" t="s">
        <v>709</v>
      </c>
      <c r="C5" s="336">
        <v>0</v>
      </c>
      <c r="D5" s="336">
        <v>107</v>
      </c>
      <c r="E5" s="336">
        <v>31</v>
      </c>
      <c r="F5" s="336">
        <v>1</v>
      </c>
      <c r="G5" s="336">
        <v>0</v>
      </c>
      <c r="H5" s="336">
        <v>0</v>
      </c>
      <c r="I5" s="336">
        <v>0</v>
      </c>
      <c r="J5" s="336">
        <v>0</v>
      </c>
      <c r="K5" s="336">
        <v>0</v>
      </c>
      <c r="L5" s="336">
        <v>0</v>
      </c>
      <c r="M5" s="337">
        <f t="shared" si="0"/>
        <v>138</v>
      </c>
      <c r="P5" s="335" t="str">
        <f t="shared" si="1"/>
        <v>112</v>
      </c>
      <c r="Q5" s="335" t="str">
        <f t="shared" si="1"/>
        <v>Archipielagos de Las Guaitecas y de los Chonos</v>
      </c>
      <c r="R5" s="340">
        <f t="shared" si="2"/>
        <v>138</v>
      </c>
      <c r="S5" s="340">
        <f t="shared" si="4"/>
        <v>150</v>
      </c>
      <c r="T5" s="340">
        <f t="shared" si="5"/>
        <v>147</v>
      </c>
      <c r="U5" s="340">
        <f t="shared" si="6"/>
        <v>133</v>
      </c>
      <c r="V5" s="340">
        <f t="shared" si="3"/>
        <v>182</v>
      </c>
    </row>
    <row r="6" spans="1:22">
      <c r="A6" s="335" t="s">
        <v>710</v>
      </c>
      <c r="B6" s="237" t="s">
        <v>837</v>
      </c>
      <c r="C6" s="336">
        <v>4322</v>
      </c>
      <c r="D6" s="336">
        <v>728</v>
      </c>
      <c r="E6" s="336">
        <v>11865</v>
      </c>
      <c r="F6" s="336">
        <v>1438</v>
      </c>
      <c r="G6" s="336">
        <v>0</v>
      </c>
      <c r="H6" s="336">
        <v>0</v>
      </c>
      <c r="I6" s="336">
        <v>741</v>
      </c>
      <c r="J6" s="336">
        <v>17000</v>
      </c>
      <c r="K6" s="336">
        <v>0</v>
      </c>
      <c r="L6" s="336">
        <v>0</v>
      </c>
      <c r="M6" s="337">
        <f t="shared" si="0"/>
        <v>17656</v>
      </c>
      <c r="P6" s="335" t="str">
        <f t="shared" si="1"/>
        <v>113</v>
      </c>
      <c r="Q6" s="335" t="str">
        <f t="shared" si="1"/>
        <v>Rio Aysen</v>
      </c>
      <c r="R6" s="340">
        <f t="shared" si="2"/>
        <v>17656</v>
      </c>
      <c r="S6" s="340">
        <f t="shared" si="4"/>
        <v>19466</v>
      </c>
      <c r="T6" s="340">
        <f t="shared" si="5"/>
        <v>21818</v>
      </c>
      <c r="U6" s="340">
        <f t="shared" si="6"/>
        <v>24525</v>
      </c>
      <c r="V6" s="340">
        <f t="shared" si="3"/>
        <v>35198</v>
      </c>
    </row>
    <row r="7" spans="1:22">
      <c r="A7" s="335" t="s">
        <v>712</v>
      </c>
      <c r="B7" s="237" t="s">
        <v>713</v>
      </c>
      <c r="C7" s="336">
        <v>773</v>
      </c>
      <c r="D7" s="336">
        <v>36</v>
      </c>
      <c r="E7" s="336">
        <v>97</v>
      </c>
      <c r="F7" s="336">
        <v>36</v>
      </c>
      <c r="G7" s="336">
        <v>0</v>
      </c>
      <c r="H7" s="336">
        <v>0</v>
      </c>
      <c r="I7" s="336">
        <v>0</v>
      </c>
      <c r="J7" s="336">
        <v>0</v>
      </c>
      <c r="K7" s="336">
        <v>0</v>
      </c>
      <c r="L7" s="336">
        <v>0</v>
      </c>
      <c r="M7" s="337">
        <f t="shared" si="0"/>
        <v>906</v>
      </c>
      <c r="P7" s="335" t="str">
        <f t="shared" si="1"/>
        <v>114</v>
      </c>
      <c r="Q7" s="335" t="str">
        <f t="shared" si="1"/>
        <v>Costeras e Islas entre R Aisen y R Baker y Canal Gral. Martinez</v>
      </c>
      <c r="R7" s="340">
        <f t="shared" si="2"/>
        <v>906</v>
      </c>
      <c r="S7" s="340">
        <f t="shared" si="4"/>
        <v>938</v>
      </c>
      <c r="T7" s="340">
        <f t="shared" si="5"/>
        <v>955</v>
      </c>
      <c r="U7" s="340">
        <f t="shared" si="6"/>
        <v>1014</v>
      </c>
      <c r="V7" s="340">
        <f t="shared" si="3"/>
        <v>1302</v>
      </c>
    </row>
    <row r="8" spans="1:22">
      <c r="A8" s="335" t="s">
        <v>714</v>
      </c>
      <c r="B8" s="237" t="s">
        <v>715</v>
      </c>
      <c r="C8" s="336">
        <v>659</v>
      </c>
      <c r="D8" s="336">
        <v>277</v>
      </c>
      <c r="E8" s="336">
        <v>27205</v>
      </c>
      <c r="F8" s="336">
        <v>634</v>
      </c>
      <c r="G8" s="336">
        <v>0</v>
      </c>
      <c r="H8" s="336">
        <v>0</v>
      </c>
      <c r="I8" s="336">
        <v>83</v>
      </c>
      <c r="J8" s="336">
        <v>0</v>
      </c>
      <c r="K8" s="336">
        <v>0</v>
      </c>
      <c r="L8" s="336">
        <v>0</v>
      </c>
      <c r="M8" s="337">
        <f t="shared" si="0"/>
        <v>28224</v>
      </c>
      <c r="P8" s="335" t="str">
        <f t="shared" si="1"/>
        <v>115</v>
      </c>
      <c r="Q8" s="335" t="str">
        <f t="shared" si="1"/>
        <v>Rio Baker</v>
      </c>
      <c r="R8" s="340">
        <f t="shared" si="2"/>
        <v>28224</v>
      </c>
      <c r="S8" s="340">
        <f t="shared" si="4"/>
        <v>32818</v>
      </c>
      <c r="T8" s="340">
        <f t="shared" si="5"/>
        <v>36793</v>
      </c>
      <c r="U8" s="340">
        <f t="shared" si="6"/>
        <v>41554</v>
      </c>
      <c r="V8" s="340">
        <f t="shared" si="3"/>
        <v>58512</v>
      </c>
    </row>
    <row r="9" spans="1:22">
      <c r="A9" s="335" t="s">
        <v>716</v>
      </c>
      <c r="B9" s="237" t="s">
        <v>153</v>
      </c>
      <c r="C9" s="336">
        <v>0</v>
      </c>
      <c r="D9" s="336">
        <v>0</v>
      </c>
      <c r="E9" s="336">
        <v>3</v>
      </c>
      <c r="F9" s="336">
        <v>21</v>
      </c>
      <c r="G9" s="336">
        <v>0</v>
      </c>
      <c r="H9" s="336">
        <v>0</v>
      </c>
      <c r="I9" s="336">
        <v>0</v>
      </c>
      <c r="J9" s="336">
        <v>0</v>
      </c>
      <c r="K9" s="336">
        <v>0</v>
      </c>
      <c r="L9" s="336">
        <v>0</v>
      </c>
      <c r="M9" s="337">
        <f t="shared" si="0"/>
        <v>3</v>
      </c>
      <c r="P9" s="335" t="str">
        <f t="shared" si="1"/>
        <v>116</v>
      </c>
      <c r="Q9" s="335" t="str">
        <f t="shared" si="1"/>
        <v>Costeras e Islas entre R. Baker y R. Pascua</v>
      </c>
      <c r="R9" s="340">
        <f t="shared" si="2"/>
        <v>3</v>
      </c>
      <c r="S9" s="340">
        <f t="shared" si="4"/>
        <v>4</v>
      </c>
      <c r="T9" s="340">
        <f t="shared" si="5"/>
        <v>4</v>
      </c>
      <c r="U9" s="340">
        <f t="shared" si="6"/>
        <v>5</v>
      </c>
      <c r="V9" s="340">
        <f t="shared" si="3"/>
        <v>9</v>
      </c>
    </row>
    <row r="10" spans="1:22">
      <c r="A10" s="335" t="s">
        <v>717</v>
      </c>
      <c r="B10" s="237" t="s">
        <v>718</v>
      </c>
      <c r="C10" s="336">
        <v>0</v>
      </c>
      <c r="D10" s="336">
        <v>56</v>
      </c>
      <c r="E10" s="336">
        <v>16</v>
      </c>
      <c r="F10" s="336">
        <v>57</v>
      </c>
      <c r="G10" s="336">
        <v>0</v>
      </c>
      <c r="H10" s="336">
        <v>0</v>
      </c>
      <c r="I10" s="336">
        <v>0</v>
      </c>
      <c r="J10" s="336">
        <v>0</v>
      </c>
      <c r="K10" s="336">
        <v>0</v>
      </c>
      <c r="L10" s="336">
        <v>0</v>
      </c>
      <c r="M10" s="337">
        <f t="shared" si="0"/>
        <v>72</v>
      </c>
      <c r="P10" s="335" t="str">
        <f t="shared" si="1"/>
        <v>117</v>
      </c>
      <c r="Q10" s="335" t="str">
        <f t="shared" si="1"/>
        <v>Rio Pascua</v>
      </c>
      <c r="R10" s="340">
        <f t="shared" si="2"/>
        <v>72</v>
      </c>
      <c r="S10" s="340">
        <f t="shared" si="4"/>
        <v>76</v>
      </c>
      <c r="T10" s="340">
        <f t="shared" si="5"/>
        <v>80</v>
      </c>
      <c r="U10" s="340">
        <f t="shared" si="6"/>
        <v>84</v>
      </c>
      <c r="V10" s="340">
        <f t="shared" si="3"/>
        <v>94</v>
      </c>
    </row>
    <row r="11" spans="1:22">
      <c r="A11" s="335" t="s">
        <v>719</v>
      </c>
      <c r="B11" s="237" t="s">
        <v>720</v>
      </c>
      <c r="C11" s="336">
        <v>0</v>
      </c>
      <c r="D11" s="336">
        <v>0</v>
      </c>
      <c r="E11" s="336">
        <v>2</v>
      </c>
      <c r="F11" s="336">
        <v>11</v>
      </c>
      <c r="G11" s="336">
        <v>0</v>
      </c>
      <c r="H11" s="336">
        <v>0</v>
      </c>
      <c r="I11" s="336">
        <v>0</v>
      </c>
      <c r="J11" s="336">
        <v>0</v>
      </c>
      <c r="K11" s="336">
        <v>0</v>
      </c>
      <c r="L11" s="336">
        <v>0</v>
      </c>
      <c r="M11" s="337">
        <f t="shared" si="0"/>
        <v>2</v>
      </c>
      <c r="P11" s="335" t="str">
        <f t="shared" si="1"/>
        <v>118</v>
      </c>
      <c r="Q11" s="335" t="str">
        <f t="shared" si="1"/>
        <v>Costeras entre R. Pascua Limite Region. Archipielago Guayeco</v>
      </c>
      <c r="R11" s="340">
        <f t="shared" si="2"/>
        <v>2</v>
      </c>
      <c r="S11" s="340">
        <f t="shared" si="4"/>
        <v>4</v>
      </c>
      <c r="T11" s="340">
        <f t="shared" si="5"/>
        <v>2</v>
      </c>
      <c r="U11" s="340">
        <f t="shared" si="6"/>
        <v>2</v>
      </c>
      <c r="V11" s="340">
        <f t="shared" si="3"/>
        <v>7</v>
      </c>
    </row>
    <row r="12" spans="1:22">
      <c r="A12" s="335" t="s">
        <v>838</v>
      </c>
      <c r="B12" s="237"/>
      <c r="C12" s="379"/>
      <c r="D12" s="379"/>
      <c r="E12" s="380"/>
      <c r="F12" s="381">
        <v>0.02</v>
      </c>
      <c r="G12" s="61"/>
      <c r="H12" s="61"/>
      <c r="I12" s="382"/>
      <c r="J12" s="382"/>
      <c r="K12" s="382"/>
      <c r="L12" s="379"/>
      <c r="M12" s="337">
        <f t="shared" ref="M12" si="7">+SUM(C12:F12,I12:J12)</f>
        <v>0.02</v>
      </c>
      <c r="P12" s="368" t="str">
        <f t="shared" si="1"/>
        <v>119</v>
      </c>
    </row>
    <row r="13" spans="1:22">
      <c r="A13" s="383"/>
      <c r="B13" s="65"/>
      <c r="C13" s="384"/>
      <c r="D13" s="384"/>
      <c r="E13" s="385"/>
      <c r="F13" s="386"/>
      <c r="G13" s="387"/>
      <c r="H13" s="387"/>
      <c r="I13" s="388"/>
      <c r="J13" s="388"/>
      <c r="K13" s="388"/>
      <c r="L13" s="384"/>
      <c r="M13" s="373"/>
      <c r="P13" s="383"/>
    </row>
    <row r="14" spans="1:22">
      <c r="A14" s="182">
        <v>2055</v>
      </c>
    </row>
    <row r="15" spans="1:22" ht="17.25">
      <c r="A15" s="331" t="s">
        <v>468</v>
      </c>
      <c r="B15" s="331" t="s">
        <v>469</v>
      </c>
      <c r="C15" s="346" t="s">
        <v>801</v>
      </c>
      <c r="D15" s="346" t="s">
        <v>802</v>
      </c>
      <c r="E15" s="346" t="s">
        <v>803</v>
      </c>
      <c r="F15" s="187" t="s">
        <v>804</v>
      </c>
      <c r="G15" s="187" t="s">
        <v>805</v>
      </c>
      <c r="H15" s="187" t="s">
        <v>806</v>
      </c>
      <c r="I15" s="187" t="s">
        <v>807</v>
      </c>
      <c r="J15" s="187" t="s">
        <v>808</v>
      </c>
      <c r="K15" s="187" t="s">
        <v>836</v>
      </c>
      <c r="L15" s="187" t="s">
        <v>824</v>
      </c>
      <c r="M15" s="187" t="s">
        <v>812</v>
      </c>
    </row>
    <row r="16" spans="1:22">
      <c r="A16" s="335" t="str">
        <f t="shared" ref="A16:B24" si="8">A3</f>
        <v>110</v>
      </c>
      <c r="B16" s="389" t="str">
        <f t="shared" si="8"/>
        <v>Rio Palena y Costeras Limite Decima Region</v>
      </c>
      <c r="C16" s="336">
        <v>0</v>
      </c>
      <c r="D16" s="336">
        <v>158</v>
      </c>
      <c r="E16" s="336">
        <v>543</v>
      </c>
      <c r="F16" s="336">
        <v>102</v>
      </c>
      <c r="G16" s="336">
        <v>0</v>
      </c>
      <c r="H16" s="336">
        <v>0</v>
      </c>
      <c r="I16" s="336">
        <v>0</v>
      </c>
      <c r="J16" s="336">
        <v>0</v>
      </c>
      <c r="K16" s="336">
        <v>0</v>
      </c>
      <c r="L16" s="336">
        <v>0</v>
      </c>
      <c r="M16" s="337">
        <f t="shared" ref="M16:M24" si="9">+SUM(B16:E16,H16:I16,K16)</f>
        <v>701</v>
      </c>
    </row>
    <row r="17" spans="1:22">
      <c r="A17" s="335" t="str">
        <f t="shared" si="8"/>
        <v>111</v>
      </c>
      <c r="B17" s="389" t="str">
        <f t="shared" si="8"/>
        <v>Costeras e Islas entre R.Palena y R.Aisen</v>
      </c>
      <c r="C17" s="336">
        <v>180</v>
      </c>
      <c r="D17" s="336">
        <v>202</v>
      </c>
      <c r="E17" s="336">
        <v>701</v>
      </c>
      <c r="F17" s="336">
        <v>239</v>
      </c>
      <c r="G17" s="336">
        <v>0</v>
      </c>
      <c r="H17" s="336">
        <v>0</v>
      </c>
      <c r="I17" s="336">
        <v>0</v>
      </c>
      <c r="J17" s="336">
        <v>40307</v>
      </c>
      <c r="K17" s="336">
        <v>0</v>
      </c>
      <c r="L17" s="336">
        <v>0</v>
      </c>
      <c r="M17" s="337">
        <f t="shared" si="9"/>
        <v>1083</v>
      </c>
    </row>
    <row r="18" spans="1:22">
      <c r="A18" s="335" t="str">
        <f t="shared" si="8"/>
        <v>112</v>
      </c>
      <c r="B18" s="389" t="str">
        <f t="shared" si="8"/>
        <v>Archipielagos de Las Guaitecas y de los Chonos</v>
      </c>
      <c r="C18" s="336">
        <v>0</v>
      </c>
      <c r="D18" s="336">
        <v>97</v>
      </c>
      <c r="E18" s="336">
        <v>85</v>
      </c>
      <c r="F18" s="336">
        <v>0</v>
      </c>
      <c r="G18" s="336">
        <v>0</v>
      </c>
      <c r="H18" s="336">
        <v>0</v>
      </c>
      <c r="I18" s="336">
        <v>0</v>
      </c>
      <c r="J18" s="336">
        <v>0</v>
      </c>
      <c r="K18" s="336">
        <v>0</v>
      </c>
      <c r="L18" s="336">
        <v>0</v>
      </c>
      <c r="M18" s="337">
        <f t="shared" si="9"/>
        <v>182</v>
      </c>
    </row>
    <row r="19" spans="1:22">
      <c r="A19" s="335" t="str">
        <f t="shared" si="8"/>
        <v>113</v>
      </c>
      <c r="B19" s="389" t="str">
        <f t="shared" si="8"/>
        <v>Rio Aysen</v>
      </c>
      <c r="C19" s="336">
        <v>4248</v>
      </c>
      <c r="D19" s="336">
        <v>703</v>
      </c>
      <c r="E19" s="336">
        <v>29974</v>
      </c>
      <c r="F19" s="336">
        <v>1596</v>
      </c>
      <c r="G19" s="336">
        <v>0</v>
      </c>
      <c r="H19" s="336">
        <v>0</v>
      </c>
      <c r="I19" s="336">
        <v>273</v>
      </c>
      <c r="J19" s="336">
        <v>55081</v>
      </c>
      <c r="K19" s="336">
        <v>0</v>
      </c>
      <c r="L19" s="336">
        <v>0</v>
      </c>
      <c r="M19" s="337">
        <f t="shared" si="9"/>
        <v>35198</v>
      </c>
    </row>
    <row r="20" spans="1:22" s="330" customFormat="1">
      <c r="A20" s="335" t="str">
        <f t="shared" si="8"/>
        <v>114</v>
      </c>
      <c r="B20" s="389" t="str">
        <f t="shared" si="8"/>
        <v>Costeras e Islas entre R Aisen y R Baker y Canal Gral. Martinez</v>
      </c>
      <c r="C20" s="336">
        <v>989</v>
      </c>
      <c r="D20" s="336">
        <v>33</v>
      </c>
      <c r="E20" s="336">
        <v>280</v>
      </c>
      <c r="F20" s="336">
        <v>50</v>
      </c>
      <c r="G20" s="336">
        <v>0</v>
      </c>
      <c r="H20" s="336">
        <v>0</v>
      </c>
      <c r="I20" s="336">
        <v>0</v>
      </c>
      <c r="J20" s="336">
        <v>0</v>
      </c>
      <c r="K20" s="336">
        <v>0</v>
      </c>
      <c r="L20" s="336">
        <v>0</v>
      </c>
      <c r="M20" s="337">
        <f t="shared" si="9"/>
        <v>1302</v>
      </c>
      <c r="O20"/>
      <c r="P20"/>
      <c r="Q20"/>
      <c r="R20"/>
      <c r="S20"/>
      <c r="T20"/>
      <c r="U20"/>
      <c r="V20"/>
    </row>
    <row r="21" spans="1:22" s="330" customFormat="1">
      <c r="A21" s="335" t="str">
        <f t="shared" si="8"/>
        <v>115</v>
      </c>
      <c r="B21" s="389" t="str">
        <f t="shared" si="8"/>
        <v>Rio Baker</v>
      </c>
      <c r="C21" s="336">
        <v>651</v>
      </c>
      <c r="D21" s="336">
        <v>265</v>
      </c>
      <c r="E21" s="336">
        <v>57596</v>
      </c>
      <c r="F21" s="336">
        <v>587</v>
      </c>
      <c r="G21" s="336">
        <v>0</v>
      </c>
      <c r="H21" s="336">
        <v>0</v>
      </c>
      <c r="I21" s="336">
        <v>0</v>
      </c>
      <c r="J21" s="336">
        <v>0</v>
      </c>
      <c r="K21" s="336">
        <v>0</v>
      </c>
      <c r="L21" s="336">
        <v>0</v>
      </c>
      <c r="M21" s="337">
        <f t="shared" si="9"/>
        <v>58512</v>
      </c>
      <c r="O21"/>
      <c r="P21"/>
      <c r="Q21"/>
      <c r="R21"/>
      <c r="S21"/>
      <c r="T21"/>
      <c r="U21"/>
      <c r="V21"/>
    </row>
    <row r="22" spans="1:22" s="330" customFormat="1">
      <c r="A22" s="335" t="str">
        <f t="shared" si="8"/>
        <v>116</v>
      </c>
      <c r="B22" s="389" t="str">
        <f t="shared" si="8"/>
        <v>Costeras e Islas entre R. Baker y R. Pascua</v>
      </c>
      <c r="C22" s="336">
        <v>0</v>
      </c>
      <c r="D22" s="336">
        <v>0</v>
      </c>
      <c r="E22" s="336">
        <v>9</v>
      </c>
      <c r="F22" s="336">
        <v>37</v>
      </c>
      <c r="G22" s="336">
        <v>0</v>
      </c>
      <c r="H22" s="336">
        <v>0</v>
      </c>
      <c r="I22" s="336">
        <v>0</v>
      </c>
      <c r="J22" s="336">
        <v>0</v>
      </c>
      <c r="K22" s="336">
        <v>0</v>
      </c>
      <c r="L22" s="336">
        <v>0</v>
      </c>
      <c r="M22" s="337">
        <f t="shared" si="9"/>
        <v>9</v>
      </c>
      <c r="O22"/>
      <c r="P22"/>
      <c r="Q22"/>
      <c r="R22"/>
      <c r="S22"/>
      <c r="T22"/>
      <c r="U22"/>
      <c r="V22"/>
    </row>
    <row r="23" spans="1:22">
      <c r="A23" s="335" t="str">
        <f t="shared" si="8"/>
        <v>117</v>
      </c>
      <c r="B23" s="389" t="str">
        <f t="shared" si="8"/>
        <v>Rio Pascua</v>
      </c>
      <c r="C23" s="336">
        <v>0</v>
      </c>
      <c r="D23" s="336">
        <v>51</v>
      </c>
      <c r="E23" s="336">
        <v>43</v>
      </c>
      <c r="F23" s="336">
        <v>86</v>
      </c>
      <c r="G23" s="336">
        <v>0</v>
      </c>
      <c r="H23" s="336">
        <v>0</v>
      </c>
      <c r="I23" s="336">
        <v>0</v>
      </c>
      <c r="J23" s="336">
        <v>0</v>
      </c>
      <c r="K23" s="336">
        <v>0</v>
      </c>
      <c r="L23" s="336">
        <v>0</v>
      </c>
      <c r="M23" s="337">
        <f t="shared" si="9"/>
        <v>94</v>
      </c>
    </row>
    <row r="24" spans="1:22">
      <c r="A24" s="335" t="str">
        <f t="shared" si="8"/>
        <v>118</v>
      </c>
      <c r="B24" s="389" t="str">
        <f t="shared" si="8"/>
        <v>Costeras entre R. Pascua Limite Region. Archipielago Guayeco</v>
      </c>
      <c r="C24" s="336">
        <v>0</v>
      </c>
      <c r="D24" s="336">
        <v>0</v>
      </c>
      <c r="E24" s="336">
        <v>7</v>
      </c>
      <c r="F24" s="336">
        <v>11</v>
      </c>
      <c r="G24" s="336">
        <v>0</v>
      </c>
      <c r="H24" s="336">
        <v>0</v>
      </c>
      <c r="I24" s="336">
        <v>0</v>
      </c>
      <c r="J24" s="336">
        <v>0</v>
      </c>
      <c r="K24" s="336">
        <v>0</v>
      </c>
      <c r="L24" s="336">
        <v>0</v>
      </c>
      <c r="M24" s="337">
        <f t="shared" si="9"/>
        <v>7</v>
      </c>
    </row>
    <row r="25" spans="1:22">
      <c r="A25" s="390">
        <v>119</v>
      </c>
      <c r="B25" s="237"/>
      <c r="C25" s="61"/>
      <c r="D25" s="61"/>
      <c r="E25" s="391"/>
      <c r="F25" s="381">
        <v>0.03</v>
      </c>
      <c r="G25" s="61"/>
      <c r="H25" s="61"/>
      <c r="I25" s="382"/>
      <c r="J25" s="382"/>
      <c r="K25" s="382"/>
      <c r="L25" s="61"/>
      <c r="M25" s="337">
        <f t="shared" ref="M25" si="10">+SUM(C25:F25,I25:J25)</f>
        <v>0.03</v>
      </c>
    </row>
    <row r="27" spans="1:22">
      <c r="A27" s="182">
        <v>2045</v>
      </c>
    </row>
    <row r="28" spans="1:22" ht="17.25">
      <c r="A28" s="331" t="s">
        <v>468</v>
      </c>
      <c r="B28" s="331" t="s">
        <v>469</v>
      </c>
      <c r="C28" s="332" t="s">
        <v>801</v>
      </c>
      <c r="D28" s="332" t="s">
        <v>802</v>
      </c>
      <c r="E28" s="332" t="s">
        <v>803</v>
      </c>
      <c r="F28" s="333" t="s">
        <v>804</v>
      </c>
      <c r="G28" s="187" t="s">
        <v>805</v>
      </c>
      <c r="H28" s="187" t="s">
        <v>806</v>
      </c>
      <c r="I28" s="333" t="s">
        <v>807</v>
      </c>
      <c r="J28" s="333" t="s">
        <v>808</v>
      </c>
      <c r="K28" s="187" t="s">
        <v>836</v>
      </c>
      <c r="L28" s="187" t="s">
        <v>824</v>
      </c>
      <c r="M28" s="187" t="s">
        <v>812</v>
      </c>
      <c r="N28" s="334"/>
    </row>
    <row r="29" spans="1:22">
      <c r="A29" s="335" t="s">
        <v>704</v>
      </c>
      <c r="B29" s="237" t="s">
        <v>705</v>
      </c>
      <c r="C29" s="336">
        <v>0</v>
      </c>
      <c r="D29" s="336">
        <v>169</v>
      </c>
      <c r="E29" s="336">
        <v>226</v>
      </c>
      <c r="F29" s="336">
        <v>107</v>
      </c>
      <c r="G29" s="336">
        <v>0</v>
      </c>
      <c r="H29" s="336">
        <v>0</v>
      </c>
      <c r="I29" s="336">
        <v>0</v>
      </c>
      <c r="J29" s="336">
        <v>0</v>
      </c>
      <c r="K29" s="336">
        <v>0</v>
      </c>
      <c r="L29" s="336">
        <v>0</v>
      </c>
      <c r="M29" s="337">
        <f t="shared" ref="M29:M37" si="11">+SUM(B29:E29,H29:I29,K29)</f>
        <v>395</v>
      </c>
    </row>
    <row r="30" spans="1:22">
      <c r="A30" s="335" t="s">
        <v>706</v>
      </c>
      <c r="B30" s="237" t="s">
        <v>707</v>
      </c>
      <c r="C30" s="336">
        <v>185</v>
      </c>
      <c r="D30" s="336">
        <v>217</v>
      </c>
      <c r="E30" s="336">
        <v>228</v>
      </c>
      <c r="F30" s="336">
        <v>226</v>
      </c>
      <c r="G30" s="336">
        <v>0</v>
      </c>
      <c r="H30" s="336">
        <v>0</v>
      </c>
      <c r="I30" s="336">
        <v>0</v>
      </c>
      <c r="J30" s="336">
        <v>30752</v>
      </c>
      <c r="K30" s="336">
        <v>0</v>
      </c>
      <c r="L30" s="336">
        <v>0</v>
      </c>
      <c r="M30" s="337">
        <f t="shared" si="11"/>
        <v>630</v>
      </c>
    </row>
    <row r="31" spans="1:22">
      <c r="A31" s="335" t="s">
        <v>708</v>
      </c>
      <c r="B31" s="237" t="s">
        <v>709</v>
      </c>
      <c r="C31" s="336">
        <v>0</v>
      </c>
      <c r="D31" s="336">
        <v>104</v>
      </c>
      <c r="E31" s="336">
        <v>29</v>
      </c>
      <c r="F31" s="336">
        <v>1</v>
      </c>
      <c r="G31" s="336">
        <v>0</v>
      </c>
      <c r="H31" s="336">
        <v>0</v>
      </c>
      <c r="I31" s="336">
        <v>0</v>
      </c>
      <c r="J31" s="336">
        <v>0</v>
      </c>
      <c r="K31" s="336">
        <v>0</v>
      </c>
      <c r="L31" s="336">
        <v>0</v>
      </c>
      <c r="M31" s="337">
        <f t="shared" si="11"/>
        <v>133</v>
      </c>
    </row>
    <row r="32" spans="1:22">
      <c r="A32" s="335" t="s">
        <v>710</v>
      </c>
      <c r="B32" s="237" t="s">
        <v>837</v>
      </c>
      <c r="C32" s="336">
        <v>4417</v>
      </c>
      <c r="D32" s="336">
        <v>755</v>
      </c>
      <c r="E32" s="336">
        <v>19066</v>
      </c>
      <c r="F32" s="336">
        <v>1448</v>
      </c>
      <c r="G32" s="336">
        <v>0</v>
      </c>
      <c r="H32" s="336">
        <v>0</v>
      </c>
      <c r="I32" s="336">
        <v>287</v>
      </c>
      <c r="J32" s="336">
        <v>42023</v>
      </c>
      <c r="K32" s="336">
        <v>0</v>
      </c>
      <c r="L32" s="336">
        <v>0</v>
      </c>
      <c r="M32" s="337">
        <f t="shared" si="11"/>
        <v>24525</v>
      </c>
    </row>
    <row r="33" spans="1:13">
      <c r="A33" s="335" t="s">
        <v>712</v>
      </c>
      <c r="B33" s="237" t="s">
        <v>713</v>
      </c>
      <c r="C33" s="336">
        <v>918</v>
      </c>
      <c r="D33" s="336">
        <v>35</v>
      </c>
      <c r="E33" s="336">
        <v>61</v>
      </c>
      <c r="F33" s="336">
        <v>42</v>
      </c>
      <c r="G33" s="336">
        <v>0</v>
      </c>
      <c r="H33" s="336">
        <v>0</v>
      </c>
      <c r="I33" s="336">
        <v>0</v>
      </c>
      <c r="J33" s="336">
        <v>0</v>
      </c>
      <c r="K33" s="336">
        <v>0</v>
      </c>
      <c r="L33" s="336">
        <v>0</v>
      </c>
      <c r="M33" s="337">
        <f t="shared" si="11"/>
        <v>1014</v>
      </c>
    </row>
    <row r="34" spans="1:13">
      <c r="A34" s="335" t="s">
        <v>714</v>
      </c>
      <c r="B34" s="237" t="s">
        <v>715</v>
      </c>
      <c r="C34" s="336">
        <v>665</v>
      </c>
      <c r="D34" s="336">
        <v>285</v>
      </c>
      <c r="E34" s="336">
        <v>40604</v>
      </c>
      <c r="F34" s="336">
        <v>582</v>
      </c>
      <c r="G34" s="336">
        <v>0</v>
      </c>
      <c r="H34" s="336">
        <v>0</v>
      </c>
      <c r="I34" s="336">
        <v>0</v>
      </c>
      <c r="J34" s="336">
        <v>0</v>
      </c>
      <c r="K34" s="336">
        <v>0</v>
      </c>
      <c r="L34" s="336">
        <v>0</v>
      </c>
      <c r="M34" s="337">
        <f t="shared" si="11"/>
        <v>41554</v>
      </c>
    </row>
    <row r="35" spans="1:13">
      <c r="A35" s="335" t="s">
        <v>716</v>
      </c>
      <c r="B35" s="237" t="s">
        <v>153</v>
      </c>
      <c r="C35" s="336">
        <v>0</v>
      </c>
      <c r="D35" s="336">
        <v>0</v>
      </c>
      <c r="E35" s="336">
        <v>5</v>
      </c>
      <c r="F35" s="336">
        <v>29</v>
      </c>
      <c r="G35" s="336">
        <v>0</v>
      </c>
      <c r="H35" s="336">
        <v>0</v>
      </c>
      <c r="I35" s="336">
        <v>0</v>
      </c>
      <c r="J35" s="336">
        <v>0</v>
      </c>
      <c r="K35" s="336">
        <v>0</v>
      </c>
      <c r="L35" s="336">
        <v>0</v>
      </c>
      <c r="M35" s="337">
        <f t="shared" si="11"/>
        <v>5</v>
      </c>
    </row>
    <row r="36" spans="1:13">
      <c r="A36" s="335" t="s">
        <v>717</v>
      </c>
      <c r="B36" s="237" t="s">
        <v>718</v>
      </c>
      <c r="C36" s="336">
        <v>0</v>
      </c>
      <c r="D36" s="336">
        <v>54</v>
      </c>
      <c r="E36" s="336">
        <v>30</v>
      </c>
      <c r="F36" s="336">
        <v>70</v>
      </c>
      <c r="G36" s="336">
        <v>0</v>
      </c>
      <c r="H36" s="336">
        <v>0</v>
      </c>
      <c r="I36" s="336">
        <v>0</v>
      </c>
      <c r="J36" s="336">
        <v>0</v>
      </c>
      <c r="K36" s="336">
        <v>0</v>
      </c>
      <c r="L36" s="336">
        <v>0</v>
      </c>
      <c r="M36" s="337">
        <f t="shared" si="11"/>
        <v>84</v>
      </c>
    </row>
    <row r="37" spans="1:13">
      <c r="A37" s="335" t="s">
        <v>719</v>
      </c>
      <c r="B37" s="237" t="s">
        <v>720</v>
      </c>
      <c r="C37" s="336">
        <v>0</v>
      </c>
      <c r="D37" s="336">
        <v>0</v>
      </c>
      <c r="E37" s="336">
        <v>2</v>
      </c>
      <c r="F37" s="336">
        <v>10</v>
      </c>
      <c r="G37" s="336">
        <v>0</v>
      </c>
      <c r="H37" s="336">
        <v>0</v>
      </c>
      <c r="I37" s="336">
        <v>0</v>
      </c>
      <c r="J37" s="336">
        <v>0</v>
      </c>
      <c r="K37" s="336">
        <v>0</v>
      </c>
      <c r="L37" s="336">
        <v>0</v>
      </c>
      <c r="M37" s="337">
        <f t="shared" si="11"/>
        <v>2</v>
      </c>
    </row>
    <row r="38" spans="1:13">
      <c r="A38" s="335" t="s">
        <v>838</v>
      </c>
      <c r="B38" s="237"/>
      <c r="C38" s="379"/>
      <c r="D38" s="379"/>
      <c r="E38" s="380"/>
      <c r="F38" s="381">
        <v>0.02</v>
      </c>
      <c r="G38" s="61"/>
      <c r="H38" s="61"/>
      <c r="I38" s="382"/>
      <c r="J38" s="382"/>
      <c r="K38" s="382">
        <v>0</v>
      </c>
      <c r="L38" s="379"/>
      <c r="M38" s="337">
        <f t="shared" ref="M38" si="12">+SUM(C38:F38,I38:J38)</f>
        <v>0.02</v>
      </c>
    </row>
    <row r="40" spans="1:13">
      <c r="A40" s="182">
        <v>2035</v>
      </c>
    </row>
    <row r="41" spans="1:13" ht="17.25">
      <c r="A41" s="331" t="s">
        <v>468</v>
      </c>
      <c r="B41" s="331" t="s">
        <v>469</v>
      </c>
      <c r="C41" s="332" t="s">
        <v>801</v>
      </c>
      <c r="D41" s="332" t="s">
        <v>802</v>
      </c>
      <c r="E41" s="332" t="s">
        <v>803</v>
      </c>
      <c r="F41" s="333" t="s">
        <v>804</v>
      </c>
      <c r="G41" s="187" t="s">
        <v>805</v>
      </c>
      <c r="H41" s="187" t="s">
        <v>806</v>
      </c>
      <c r="I41" s="333" t="s">
        <v>807</v>
      </c>
      <c r="J41" s="333" t="s">
        <v>808</v>
      </c>
      <c r="K41" s="187" t="s">
        <v>836</v>
      </c>
      <c r="L41" s="187" t="s">
        <v>824</v>
      </c>
      <c r="M41" s="187" t="s">
        <v>812</v>
      </c>
    </row>
    <row r="42" spans="1:13">
      <c r="A42" s="335" t="s">
        <v>704</v>
      </c>
      <c r="B42" s="237" t="s">
        <v>705</v>
      </c>
      <c r="C42" s="336">
        <v>0</v>
      </c>
      <c r="D42" s="336">
        <v>175</v>
      </c>
      <c r="E42" s="336">
        <v>205</v>
      </c>
      <c r="F42" s="336">
        <v>105</v>
      </c>
      <c r="G42" s="336">
        <v>0</v>
      </c>
      <c r="H42" s="336">
        <v>0</v>
      </c>
      <c r="I42" s="336">
        <v>0</v>
      </c>
      <c r="J42" s="336">
        <v>0</v>
      </c>
      <c r="K42" s="336">
        <v>0</v>
      </c>
      <c r="L42" s="336">
        <v>0</v>
      </c>
      <c r="M42" s="337">
        <f t="shared" ref="M42:M50" si="13">+SUM(B42:E42,H42:I42,K42)</f>
        <v>380</v>
      </c>
    </row>
    <row r="43" spans="1:13">
      <c r="A43" s="335" t="s">
        <v>706</v>
      </c>
      <c r="B43" s="237" t="s">
        <v>707</v>
      </c>
      <c r="C43" s="336">
        <v>186</v>
      </c>
      <c r="D43" s="336">
        <v>224</v>
      </c>
      <c r="E43" s="336">
        <v>234</v>
      </c>
      <c r="F43" s="336">
        <v>230</v>
      </c>
      <c r="G43" s="336">
        <v>0</v>
      </c>
      <c r="H43" s="336">
        <v>0</v>
      </c>
      <c r="I43" s="336">
        <v>0</v>
      </c>
      <c r="J43" s="336">
        <v>21813</v>
      </c>
      <c r="K43" s="336">
        <v>0</v>
      </c>
      <c r="L43" s="336">
        <v>0</v>
      </c>
      <c r="M43" s="337">
        <f t="shared" si="13"/>
        <v>644</v>
      </c>
    </row>
    <row r="44" spans="1:13">
      <c r="A44" s="335" t="s">
        <v>708</v>
      </c>
      <c r="B44" s="237" t="s">
        <v>709</v>
      </c>
      <c r="C44" s="336">
        <v>0</v>
      </c>
      <c r="D44" s="336">
        <v>108</v>
      </c>
      <c r="E44" s="336">
        <v>39</v>
      </c>
      <c r="F44" s="336">
        <v>1</v>
      </c>
      <c r="G44" s="336">
        <v>0</v>
      </c>
      <c r="H44" s="336">
        <v>0</v>
      </c>
      <c r="I44" s="336">
        <v>0</v>
      </c>
      <c r="J44" s="336">
        <v>0</v>
      </c>
      <c r="K44" s="336">
        <v>0</v>
      </c>
      <c r="L44" s="336">
        <v>0</v>
      </c>
      <c r="M44" s="337">
        <f t="shared" si="13"/>
        <v>147</v>
      </c>
    </row>
    <row r="45" spans="1:13">
      <c r="A45" s="335" t="s">
        <v>710</v>
      </c>
      <c r="B45" s="237" t="s">
        <v>837</v>
      </c>
      <c r="C45" s="336">
        <v>4442</v>
      </c>
      <c r="D45" s="336">
        <v>781</v>
      </c>
      <c r="E45" s="336">
        <v>15911</v>
      </c>
      <c r="F45" s="336">
        <v>1430</v>
      </c>
      <c r="G45" s="336">
        <v>0</v>
      </c>
      <c r="H45" s="336">
        <v>0</v>
      </c>
      <c r="I45" s="336">
        <v>684</v>
      </c>
      <c r="J45" s="336">
        <v>29809</v>
      </c>
      <c r="K45" s="336">
        <v>0</v>
      </c>
      <c r="L45" s="336">
        <v>0</v>
      </c>
      <c r="M45" s="337">
        <f t="shared" si="13"/>
        <v>21818</v>
      </c>
    </row>
    <row r="46" spans="1:13">
      <c r="A46" s="335" t="s">
        <v>712</v>
      </c>
      <c r="B46" s="237" t="s">
        <v>713</v>
      </c>
      <c r="C46" s="336">
        <v>843</v>
      </c>
      <c r="D46" s="336">
        <v>36</v>
      </c>
      <c r="E46" s="336">
        <v>76</v>
      </c>
      <c r="F46" s="336">
        <v>39</v>
      </c>
      <c r="G46" s="336">
        <v>0</v>
      </c>
      <c r="H46" s="336">
        <v>0</v>
      </c>
      <c r="I46" s="336">
        <v>0</v>
      </c>
      <c r="J46" s="336">
        <v>0</v>
      </c>
      <c r="K46" s="336">
        <v>0</v>
      </c>
      <c r="L46" s="336">
        <v>0</v>
      </c>
      <c r="M46" s="337">
        <f t="shared" si="13"/>
        <v>955</v>
      </c>
    </row>
    <row r="47" spans="1:13">
      <c r="A47" s="335" t="s">
        <v>714</v>
      </c>
      <c r="B47" s="237" t="s">
        <v>715</v>
      </c>
      <c r="C47" s="336">
        <v>661</v>
      </c>
      <c r="D47" s="336">
        <v>294</v>
      </c>
      <c r="E47" s="336">
        <v>35838</v>
      </c>
      <c r="F47" s="336">
        <v>590</v>
      </c>
      <c r="G47" s="336">
        <v>0</v>
      </c>
      <c r="H47" s="336">
        <v>0</v>
      </c>
      <c r="I47" s="336">
        <v>0</v>
      </c>
      <c r="J47" s="336">
        <v>0</v>
      </c>
      <c r="K47" s="336">
        <v>0</v>
      </c>
      <c r="L47" s="336">
        <v>0</v>
      </c>
      <c r="M47" s="337">
        <f t="shared" si="13"/>
        <v>36793</v>
      </c>
    </row>
    <row r="48" spans="1:13">
      <c r="A48" s="335" t="s">
        <v>716</v>
      </c>
      <c r="B48" s="237" t="s">
        <v>153</v>
      </c>
      <c r="C48" s="336">
        <v>0</v>
      </c>
      <c r="D48" s="336">
        <v>0</v>
      </c>
      <c r="E48" s="336">
        <v>4</v>
      </c>
      <c r="F48" s="336">
        <v>26</v>
      </c>
      <c r="G48" s="336">
        <v>0</v>
      </c>
      <c r="H48" s="336">
        <v>0</v>
      </c>
      <c r="I48" s="336">
        <v>0</v>
      </c>
      <c r="J48" s="336">
        <v>0</v>
      </c>
      <c r="K48" s="336">
        <v>0</v>
      </c>
      <c r="L48" s="336">
        <v>0</v>
      </c>
      <c r="M48" s="337">
        <f t="shared" si="13"/>
        <v>4</v>
      </c>
    </row>
    <row r="49" spans="1:13">
      <c r="A49" s="335" t="s">
        <v>717</v>
      </c>
      <c r="B49" s="237" t="s">
        <v>718</v>
      </c>
      <c r="C49" s="336">
        <v>0</v>
      </c>
      <c r="D49" s="336">
        <v>56</v>
      </c>
      <c r="E49" s="336">
        <v>24</v>
      </c>
      <c r="F49" s="336">
        <v>66</v>
      </c>
      <c r="G49" s="336">
        <v>0</v>
      </c>
      <c r="H49" s="336">
        <v>0</v>
      </c>
      <c r="I49" s="336">
        <v>0</v>
      </c>
      <c r="J49" s="336">
        <v>0</v>
      </c>
      <c r="K49" s="336">
        <v>0</v>
      </c>
      <c r="L49" s="336">
        <v>0</v>
      </c>
      <c r="M49" s="337">
        <f t="shared" si="13"/>
        <v>80</v>
      </c>
    </row>
    <row r="50" spans="1:13">
      <c r="A50" s="335" t="s">
        <v>719</v>
      </c>
      <c r="B50" s="237" t="s">
        <v>720</v>
      </c>
      <c r="C50" s="336">
        <v>0</v>
      </c>
      <c r="D50" s="336">
        <v>0</v>
      </c>
      <c r="E50" s="336">
        <v>2</v>
      </c>
      <c r="F50" s="336">
        <v>10</v>
      </c>
      <c r="G50" s="336">
        <v>0</v>
      </c>
      <c r="H50" s="336">
        <v>0</v>
      </c>
      <c r="I50" s="336">
        <v>0</v>
      </c>
      <c r="J50" s="336">
        <v>0</v>
      </c>
      <c r="K50" s="336">
        <v>0</v>
      </c>
      <c r="L50" s="336">
        <v>0</v>
      </c>
      <c r="M50" s="337">
        <f t="shared" si="13"/>
        <v>2</v>
      </c>
    </row>
    <row r="51" spans="1:13">
      <c r="A51" s="335" t="s">
        <v>838</v>
      </c>
      <c r="B51" s="237"/>
      <c r="C51" s="379"/>
      <c r="D51" s="379"/>
      <c r="E51" s="380"/>
      <c r="F51" s="381">
        <v>0.02</v>
      </c>
      <c r="G51" s="61"/>
      <c r="H51" s="61"/>
      <c r="I51" s="382"/>
      <c r="J51" s="382"/>
      <c r="K51" s="382"/>
      <c r="L51" s="379"/>
      <c r="M51" s="337">
        <f t="shared" ref="M51" si="14">+SUM(C51:F51,I51:J51)</f>
        <v>0.02</v>
      </c>
    </row>
    <row r="53" spans="1:13">
      <c r="A53" s="182">
        <v>2025</v>
      </c>
    </row>
    <row r="54" spans="1:13" ht="17.25">
      <c r="A54" s="331" t="s">
        <v>468</v>
      </c>
      <c r="B54" s="331" t="s">
        <v>469</v>
      </c>
      <c r="C54" s="332" t="s">
        <v>801</v>
      </c>
      <c r="D54" s="332" t="s">
        <v>802</v>
      </c>
      <c r="E54" s="332" t="s">
        <v>803</v>
      </c>
      <c r="F54" s="333" t="s">
        <v>804</v>
      </c>
      <c r="G54" s="187" t="s">
        <v>805</v>
      </c>
      <c r="H54" s="187" t="s">
        <v>806</v>
      </c>
      <c r="I54" s="333" t="s">
        <v>807</v>
      </c>
      <c r="J54" s="333" t="s">
        <v>808</v>
      </c>
      <c r="K54" s="187" t="s">
        <v>836</v>
      </c>
      <c r="L54" s="187" t="s">
        <v>824</v>
      </c>
      <c r="M54" s="187" t="s">
        <v>812</v>
      </c>
    </row>
    <row r="55" spans="1:13">
      <c r="A55" s="335" t="s">
        <v>704</v>
      </c>
      <c r="B55" s="237" t="s">
        <v>705</v>
      </c>
      <c r="C55" s="336">
        <v>0</v>
      </c>
      <c r="D55" s="336">
        <v>175</v>
      </c>
      <c r="E55" s="336">
        <v>202</v>
      </c>
      <c r="F55" s="336">
        <v>106</v>
      </c>
      <c r="G55" s="336">
        <v>0</v>
      </c>
      <c r="H55" s="336">
        <v>0</v>
      </c>
      <c r="I55" s="336">
        <v>0</v>
      </c>
      <c r="J55" s="336">
        <v>0</v>
      </c>
      <c r="K55" s="336">
        <v>0</v>
      </c>
      <c r="L55" s="336">
        <v>0</v>
      </c>
      <c r="M55" s="337">
        <f t="shared" ref="M55:M63" si="15">+SUM(B55:E55,H55:I55,K55)</f>
        <v>377</v>
      </c>
    </row>
    <row r="56" spans="1:13">
      <c r="A56" s="335" t="s">
        <v>706</v>
      </c>
      <c r="B56" s="237" t="s">
        <v>707</v>
      </c>
      <c r="C56" s="336">
        <v>181</v>
      </c>
      <c r="D56" s="336">
        <v>223</v>
      </c>
      <c r="E56" s="336">
        <v>257</v>
      </c>
      <c r="F56" s="336">
        <v>240</v>
      </c>
      <c r="G56" s="336">
        <v>0</v>
      </c>
      <c r="H56" s="336">
        <v>0</v>
      </c>
      <c r="I56" s="336">
        <v>0</v>
      </c>
      <c r="J56" s="336">
        <v>12838</v>
      </c>
      <c r="K56" s="336">
        <v>0</v>
      </c>
      <c r="L56" s="336">
        <v>0</v>
      </c>
      <c r="M56" s="337">
        <f t="shared" si="15"/>
        <v>661</v>
      </c>
    </row>
    <row r="57" spans="1:13">
      <c r="A57" s="335" t="s">
        <v>708</v>
      </c>
      <c r="B57" s="237" t="s">
        <v>709</v>
      </c>
      <c r="C57" s="336">
        <v>0</v>
      </c>
      <c r="D57" s="336">
        <v>107</v>
      </c>
      <c r="E57" s="336">
        <v>43</v>
      </c>
      <c r="F57" s="336">
        <v>1</v>
      </c>
      <c r="G57" s="336">
        <v>0</v>
      </c>
      <c r="H57" s="336">
        <v>0</v>
      </c>
      <c r="I57" s="336">
        <v>0</v>
      </c>
      <c r="J57" s="336">
        <v>0</v>
      </c>
      <c r="K57" s="336">
        <v>0</v>
      </c>
      <c r="L57" s="336">
        <v>0</v>
      </c>
      <c r="M57" s="337">
        <f t="shared" si="15"/>
        <v>150</v>
      </c>
    </row>
    <row r="58" spans="1:13">
      <c r="A58" s="335" t="s">
        <v>710</v>
      </c>
      <c r="B58" s="237" t="s">
        <v>837</v>
      </c>
      <c r="C58" s="336">
        <v>4315</v>
      </c>
      <c r="D58" s="336">
        <v>733</v>
      </c>
      <c r="E58" s="336">
        <v>13698</v>
      </c>
      <c r="F58" s="336">
        <v>1431</v>
      </c>
      <c r="G58" s="336">
        <v>0</v>
      </c>
      <c r="H58" s="336">
        <v>0</v>
      </c>
      <c r="I58" s="336">
        <v>720</v>
      </c>
      <c r="J58" s="336">
        <v>17544</v>
      </c>
      <c r="K58" s="336">
        <v>0</v>
      </c>
      <c r="L58" s="336">
        <v>0</v>
      </c>
      <c r="M58" s="337">
        <f t="shared" si="15"/>
        <v>19466</v>
      </c>
    </row>
    <row r="59" spans="1:13">
      <c r="A59" s="335" t="s">
        <v>712</v>
      </c>
      <c r="B59" s="237" t="s">
        <v>713</v>
      </c>
      <c r="C59" s="336">
        <v>767</v>
      </c>
      <c r="D59" s="336">
        <v>36</v>
      </c>
      <c r="E59" s="336">
        <v>135</v>
      </c>
      <c r="F59" s="336">
        <v>36</v>
      </c>
      <c r="G59" s="336">
        <v>0</v>
      </c>
      <c r="H59" s="336">
        <v>0</v>
      </c>
      <c r="I59" s="336">
        <v>0</v>
      </c>
      <c r="J59" s="336">
        <v>0</v>
      </c>
      <c r="K59" s="336">
        <v>0</v>
      </c>
      <c r="L59" s="336">
        <v>0</v>
      </c>
      <c r="M59" s="337">
        <f t="shared" si="15"/>
        <v>938</v>
      </c>
    </row>
    <row r="60" spans="1:13">
      <c r="A60" s="335" t="s">
        <v>714</v>
      </c>
      <c r="B60" s="237" t="s">
        <v>715</v>
      </c>
      <c r="C60" s="336">
        <v>638</v>
      </c>
      <c r="D60" s="336">
        <v>278</v>
      </c>
      <c r="E60" s="336">
        <v>31462</v>
      </c>
      <c r="F60" s="336">
        <v>624</v>
      </c>
      <c r="G60" s="336">
        <v>0</v>
      </c>
      <c r="H60" s="336">
        <v>0</v>
      </c>
      <c r="I60" s="336">
        <v>440</v>
      </c>
      <c r="J60" s="336">
        <v>0</v>
      </c>
      <c r="K60" s="336">
        <v>0</v>
      </c>
      <c r="L60" s="336">
        <v>0</v>
      </c>
      <c r="M60" s="337">
        <f t="shared" si="15"/>
        <v>32818</v>
      </c>
    </row>
    <row r="61" spans="1:13">
      <c r="A61" s="335" t="s">
        <v>716</v>
      </c>
      <c r="B61" s="237" t="s">
        <v>153</v>
      </c>
      <c r="C61" s="336">
        <v>0</v>
      </c>
      <c r="D61" s="336">
        <v>0</v>
      </c>
      <c r="E61" s="336">
        <v>4</v>
      </c>
      <c r="F61" s="336">
        <v>22</v>
      </c>
      <c r="G61" s="336">
        <v>0</v>
      </c>
      <c r="H61" s="336">
        <v>0</v>
      </c>
      <c r="I61" s="336">
        <v>0</v>
      </c>
      <c r="J61" s="336">
        <v>0</v>
      </c>
      <c r="K61" s="336">
        <v>0</v>
      </c>
      <c r="L61" s="336">
        <v>0</v>
      </c>
      <c r="M61" s="337">
        <f t="shared" si="15"/>
        <v>4</v>
      </c>
    </row>
    <row r="62" spans="1:13">
      <c r="A62" s="335" t="s">
        <v>717</v>
      </c>
      <c r="B62" s="237" t="s">
        <v>718</v>
      </c>
      <c r="C62" s="336">
        <v>0</v>
      </c>
      <c r="D62" s="336">
        <v>56</v>
      </c>
      <c r="E62" s="336">
        <v>20</v>
      </c>
      <c r="F62" s="336">
        <v>58</v>
      </c>
      <c r="G62" s="336">
        <v>0</v>
      </c>
      <c r="H62" s="336">
        <v>0</v>
      </c>
      <c r="I62" s="336">
        <v>0</v>
      </c>
      <c r="J62" s="336">
        <v>0</v>
      </c>
      <c r="K62" s="336">
        <v>0</v>
      </c>
      <c r="L62" s="336">
        <v>0</v>
      </c>
      <c r="M62" s="337">
        <f t="shared" si="15"/>
        <v>76</v>
      </c>
    </row>
    <row r="63" spans="1:13">
      <c r="A63" s="335" t="s">
        <v>719</v>
      </c>
      <c r="B63" s="237" t="s">
        <v>720</v>
      </c>
      <c r="C63" s="336">
        <v>0</v>
      </c>
      <c r="D63" s="336">
        <v>0</v>
      </c>
      <c r="E63" s="336">
        <v>4</v>
      </c>
      <c r="F63" s="336">
        <v>11</v>
      </c>
      <c r="G63" s="336">
        <v>0</v>
      </c>
      <c r="H63" s="336">
        <v>0</v>
      </c>
      <c r="I63" s="336">
        <v>0</v>
      </c>
      <c r="J63" s="336">
        <v>0</v>
      </c>
      <c r="K63" s="336">
        <v>0</v>
      </c>
      <c r="L63" s="336">
        <v>0</v>
      </c>
      <c r="M63" s="337">
        <f t="shared" si="15"/>
        <v>4</v>
      </c>
    </row>
    <row r="64" spans="1:13">
      <c r="A64" s="335" t="s">
        <v>838</v>
      </c>
      <c r="B64" s="237"/>
      <c r="C64" s="379"/>
      <c r="D64" s="379"/>
      <c r="E64" s="380"/>
      <c r="F64" s="381">
        <v>0.02</v>
      </c>
      <c r="G64" s="61"/>
      <c r="H64" s="61"/>
      <c r="I64" s="382"/>
      <c r="J64" s="382"/>
      <c r="K64" s="382"/>
      <c r="L64" s="379"/>
      <c r="M64" s="337">
        <f t="shared" ref="M64" si="16">+SUM(C64:F64,I64:J64)</f>
        <v>0.02</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V64"/>
  <sheetViews>
    <sheetView workbookViewId="0">
      <selection activeCell="C6" sqref="C6"/>
    </sheetView>
  </sheetViews>
  <sheetFormatPr baseColWidth="10" defaultRowHeight="15"/>
  <cols>
    <col min="2" max="2" width="67.5703125" bestFit="1" customWidth="1"/>
    <col min="3" max="4" width="11.42578125" style="47"/>
    <col min="5" max="5" width="11.42578125" style="329"/>
    <col min="6" max="6" width="11.42578125" style="47"/>
    <col min="7" max="9" width="13.28515625" style="47" customWidth="1"/>
    <col min="10" max="10" width="11.42578125" style="47"/>
    <col min="11" max="11" width="12.7109375" style="47" bestFit="1" customWidth="1"/>
    <col min="12" max="12" width="18.5703125" style="47" bestFit="1" customWidth="1"/>
    <col min="13" max="13" width="11.42578125" style="186"/>
    <col min="14" max="14" width="11.42578125" style="330"/>
    <col min="17" max="17" width="46.7109375" bestFit="1" customWidth="1"/>
  </cols>
  <sheetData>
    <row r="1" spans="1:22">
      <c r="A1" s="182">
        <v>2023</v>
      </c>
      <c r="C1" s="47" t="s">
        <v>790</v>
      </c>
      <c r="D1" s="47" t="s">
        <v>791</v>
      </c>
      <c r="E1" s="329" t="s">
        <v>792</v>
      </c>
      <c r="F1" s="47" t="s">
        <v>793</v>
      </c>
      <c r="G1" s="47" t="s">
        <v>794</v>
      </c>
      <c r="H1" s="47" t="s">
        <v>795</v>
      </c>
      <c r="I1" s="47" t="s">
        <v>796</v>
      </c>
      <c r="J1" s="47" t="s">
        <v>797</v>
      </c>
      <c r="K1" s="47" t="s">
        <v>798</v>
      </c>
      <c r="L1" s="47" t="s">
        <v>800</v>
      </c>
    </row>
    <row r="2" spans="1:22" s="182" customFormat="1" ht="17.25">
      <c r="A2" s="331" t="s">
        <v>468</v>
      </c>
      <c r="B2" s="331" t="s">
        <v>469</v>
      </c>
      <c r="C2" s="332" t="s">
        <v>801</v>
      </c>
      <c r="D2" s="332" t="s">
        <v>802</v>
      </c>
      <c r="E2" s="332" t="s">
        <v>803</v>
      </c>
      <c r="F2" s="333" t="s">
        <v>804</v>
      </c>
      <c r="G2" s="187" t="s">
        <v>805</v>
      </c>
      <c r="H2" s="187" t="s">
        <v>806</v>
      </c>
      <c r="I2" s="333" t="s">
        <v>807</v>
      </c>
      <c r="J2" s="333" t="s">
        <v>808</v>
      </c>
      <c r="K2" s="187" t="s">
        <v>836</v>
      </c>
      <c r="L2" s="187" t="s">
        <v>824</v>
      </c>
      <c r="M2" s="187" t="s">
        <v>812</v>
      </c>
      <c r="N2" s="334"/>
      <c r="P2" s="331" t="s">
        <v>468</v>
      </c>
      <c r="Q2" s="187" t="s">
        <v>469</v>
      </c>
      <c r="R2" s="187">
        <v>2023</v>
      </c>
      <c r="S2" s="187">
        <v>2025</v>
      </c>
      <c r="T2" s="187">
        <v>2035</v>
      </c>
      <c r="U2" s="187">
        <v>2045</v>
      </c>
      <c r="V2" s="187">
        <v>2055</v>
      </c>
    </row>
    <row r="3" spans="1:22">
      <c r="A3" s="335" t="s">
        <v>721</v>
      </c>
      <c r="B3" s="237" t="s">
        <v>722</v>
      </c>
      <c r="C3" s="336">
        <v>0</v>
      </c>
      <c r="D3" s="336">
        <v>0</v>
      </c>
      <c r="E3" s="336">
        <v>80</v>
      </c>
      <c r="F3" s="336">
        <v>0.9</v>
      </c>
      <c r="G3" s="336">
        <v>0</v>
      </c>
      <c r="H3" s="336">
        <v>0</v>
      </c>
      <c r="I3" s="336">
        <v>0</v>
      </c>
      <c r="J3" s="336">
        <v>0</v>
      </c>
      <c r="K3" s="336">
        <v>0</v>
      </c>
      <c r="L3" s="336">
        <v>0</v>
      </c>
      <c r="M3" s="337">
        <f t="shared" ref="M3:M12" si="0">+SUM(B3:E3,H3:I3,K3)</f>
        <v>80</v>
      </c>
      <c r="O3" s="339"/>
      <c r="P3" s="335" t="str">
        <f t="shared" ref="P3:Q12" si="1">A3</f>
        <v>120</v>
      </c>
      <c r="Q3" s="335" t="str">
        <f t="shared" si="1"/>
        <v>Costeras entre Limite Region y Seno Andrew</v>
      </c>
      <c r="R3" s="340">
        <f t="shared" ref="R3:R12" si="2">M3</f>
        <v>80</v>
      </c>
      <c r="S3" s="340">
        <f>M55</f>
        <v>120</v>
      </c>
      <c r="T3" s="340">
        <f>M42</f>
        <v>79.3</v>
      </c>
      <c r="U3" s="340">
        <f>M29</f>
        <v>179.4</v>
      </c>
      <c r="V3" s="340">
        <f t="shared" ref="V3:V12" si="3">M16</f>
        <v>143.5</v>
      </c>
    </row>
    <row r="4" spans="1:22">
      <c r="A4" s="335" t="s">
        <v>723</v>
      </c>
      <c r="B4" s="237" t="s">
        <v>724</v>
      </c>
      <c r="C4" s="336">
        <v>0</v>
      </c>
      <c r="D4" s="336">
        <v>16.899999999999999</v>
      </c>
      <c r="E4" s="336">
        <v>10</v>
      </c>
      <c r="F4" s="336">
        <v>0.53</v>
      </c>
      <c r="G4" s="336">
        <v>0</v>
      </c>
      <c r="H4" s="336">
        <v>0</v>
      </c>
      <c r="I4" s="336">
        <v>0</v>
      </c>
      <c r="J4" s="336">
        <v>0</v>
      </c>
      <c r="K4" s="336">
        <v>0</v>
      </c>
      <c r="L4" s="336">
        <v>0</v>
      </c>
      <c r="M4" s="337">
        <f t="shared" si="0"/>
        <v>26.9</v>
      </c>
      <c r="O4" s="339"/>
      <c r="P4" s="335" t="str">
        <f t="shared" si="1"/>
        <v>121</v>
      </c>
      <c r="Q4" s="335" t="str">
        <f t="shared" si="1"/>
        <v>Islas entre limite Region y Canal Ancho y Estrecho de la Concepcion</v>
      </c>
      <c r="R4" s="340">
        <f t="shared" si="2"/>
        <v>26.9</v>
      </c>
      <c r="S4" s="340">
        <f t="shared" ref="S4:S12" si="4">M56</f>
        <v>30.2</v>
      </c>
      <c r="T4" s="340">
        <f t="shared" ref="T4:T12" si="5">M43</f>
        <v>28.3</v>
      </c>
      <c r="U4" s="340">
        <f t="shared" ref="U4:U12" si="6">M30</f>
        <v>95.8</v>
      </c>
      <c r="V4" s="340">
        <f t="shared" si="3"/>
        <v>33</v>
      </c>
    </row>
    <row r="5" spans="1:22">
      <c r="A5" s="335" t="s">
        <v>725</v>
      </c>
      <c r="B5" s="237" t="s">
        <v>726</v>
      </c>
      <c r="C5" s="336">
        <v>2122</v>
      </c>
      <c r="D5" s="336">
        <v>70.3</v>
      </c>
      <c r="E5" s="336">
        <v>330</v>
      </c>
      <c r="F5" s="336">
        <v>576.22</v>
      </c>
      <c r="G5" s="336">
        <v>0</v>
      </c>
      <c r="H5" s="336">
        <v>0</v>
      </c>
      <c r="I5" s="336">
        <v>0</v>
      </c>
      <c r="J5" s="336">
        <v>346</v>
      </c>
      <c r="K5" s="336">
        <v>0.6</v>
      </c>
      <c r="L5" s="336">
        <v>0</v>
      </c>
      <c r="M5" s="337">
        <f t="shared" si="0"/>
        <v>2522.9</v>
      </c>
      <c r="P5" s="335" t="str">
        <f t="shared" si="1"/>
        <v>122</v>
      </c>
      <c r="Q5" s="335" t="str">
        <f t="shared" si="1"/>
        <v>Costeras entre Seno Andrew y R. Hollemberg e islas al oriente</v>
      </c>
      <c r="R5" s="340">
        <f t="shared" si="2"/>
        <v>2522.9</v>
      </c>
      <c r="S5" s="340">
        <f t="shared" si="4"/>
        <v>2630.1</v>
      </c>
      <c r="T5" s="340">
        <f t="shared" si="5"/>
        <v>2827.8999999999996</v>
      </c>
      <c r="U5" s="340">
        <f t="shared" si="6"/>
        <v>3147.1</v>
      </c>
      <c r="V5" s="340">
        <f t="shared" si="3"/>
        <v>3341.3999999999996</v>
      </c>
    </row>
    <row r="6" spans="1:22">
      <c r="A6" s="335" t="s">
        <v>727</v>
      </c>
      <c r="B6" s="237" t="s">
        <v>728</v>
      </c>
      <c r="C6" s="336">
        <v>0</v>
      </c>
      <c r="D6" s="336">
        <v>0</v>
      </c>
      <c r="E6" s="336">
        <v>35</v>
      </c>
      <c r="F6" s="336">
        <v>9.59</v>
      </c>
      <c r="G6" s="336">
        <v>0</v>
      </c>
      <c r="H6" s="336">
        <v>0</v>
      </c>
      <c r="I6" s="336">
        <v>0</v>
      </c>
      <c r="J6" s="336">
        <v>0</v>
      </c>
      <c r="K6" s="336">
        <v>0</v>
      </c>
      <c r="L6" s="336">
        <v>0</v>
      </c>
      <c r="M6" s="337">
        <f t="shared" si="0"/>
        <v>35</v>
      </c>
      <c r="P6" s="335" t="str">
        <f t="shared" si="1"/>
        <v>123</v>
      </c>
      <c r="Q6" s="335" t="str">
        <f t="shared" si="1"/>
        <v>Islas entre Canales Concepcion, Sarmiento y E. de Magallanes</v>
      </c>
      <c r="R6" s="340">
        <f t="shared" si="2"/>
        <v>35</v>
      </c>
      <c r="S6" s="340">
        <f t="shared" si="4"/>
        <v>50</v>
      </c>
      <c r="T6" s="340">
        <f t="shared" si="5"/>
        <v>49.7</v>
      </c>
      <c r="U6" s="340">
        <f t="shared" si="6"/>
        <v>111.7</v>
      </c>
      <c r="V6" s="340">
        <f t="shared" si="3"/>
        <v>115.8</v>
      </c>
    </row>
    <row r="7" spans="1:22">
      <c r="A7" s="335" t="s">
        <v>729</v>
      </c>
      <c r="B7" s="237" t="s">
        <v>730</v>
      </c>
      <c r="C7" s="336">
        <v>0</v>
      </c>
      <c r="D7" s="336">
        <v>11.6</v>
      </c>
      <c r="E7" s="336">
        <v>20348</v>
      </c>
      <c r="F7" s="336">
        <v>701.73</v>
      </c>
      <c r="G7" s="336">
        <v>0</v>
      </c>
      <c r="H7" s="336">
        <v>0</v>
      </c>
      <c r="I7" s="336">
        <v>0</v>
      </c>
      <c r="J7" s="336">
        <v>17</v>
      </c>
      <c r="K7" s="336">
        <v>0</v>
      </c>
      <c r="L7" s="336">
        <v>0</v>
      </c>
      <c r="M7" s="337">
        <f t="shared" si="0"/>
        <v>20359.599999999999</v>
      </c>
      <c r="P7" s="335" t="str">
        <f t="shared" si="1"/>
        <v>124</v>
      </c>
      <c r="Q7" s="335" t="str">
        <f t="shared" si="1"/>
        <v>Costeras e Islas entre R Hollemberg, Golfo Alte. Laguna Blanca</v>
      </c>
      <c r="R7" s="340">
        <f t="shared" si="2"/>
        <v>20359.599999999999</v>
      </c>
      <c r="S7" s="340">
        <f t="shared" si="4"/>
        <v>24488.799999999999</v>
      </c>
      <c r="T7" s="340">
        <f t="shared" si="5"/>
        <v>31449.7</v>
      </c>
      <c r="U7" s="340">
        <f t="shared" si="6"/>
        <v>36729.199999999997</v>
      </c>
      <c r="V7" s="340">
        <f t="shared" si="3"/>
        <v>51949.599999999999</v>
      </c>
    </row>
    <row r="8" spans="1:22">
      <c r="A8" s="335" t="s">
        <v>731</v>
      </c>
      <c r="B8" s="237" t="s">
        <v>732</v>
      </c>
      <c r="C8" s="336">
        <v>9977</v>
      </c>
      <c r="D8" s="336">
        <v>28.9</v>
      </c>
      <c r="E8" s="336">
        <v>5627</v>
      </c>
      <c r="F8" s="336">
        <v>945.38</v>
      </c>
      <c r="G8" s="336">
        <v>0</v>
      </c>
      <c r="H8" s="336">
        <v>0</v>
      </c>
      <c r="I8" s="336">
        <v>0</v>
      </c>
      <c r="J8" s="336">
        <v>0</v>
      </c>
      <c r="K8" s="336">
        <v>3.7</v>
      </c>
      <c r="L8" s="336">
        <v>0</v>
      </c>
      <c r="M8" s="337">
        <f t="shared" si="0"/>
        <v>15636.6</v>
      </c>
      <c r="P8" s="335" t="str">
        <f t="shared" si="1"/>
        <v>125</v>
      </c>
      <c r="Q8" s="335" t="str">
        <f t="shared" si="1"/>
        <v>Costeras entre Lag.  Blanca(inc), Seno Otway, canal Jeronimo y Magallanes</v>
      </c>
      <c r="R8" s="340">
        <f t="shared" si="2"/>
        <v>15636.6</v>
      </c>
      <c r="S8" s="340">
        <f t="shared" si="4"/>
        <v>16409</v>
      </c>
      <c r="T8" s="340">
        <f t="shared" si="5"/>
        <v>19413.899999999998</v>
      </c>
      <c r="U8" s="340">
        <f t="shared" si="6"/>
        <v>21177.100000000002</v>
      </c>
      <c r="V8" s="340">
        <f t="shared" si="3"/>
        <v>24201</v>
      </c>
    </row>
    <row r="9" spans="1:22">
      <c r="A9" s="335" t="s">
        <v>733</v>
      </c>
      <c r="B9" s="237" t="s">
        <v>734</v>
      </c>
      <c r="C9" s="336">
        <v>0</v>
      </c>
      <c r="D9" s="336">
        <v>3.6</v>
      </c>
      <c r="E9" s="336">
        <v>12458</v>
      </c>
      <c r="F9" s="336">
        <v>672.72</v>
      </c>
      <c r="G9" s="336">
        <v>88</v>
      </c>
      <c r="H9" s="336">
        <v>0</v>
      </c>
      <c r="I9" s="336">
        <v>0</v>
      </c>
      <c r="J9" s="336">
        <v>0</v>
      </c>
      <c r="K9" s="336">
        <v>0</v>
      </c>
      <c r="L9" s="336">
        <v>0</v>
      </c>
      <c r="M9" s="337">
        <f t="shared" si="0"/>
        <v>12461.6</v>
      </c>
      <c r="P9" s="335" t="str">
        <f t="shared" si="1"/>
        <v>126</v>
      </c>
      <c r="Q9" s="335" t="str">
        <f t="shared" si="1"/>
        <v>Vertiente del Atlantico</v>
      </c>
      <c r="R9" s="340">
        <f t="shared" si="2"/>
        <v>12461.6</v>
      </c>
      <c r="S9" s="340">
        <f t="shared" si="4"/>
        <v>14192.7</v>
      </c>
      <c r="T9" s="340">
        <f t="shared" si="5"/>
        <v>17401.099999999999</v>
      </c>
      <c r="U9" s="340">
        <f t="shared" si="6"/>
        <v>21970.3</v>
      </c>
      <c r="V9" s="340">
        <f t="shared" si="3"/>
        <v>25386.400000000001</v>
      </c>
    </row>
    <row r="10" spans="1:22">
      <c r="A10" s="335" t="s">
        <v>735</v>
      </c>
      <c r="B10" s="237" t="s">
        <v>736</v>
      </c>
      <c r="C10" s="336">
        <v>0</v>
      </c>
      <c r="D10" s="336">
        <v>0</v>
      </c>
      <c r="E10" s="336">
        <v>62</v>
      </c>
      <c r="F10" s="336">
        <v>0</v>
      </c>
      <c r="G10" s="336">
        <v>0</v>
      </c>
      <c r="H10" s="336">
        <v>0</v>
      </c>
      <c r="I10" s="336">
        <v>0</v>
      </c>
      <c r="J10" s="336">
        <v>0</v>
      </c>
      <c r="K10" s="336">
        <v>0</v>
      </c>
      <c r="L10" s="336">
        <v>0</v>
      </c>
      <c r="M10" s="337">
        <f t="shared" si="0"/>
        <v>62</v>
      </c>
      <c r="P10" s="335" t="str">
        <f t="shared" si="1"/>
        <v>127</v>
      </c>
      <c r="Q10" s="335" t="str">
        <f t="shared" si="1"/>
        <v>Islas al Sur Estrecho de Magallanes</v>
      </c>
      <c r="R10" s="340">
        <f t="shared" si="2"/>
        <v>62</v>
      </c>
      <c r="S10" s="340">
        <f t="shared" si="4"/>
        <v>112</v>
      </c>
      <c r="T10" s="340">
        <f t="shared" si="5"/>
        <v>141.4</v>
      </c>
      <c r="U10" s="340">
        <f t="shared" si="6"/>
        <v>204.5</v>
      </c>
      <c r="V10" s="340">
        <f t="shared" si="3"/>
        <v>252.1</v>
      </c>
    </row>
    <row r="11" spans="1:22">
      <c r="A11" s="335" t="s">
        <v>737</v>
      </c>
      <c r="B11" s="237" t="s">
        <v>164</v>
      </c>
      <c r="C11" s="336">
        <v>855</v>
      </c>
      <c r="D11" s="336">
        <v>50.4</v>
      </c>
      <c r="E11" s="336">
        <v>3223</v>
      </c>
      <c r="F11" s="336">
        <v>1371.05</v>
      </c>
      <c r="G11" s="336">
        <v>0</v>
      </c>
      <c r="H11" s="336">
        <v>0</v>
      </c>
      <c r="I11" s="336">
        <v>0</v>
      </c>
      <c r="J11" s="336">
        <v>55</v>
      </c>
      <c r="K11" s="336">
        <v>0.6</v>
      </c>
      <c r="L11" s="336">
        <v>0</v>
      </c>
      <c r="M11" s="337">
        <f t="shared" si="0"/>
        <v>4129</v>
      </c>
      <c r="P11" s="335" t="str">
        <f t="shared" si="1"/>
        <v>128</v>
      </c>
      <c r="Q11" s="335" t="str">
        <f t="shared" si="1"/>
        <v>Tierra del Fuego</v>
      </c>
      <c r="R11" s="340">
        <f t="shared" si="2"/>
        <v>4129</v>
      </c>
      <c r="S11" s="340">
        <f t="shared" si="4"/>
        <v>4451.6000000000004</v>
      </c>
      <c r="T11" s="340">
        <f t="shared" si="5"/>
        <v>5238.2999999999993</v>
      </c>
      <c r="U11" s="340">
        <f t="shared" si="6"/>
        <v>5504.2999999999993</v>
      </c>
      <c r="V11" s="340">
        <f t="shared" si="3"/>
        <v>6630.6</v>
      </c>
    </row>
    <row r="12" spans="1:22">
      <c r="A12" s="335" t="s">
        <v>738</v>
      </c>
      <c r="B12" s="237" t="s">
        <v>739</v>
      </c>
      <c r="C12" s="336">
        <v>0</v>
      </c>
      <c r="D12" s="336">
        <v>3.2</v>
      </c>
      <c r="E12" s="336">
        <v>1</v>
      </c>
      <c r="F12" s="336">
        <v>17.13</v>
      </c>
      <c r="G12" s="336">
        <v>0</v>
      </c>
      <c r="H12" s="336">
        <v>0</v>
      </c>
      <c r="I12" s="336">
        <v>0</v>
      </c>
      <c r="J12" s="336">
        <v>25</v>
      </c>
      <c r="K12" s="336">
        <v>0</v>
      </c>
      <c r="L12" s="336">
        <v>0</v>
      </c>
      <c r="M12" s="337">
        <f t="shared" si="0"/>
        <v>4.2</v>
      </c>
      <c r="P12" s="335" t="str">
        <f t="shared" si="1"/>
        <v>129</v>
      </c>
      <c r="Q12" s="335" t="str">
        <f t="shared" si="1"/>
        <v>Islas al sur del Canal Beagle y Territorio Antartico</v>
      </c>
      <c r="R12" s="340">
        <f t="shared" si="2"/>
        <v>4.2</v>
      </c>
      <c r="S12" s="340">
        <f t="shared" si="4"/>
        <v>4.3</v>
      </c>
      <c r="T12" s="340">
        <f t="shared" si="5"/>
        <v>6</v>
      </c>
      <c r="U12" s="340">
        <f t="shared" si="6"/>
        <v>6.2</v>
      </c>
      <c r="V12" s="340">
        <f t="shared" si="3"/>
        <v>7.2</v>
      </c>
    </row>
    <row r="13" spans="1:22">
      <c r="A13" s="339"/>
      <c r="C13" s="341"/>
      <c r="D13" s="341"/>
      <c r="E13" s="350"/>
      <c r="J13" s="341"/>
      <c r="K13" s="341"/>
      <c r="L13" s="341"/>
      <c r="M13" s="345"/>
    </row>
    <row r="14" spans="1:22">
      <c r="A14" s="182">
        <v>2055</v>
      </c>
    </row>
    <row r="15" spans="1:22" ht="17.25">
      <c r="A15" s="331" t="s">
        <v>468</v>
      </c>
      <c r="B15" s="331" t="s">
        <v>469</v>
      </c>
      <c r="C15" s="392" t="s">
        <v>801</v>
      </c>
      <c r="D15" s="346" t="s">
        <v>802</v>
      </c>
      <c r="E15" s="346" t="s">
        <v>803</v>
      </c>
      <c r="F15" s="187" t="s">
        <v>804</v>
      </c>
      <c r="G15" s="187" t="s">
        <v>805</v>
      </c>
      <c r="H15" s="187" t="s">
        <v>806</v>
      </c>
      <c r="I15" s="187" t="s">
        <v>807</v>
      </c>
      <c r="J15" s="187" t="s">
        <v>808</v>
      </c>
      <c r="K15" s="187" t="s">
        <v>836</v>
      </c>
      <c r="L15" s="187" t="s">
        <v>824</v>
      </c>
      <c r="M15" s="187" t="s">
        <v>812</v>
      </c>
    </row>
    <row r="16" spans="1:22">
      <c r="A16" s="335" t="str">
        <f>A3</f>
        <v>120</v>
      </c>
      <c r="B16" s="335" t="str">
        <f>B3</f>
        <v>Costeras entre Limite Region y Seno Andrew</v>
      </c>
      <c r="C16" s="336">
        <v>0</v>
      </c>
      <c r="D16" s="336">
        <v>3.5</v>
      </c>
      <c r="E16" s="336">
        <v>140</v>
      </c>
      <c r="F16" s="336">
        <v>1.52</v>
      </c>
      <c r="G16" s="336">
        <v>0</v>
      </c>
      <c r="H16" s="336">
        <v>0</v>
      </c>
      <c r="I16" s="336">
        <v>0</v>
      </c>
      <c r="J16" s="336">
        <v>0</v>
      </c>
      <c r="K16" s="336">
        <v>0</v>
      </c>
      <c r="L16" s="336">
        <v>0</v>
      </c>
      <c r="M16" s="337">
        <f t="shared" ref="M16:M25" si="7">+SUM(B16:E16,H16:I16,K16)</f>
        <v>143.5</v>
      </c>
    </row>
    <row r="17" spans="1:22">
      <c r="A17" s="335" t="str">
        <f t="shared" ref="A17:B25" si="8">A4</f>
        <v>121</v>
      </c>
      <c r="B17" s="335" t="str">
        <f t="shared" si="8"/>
        <v>Islas entre limite Region y Canal Ancho y Estrecho de la Concepcion</v>
      </c>
      <c r="C17" s="336">
        <v>0</v>
      </c>
      <c r="D17" s="336">
        <v>22</v>
      </c>
      <c r="E17" s="336">
        <v>11</v>
      </c>
      <c r="F17" s="336">
        <v>1.1299999999999999</v>
      </c>
      <c r="G17" s="336">
        <v>0</v>
      </c>
      <c r="H17" s="336">
        <v>0</v>
      </c>
      <c r="I17" s="336">
        <v>0</v>
      </c>
      <c r="J17" s="336">
        <v>0</v>
      </c>
      <c r="K17" s="336">
        <v>0</v>
      </c>
      <c r="L17" s="336">
        <v>0</v>
      </c>
      <c r="M17" s="337">
        <f t="shared" si="7"/>
        <v>33</v>
      </c>
    </row>
    <row r="18" spans="1:22">
      <c r="A18" s="335" t="str">
        <f t="shared" si="8"/>
        <v>122</v>
      </c>
      <c r="B18" s="335" t="str">
        <f t="shared" si="8"/>
        <v>Costeras entre Seno Andrew y R. Hollemberg e islas al oriente</v>
      </c>
      <c r="C18" s="336">
        <v>2590</v>
      </c>
      <c r="D18" s="336">
        <v>99.7</v>
      </c>
      <c r="E18" s="336">
        <v>651</v>
      </c>
      <c r="F18" s="336">
        <v>773.54</v>
      </c>
      <c r="G18" s="336">
        <v>0</v>
      </c>
      <c r="H18" s="336">
        <v>0</v>
      </c>
      <c r="I18" s="336">
        <v>0</v>
      </c>
      <c r="J18" s="336">
        <v>1229</v>
      </c>
      <c r="K18" s="336">
        <v>0.7</v>
      </c>
      <c r="L18" s="336">
        <v>0</v>
      </c>
      <c r="M18" s="337">
        <f t="shared" si="7"/>
        <v>3341.3999999999996</v>
      </c>
    </row>
    <row r="19" spans="1:22">
      <c r="A19" s="335" t="str">
        <f t="shared" si="8"/>
        <v>123</v>
      </c>
      <c r="B19" s="335" t="str">
        <f t="shared" si="8"/>
        <v>Islas entre Canales Concepcion, Sarmiento y E. de Magallanes</v>
      </c>
      <c r="C19" s="336">
        <v>0</v>
      </c>
      <c r="D19" s="336">
        <v>2.8</v>
      </c>
      <c r="E19" s="336">
        <v>113</v>
      </c>
      <c r="F19" s="336">
        <v>2.85</v>
      </c>
      <c r="G19" s="336">
        <v>0</v>
      </c>
      <c r="H19" s="336">
        <v>0</v>
      </c>
      <c r="I19" s="336">
        <v>0</v>
      </c>
      <c r="J19" s="336">
        <v>0</v>
      </c>
      <c r="K19" s="336">
        <v>0</v>
      </c>
      <c r="L19" s="336">
        <v>0</v>
      </c>
      <c r="M19" s="337">
        <f t="shared" si="7"/>
        <v>115.8</v>
      </c>
    </row>
    <row r="20" spans="1:22" s="330" customFormat="1">
      <c r="A20" s="335" t="str">
        <f t="shared" si="8"/>
        <v>124</v>
      </c>
      <c r="B20" s="335" t="str">
        <f t="shared" si="8"/>
        <v>Costeras e Islas entre R Hollemberg, Golfo Alte. Laguna Blanca</v>
      </c>
      <c r="C20" s="336">
        <v>0</v>
      </c>
      <c r="D20" s="336">
        <v>26.6</v>
      </c>
      <c r="E20" s="336">
        <v>51923</v>
      </c>
      <c r="F20" s="336">
        <v>587.01</v>
      </c>
      <c r="G20" s="336">
        <v>0</v>
      </c>
      <c r="H20" s="336">
        <v>0</v>
      </c>
      <c r="I20" s="336">
        <v>0</v>
      </c>
      <c r="J20" s="336">
        <v>59</v>
      </c>
      <c r="K20" s="336">
        <v>0</v>
      </c>
      <c r="L20" s="336">
        <v>0</v>
      </c>
      <c r="M20" s="337">
        <f t="shared" si="7"/>
        <v>51949.599999999999</v>
      </c>
      <c r="O20"/>
      <c r="P20"/>
      <c r="Q20"/>
      <c r="R20"/>
      <c r="S20"/>
      <c r="T20"/>
      <c r="U20"/>
      <c r="V20"/>
    </row>
    <row r="21" spans="1:22" s="330" customFormat="1">
      <c r="A21" s="335" t="str">
        <f t="shared" si="8"/>
        <v>125</v>
      </c>
      <c r="B21" s="335" t="str">
        <f t="shared" si="8"/>
        <v>Costeras entre Lag.  Blanca(inc), Seno Otway, canal Jeronimo y Magallanes</v>
      </c>
      <c r="C21" s="336">
        <v>12046</v>
      </c>
      <c r="D21" s="336">
        <v>114.8</v>
      </c>
      <c r="E21" s="336">
        <v>12036</v>
      </c>
      <c r="F21" s="336">
        <v>1229.4100000000001</v>
      </c>
      <c r="G21" s="336">
        <v>0</v>
      </c>
      <c r="H21" s="336">
        <v>0</v>
      </c>
      <c r="I21" s="336">
        <v>0</v>
      </c>
      <c r="J21" s="336">
        <v>1</v>
      </c>
      <c r="K21" s="336">
        <v>4.2</v>
      </c>
      <c r="L21" s="336">
        <v>0</v>
      </c>
      <c r="M21" s="337">
        <f t="shared" si="7"/>
        <v>24201</v>
      </c>
      <c r="O21"/>
      <c r="P21"/>
      <c r="Q21"/>
      <c r="R21"/>
      <c r="S21"/>
      <c r="T21"/>
      <c r="U21"/>
      <c r="V21"/>
    </row>
    <row r="22" spans="1:22" s="330" customFormat="1">
      <c r="A22" s="335" t="str">
        <f t="shared" si="8"/>
        <v>126</v>
      </c>
      <c r="B22" s="335" t="str">
        <f t="shared" si="8"/>
        <v>Vertiente del Atlantico</v>
      </c>
      <c r="C22" s="336">
        <v>0</v>
      </c>
      <c r="D22" s="336">
        <v>9.4</v>
      </c>
      <c r="E22" s="336">
        <v>25377</v>
      </c>
      <c r="F22" s="336">
        <v>730.69</v>
      </c>
      <c r="G22" s="336">
        <v>121</v>
      </c>
      <c r="H22" s="336">
        <v>0</v>
      </c>
      <c r="I22" s="336">
        <v>0</v>
      </c>
      <c r="J22" s="336">
        <v>0</v>
      </c>
      <c r="K22" s="336">
        <v>0</v>
      </c>
      <c r="L22" s="336">
        <v>0</v>
      </c>
      <c r="M22" s="337">
        <f t="shared" si="7"/>
        <v>25386.400000000001</v>
      </c>
      <c r="O22"/>
      <c r="P22"/>
      <c r="Q22"/>
      <c r="R22"/>
      <c r="S22"/>
      <c r="T22"/>
      <c r="U22"/>
      <c r="V22"/>
    </row>
    <row r="23" spans="1:22">
      <c r="A23" s="335" t="str">
        <f t="shared" si="8"/>
        <v>127</v>
      </c>
      <c r="B23" s="335" t="str">
        <f t="shared" si="8"/>
        <v>Islas al Sur Estrecho de Magallanes</v>
      </c>
      <c r="C23" s="336">
        <v>0</v>
      </c>
      <c r="D23" s="336">
        <v>49.1</v>
      </c>
      <c r="E23" s="336">
        <v>203</v>
      </c>
      <c r="F23" s="336">
        <v>0</v>
      </c>
      <c r="G23" s="336">
        <v>0</v>
      </c>
      <c r="H23" s="336">
        <v>0</v>
      </c>
      <c r="I23" s="336">
        <v>0</v>
      </c>
      <c r="J23" s="336">
        <v>0</v>
      </c>
      <c r="K23" s="336">
        <v>0</v>
      </c>
      <c r="L23" s="336">
        <v>0</v>
      </c>
      <c r="M23" s="337">
        <f t="shared" si="7"/>
        <v>252.1</v>
      </c>
    </row>
    <row r="24" spans="1:22">
      <c r="A24" s="335" t="str">
        <f t="shared" si="8"/>
        <v>128</v>
      </c>
      <c r="B24" s="335" t="str">
        <f t="shared" si="8"/>
        <v>Tierra del Fuego</v>
      </c>
      <c r="C24" s="336">
        <v>1169</v>
      </c>
      <c r="D24" s="336">
        <v>91.1</v>
      </c>
      <c r="E24" s="336">
        <v>5370</v>
      </c>
      <c r="F24" s="336">
        <v>1104.31</v>
      </c>
      <c r="G24" s="336">
        <v>0</v>
      </c>
      <c r="H24" s="336">
        <v>0</v>
      </c>
      <c r="I24" s="336">
        <v>0</v>
      </c>
      <c r="J24" s="336">
        <v>206</v>
      </c>
      <c r="K24" s="336">
        <v>0.5</v>
      </c>
      <c r="L24" s="336">
        <v>0</v>
      </c>
      <c r="M24" s="337">
        <f t="shared" si="7"/>
        <v>6630.6</v>
      </c>
    </row>
    <row r="25" spans="1:22">
      <c r="A25" s="335" t="str">
        <f t="shared" si="8"/>
        <v>129</v>
      </c>
      <c r="B25" s="335" t="str">
        <f t="shared" si="8"/>
        <v>Islas al sur del Canal Beagle y Territorio Antartico</v>
      </c>
      <c r="C25" s="336">
        <v>0</v>
      </c>
      <c r="D25" s="336">
        <v>5.2</v>
      </c>
      <c r="E25" s="336">
        <v>2</v>
      </c>
      <c r="F25" s="336">
        <v>6.72</v>
      </c>
      <c r="G25" s="336">
        <v>0</v>
      </c>
      <c r="H25" s="336">
        <v>0</v>
      </c>
      <c r="I25" s="336">
        <v>0</v>
      </c>
      <c r="J25" s="336">
        <v>87</v>
      </c>
      <c r="K25" s="336">
        <v>0</v>
      </c>
      <c r="L25" s="336">
        <v>0</v>
      </c>
      <c r="M25" s="337">
        <f t="shared" si="7"/>
        <v>7.2</v>
      </c>
    </row>
    <row r="27" spans="1:22">
      <c r="A27" s="182">
        <v>2045</v>
      </c>
    </row>
    <row r="28" spans="1:22" ht="17.25">
      <c r="A28" s="331" t="s">
        <v>468</v>
      </c>
      <c r="B28" s="331" t="s">
        <v>469</v>
      </c>
      <c r="C28" s="332" t="s">
        <v>801</v>
      </c>
      <c r="D28" s="332" t="s">
        <v>802</v>
      </c>
      <c r="E28" s="332" t="s">
        <v>803</v>
      </c>
      <c r="F28" s="333" t="s">
        <v>804</v>
      </c>
      <c r="G28" s="187" t="s">
        <v>805</v>
      </c>
      <c r="H28" s="187" t="s">
        <v>806</v>
      </c>
      <c r="I28" s="333" t="s">
        <v>807</v>
      </c>
      <c r="J28" s="333" t="s">
        <v>808</v>
      </c>
      <c r="K28" s="187" t="s">
        <v>836</v>
      </c>
      <c r="L28" s="187" t="s">
        <v>824</v>
      </c>
      <c r="M28" s="187" t="s">
        <v>812</v>
      </c>
      <c r="N28" s="334"/>
    </row>
    <row r="29" spans="1:22">
      <c r="A29" s="335" t="s">
        <v>721</v>
      </c>
      <c r="B29" s="237" t="s">
        <v>722</v>
      </c>
      <c r="C29" s="336">
        <v>0</v>
      </c>
      <c r="D29" s="336">
        <v>3.4</v>
      </c>
      <c r="E29" s="336">
        <v>176</v>
      </c>
      <c r="F29" s="336">
        <v>1.2</v>
      </c>
      <c r="G29" s="336">
        <v>0</v>
      </c>
      <c r="H29" s="336">
        <v>0</v>
      </c>
      <c r="I29" s="336">
        <v>0</v>
      </c>
      <c r="J29" s="336">
        <v>0</v>
      </c>
      <c r="K29" s="336">
        <v>0</v>
      </c>
      <c r="L29" s="336">
        <v>0</v>
      </c>
      <c r="M29" s="337">
        <f t="shared" ref="M29:M38" si="9">+SUM(B29:E29,H29:I29,K29)</f>
        <v>179.4</v>
      </c>
    </row>
    <row r="30" spans="1:22">
      <c r="A30" s="335" t="s">
        <v>723</v>
      </c>
      <c r="B30" s="237" t="s">
        <v>724</v>
      </c>
      <c r="C30" s="336">
        <v>0</v>
      </c>
      <c r="D30" s="336">
        <v>21.8</v>
      </c>
      <c r="E30" s="336">
        <v>74</v>
      </c>
      <c r="F30" s="336">
        <v>0.83</v>
      </c>
      <c r="G30" s="336">
        <v>0</v>
      </c>
      <c r="H30" s="336">
        <v>0</v>
      </c>
      <c r="I30" s="336">
        <v>0</v>
      </c>
      <c r="J30" s="336">
        <v>0</v>
      </c>
      <c r="K30" s="336">
        <v>0</v>
      </c>
      <c r="L30" s="336">
        <v>0</v>
      </c>
      <c r="M30" s="337">
        <f t="shared" si="9"/>
        <v>95.8</v>
      </c>
    </row>
    <row r="31" spans="1:22">
      <c r="A31" s="335" t="s">
        <v>725</v>
      </c>
      <c r="B31" s="237" t="s">
        <v>726</v>
      </c>
      <c r="C31" s="336">
        <v>2459</v>
      </c>
      <c r="D31" s="336">
        <v>98.5</v>
      </c>
      <c r="E31" s="336">
        <v>589</v>
      </c>
      <c r="F31" s="336">
        <v>660.37</v>
      </c>
      <c r="G31" s="336">
        <v>0</v>
      </c>
      <c r="H31" s="336">
        <v>0</v>
      </c>
      <c r="I31" s="336">
        <v>0</v>
      </c>
      <c r="J31" s="336">
        <v>953</v>
      </c>
      <c r="K31" s="336">
        <v>0.6</v>
      </c>
      <c r="L31" s="336">
        <v>0</v>
      </c>
      <c r="M31" s="337">
        <f t="shared" si="9"/>
        <v>3147.1</v>
      </c>
    </row>
    <row r="32" spans="1:22">
      <c r="A32" s="335" t="s">
        <v>727</v>
      </c>
      <c r="B32" s="237" t="s">
        <v>728</v>
      </c>
      <c r="C32" s="336">
        <v>0</v>
      </c>
      <c r="D32" s="336">
        <v>2.7</v>
      </c>
      <c r="E32" s="336">
        <v>109</v>
      </c>
      <c r="F32" s="336">
        <v>5.65</v>
      </c>
      <c r="G32" s="336">
        <v>0</v>
      </c>
      <c r="H32" s="336">
        <v>0</v>
      </c>
      <c r="I32" s="336">
        <v>0</v>
      </c>
      <c r="J32" s="336">
        <v>0</v>
      </c>
      <c r="K32" s="336">
        <v>0</v>
      </c>
      <c r="L32" s="336">
        <v>0</v>
      </c>
      <c r="M32" s="337">
        <f t="shared" si="9"/>
        <v>111.7</v>
      </c>
    </row>
    <row r="33" spans="1:13">
      <c r="A33" s="335" t="s">
        <v>729</v>
      </c>
      <c r="B33" s="237" t="s">
        <v>730</v>
      </c>
      <c r="C33" s="336">
        <v>0</v>
      </c>
      <c r="D33" s="336">
        <v>26.2</v>
      </c>
      <c r="E33" s="336">
        <v>36703</v>
      </c>
      <c r="F33" s="336">
        <v>599.92999999999995</v>
      </c>
      <c r="G33" s="336">
        <v>0</v>
      </c>
      <c r="H33" s="336">
        <v>0</v>
      </c>
      <c r="I33" s="336">
        <v>0</v>
      </c>
      <c r="J33" s="336">
        <v>46</v>
      </c>
      <c r="K33" s="336">
        <v>0</v>
      </c>
      <c r="L33" s="336">
        <v>0</v>
      </c>
      <c r="M33" s="337">
        <f t="shared" si="9"/>
        <v>36729.199999999997</v>
      </c>
    </row>
    <row r="34" spans="1:13">
      <c r="A34" s="335" t="s">
        <v>731</v>
      </c>
      <c r="B34" s="237" t="s">
        <v>732</v>
      </c>
      <c r="C34" s="336">
        <v>11455</v>
      </c>
      <c r="D34" s="336">
        <v>113.4</v>
      </c>
      <c r="E34" s="336">
        <v>9605</v>
      </c>
      <c r="F34" s="336">
        <v>1083.22</v>
      </c>
      <c r="G34" s="336">
        <v>0</v>
      </c>
      <c r="H34" s="336">
        <v>0</v>
      </c>
      <c r="I34" s="336">
        <v>0</v>
      </c>
      <c r="J34" s="336">
        <v>1</v>
      </c>
      <c r="K34" s="336">
        <v>3.7</v>
      </c>
      <c r="L34" s="336">
        <v>0</v>
      </c>
      <c r="M34" s="337">
        <f t="shared" si="9"/>
        <v>21177.100000000002</v>
      </c>
    </row>
    <row r="35" spans="1:13">
      <c r="A35" s="335" t="s">
        <v>733</v>
      </c>
      <c r="B35" s="237" t="s">
        <v>734</v>
      </c>
      <c r="C35" s="336">
        <v>0</v>
      </c>
      <c r="D35" s="336">
        <v>9.3000000000000007</v>
      </c>
      <c r="E35" s="336">
        <v>21961</v>
      </c>
      <c r="F35" s="336">
        <v>684.81</v>
      </c>
      <c r="G35" s="336">
        <v>110</v>
      </c>
      <c r="H35" s="336">
        <v>0</v>
      </c>
      <c r="I35" s="336">
        <v>0</v>
      </c>
      <c r="J35" s="336">
        <v>0</v>
      </c>
      <c r="K35" s="336">
        <v>0</v>
      </c>
      <c r="L35" s="336">
        <v>0</v>
      </c>
      <c r="M35" s="337">
        <f t="shared" si="9"/>
        <v>21970.3</v>
      </c>
    </row>
    <row r="36" spans="1:13">
      <c r="A36" s="335" t="s">
        <v>735</v>
      </c>
      <c r="B36" s="237" t="s">
        <v>736</v>
      </c>
      <c r="C36" s="336">
        <v>0</v>
      </c>
      <c r="D36" s="336">
        <v>48.5</v>
      </c>
      <c r="E36" s="336">
        <v>156</v>
      </c>
      <c r="F36" s="336">
        <v>0</v>
      </c>
      <c r="G36" s="336">
        <v>0</v>
      </c>
      <c r="H36" s="336">
        <v>0</v>
      </c>
      <c r="I36" s="336">
        <v>0</v>
      </c>
      <c r="J36" s="336">
        <v>0</v>
      </c>
      <c r="K36" s="336">
        <v>0</v>
      </c>
      <c r="L36" s="336">
        <v>0</v>
      </c>
      <c r="M36" s="337">
        <f t="shared" si="9"/>
        <v>204.5</v>
      </c>
    </row>
    <row r="37" spans="1:13">
      <c r="A37" s="335" t="s">
        <v>737</v>
      </c>
      <c r="B37" s="237" t="s">
        <v>164</v>
      </c>
      <c r="C37" s="336">
        <v>1069</v>
      </c>
      <c r="D37" s="336">
        <v>89.9</v>
      </c>
      <c r="E37" s="336">
        <v>4345</v>
      </c>
      <c r="F37" s="336">
        <v>1184.8</v>
      </c>
      <c r="G37" s="336">
        <v>0</v>
      </c>
      <c r="H37" s="336">
        <v>0</v>
      </c>
      <c r="I37" s="336">
        <v>0</v>
      </c>
      <c r="J37" s="336">
        <v>159</v>
      </c>
      <c r="K37" s="336">
        <v>0.4</v>
      </c>
      <c r="L37" s="336">
        <v>0</v>
      </c>
      <c r="M37" s="337">
        <f t="shared" si="9"/>
        <v>5504.2999999999993</v>
      </c>
    </row>
    <row r="38" spans="1:13">
      <c r="A38" s="335" t="s">
        <v>738</v>
      </c>
      <c r="B38" s="237" t="s">
        <v>739</v>
      </c>
      <c r="C38" s="336">
        <v>0</v>
      </c>
      <c r="D38" s="336">
        <v>5.2</v>
      </c>
      <c r="E38" s="336">
        <v>1</v>
      </c>
      <c r="F38" s="336">
        <v>10.16</v>
      </c>
      <c r="G38" s="336">
        <v>0</v>
      </c>
      <c r="H38" s="336">
        <v>0</v>
      </c>
      <c r="I38" s="336">
        <v>0</v>
      </c>
      <c r="J38" s="336">
        <v>68</v>
      </c>
      <c r="K38" s="336">
        <v>0</v>
      </c>
      <c r="L38" s="336">
        <v>0</v>
      </c>
      <c r="M38" s="337">
        <f t="shared" si="9"/>
        <v>6.2</v>
      </c>
    </row>
    <row r="40" spans="1:13">
      <c r="A40" s="182">
        <v>2035</v>
      </c>
    </row>
    <row r="41" spans="1:13" ht="17.25">
      <c r="A41" s="331" t="s">
        <v>468</v>
      </c>
      <c r="B41" s="331" t="s">
        <v>469</v>
      </c>
      <c r="C41" s="332" t="s">
        <v>801</v>
      </c>
      <c r="D41" s="332" t="s">
        <v>802</v>
      </c>
      <c r="E41" s="332" t="s">
        <v>803</v>
      </c>
      <c r="F41" s="333" t="s">
        <v>804</v>
      </c>
      <c r="G41" s="187" t="s">
        <v>805</v>
      </c>
      <c r="H41" s="187" t="s">
        <v>806</v>
      </c>
      <c r="I41" s="333" t="s">
        <v>807</v>
      </c>
      <c r="J41" s="333" t="s">
        <v>808</v>
      </c>
      <c r="K41" s="187" t="s">
        <v>836</v>
      </c>
      <c r="L41" s="187" t="s">
        <v>824</v>
      </c>
      <c r="M41" s="187" t="s">
        <v>812</v>
      </c>
    </row>
    <row r="42" spans="1:13">
      <c r="A42" s="335" t="s">
        <v>721</v>
      </c>
      <c r="B42" s="237" t="s">
        <v>722</v>
      </c>
      <c r="C42" s="336">
        <v>0</v>
      </c>
      <c r="D42" s="336">
        <v>3.3</v>
      </c>
      <c r="E42" s="336">
        <v>76</v>
      </c>
      <c r="F42" s="336">
        <v>1.1100000000000001</v>
      </c>
      <c r="G42" s="336">
        <v>0</v>
      </c>
      <c r="H42" s="336">
        <v>0</v>
      </c>
      <c r="I42" s="336">
        <v>0</v>
      </c>
      <c r="J42" s="336">
        <v>0</v>
      </c>
      <c r="K42" s="336">
        <v>0</v>
      </c>
      <c r="L42" s="336">
        <v>0</v>
      </c>
      <c r="M42" s="337">
        <f t="shared" ref="M42:M51" si="10">+SUM(B42:E42,H42:I42,K42)</f>
        <v>79.3</v>
      </c>
    </row>
    <row r="43" spans="1:13">
      <c r="A43" s="335" t="s">
        <v>723</v>
      </c>
      <c r="B43" s="237" t="s">
        <v>724</v>
      </c>
      <c r="C43" s="336">
        <v>0</v>
      </c>
      <c r="D43" s="336">
        <v>21.3</v>
      </c>
      <c r="E43" s="336">
        <v>7</v>
      </c>
      <c r="F43" s="336">
        <v>0.74</v>
      </c>
      <c r="G43" s="336">
        <v>0</v>
      </c>
      <c r="H43" s="336">
        <v>0</v>
      </c>
      <c r="I43" s="336">
        <v>0</v>
      </c>
      <c r="J43" s="336">
        <v>0</v>
      </c>
      <c r="K43" s="336">
        <v>0</v>
      </c>
      <c r="L43" s="336">
        <v>0</v>
      </c>
      <c r="M43" s="337">
        <f t="shared" si="10"/>
        <v>28.3</v>
      </c>
    </row>
    <row r="44" spans="1:13">
      <c r="A44" s="335" t="s">
        <v>725</v>
      </c>
      <c r="B44" s="237" t="s">
        <v>726</v>
      </c>
      <c r="C44" s="336">
        <v>2314</v>
      </c>
      <c r="D44" s="336">
        <v>96.2</v>
      </c>
      <c r="E44" s="336">
        <v>417</v>
      </c>
      <c r="F44" s="336">
        <v>635.53</v>
      </c>
      <c r="G44" s="336">
        <v>0</v>
      </c>
      <c r="H44" s="336">
        <v>0</v>
      </c>
      <c r="I44" s="336">
        <v>0</v>
      </c>
      <c r="J44" s="336">
        <v>677</v>
      </c>
      <c r="K44" s="336">
        <v>0.7</v>
      </c>
      <c r="L44" s="336">
        <v>0</v>
      </c>
      <c r="M44" s="337">
        <f t="shared" si="10"/>
        <v>2827.8999999999996</v>
      </c>
    </row>
    <row r="45" spans="1:13">
      <c r="A45" s="335" t="s">
        <v>727</v>
      </c>
      <c r="B45" s="237" t="s">
        <v>728</v>
      </c>
      <c r="C45" s="336">
        <v>0</v>
      </c>
      <c r="D45" s="336">
        <v>2.7</v>
      </c>
      <c r="E45" s="336">
        <v>47</v>
      </c>
      <c r="F45" s="336">
        <v>6.79</v>
      </c>
      <c r="G45" s="336">
        <v>0</v>
      </c>
      <c r="H45" s="336">
        <v>0</v>
      </c>
      <c r="I45" s="336">
        <v>0</v>
      </c>
      <c r="J45" s="336">
        <v>0</v>
      </c>
      <c r="K45" s="336">
        <v>0</v>
      </c>
      <c r="L45" s="336">
        <v>0</v>
      </c>
      <c r="M45" s="337">
        <f t="shared" si="10"/>
        <v>49.7</v>
      </c>
    </row>
    <row r="46" spans="1:13">
      <c r="A46" s="335" t="s">
        <v>729</v>
      </c>
      <c r="B46" s="237" t="s">
        <v>730</v>
      </c>
      <c r="C46" s="336">
        <v>0</v>
      </c>
      <c r="D46" s="336">
        <v>25.7</v>
      </c>
      <c r="E46" s="336">
        <v>31424</v>
      </c>
      <c r="F46" s="336">
        <v>628.61</v>
      </c>
      <c r="G46" s="336">
        <v>0</v>
      </c>
      <c r="H46" s="336">
        <v>0</v>
      </c>
      <c r="I46" s="336">
        <v>0</v>
      </c>
      <c r="J46" s="336">
        <v>33</v>
      </c>
      <c r="K46" s="336">
        <v>0</v>
      </c>
      <c r="L46" s="336">
        <v>0</v>
      </c>
      <c r="M46" s="337">
        <f t="shared" si="10"/>
        <v>31449.7</v>
      </c>
    </row>
    <row r="47" spans="1:13">
      <c r="A47" s="335" t="s">
        <v>731</v>
      </c>
      <c r="B47" s="237" t="s">
        <v>732</v>
      </c>
      <c r="C47" s="336">
        <v>10795</v>
      </c>
      <c r="D47" s="336">
        <v>110.8</v>
      </c>
      <c r="E47" s="336">
        <v>8504</v>
      </c>
      <c r="F47" s="336">
        <v>1039.6099999999999</v>
      </c>
      <c r="G47" s="336">
        <v>0</v>
      </c>
      <c r="H47" s="336">
        <v>0</v>
      </c>
      <c r="I47" s="336">
        <v>0</v>
      </c>
      <c r="J47" s="336">
        <v>1</v>
      </c>
      <c r="K47" s="336">
        <v>4.0999999999999996</v>
      </c>
      <c r="L47" s="336">
        <v>0</v>
      </c>
      <c r="M47" s="337">
        <f t="shared" si="10"/>
        <v>19413.899999999998</v>
      </c>
    </row>
    <row r="48" spans="1:13">
      <c r="A48" s="335" t="s">
        <v>733</v>
      </c>
      <c r="B48" s="237" t="s">
        <v>734</v>
      </c>
      <c r="C48" s="336">
        <v>0</v>
      </c>
      <c r="D48" s="336">
        <v>9.1</v>
      </c>
      <c r="E48" s="336">
        <v>17392</v>
      </c>
      <c r="F48" s="336">
        <v>679.04</v>
      </c>
      <c r="G48" s="336">
        <v>100</v>
      </c>
      <c r="H48" s="336">
        <v>0</v>
      </c>
      <c r="I48" s="336">
        <v>0</v>
      </c>
      <c r="J48" s="336">
        <v>0</v>
      </c>
      <c r="K48" s="336">
        <v>0</v>
      </c>
      <c r="L48" s="336">
        <v>0</v>
      </c>
      <c r="M48" s="337">
        <f t="shared" si="10"/>
        <v>17401.099999999999</v>
      </c>
    </row>
    <row r="49" spans="1:13">
      <c r="A49" s="335" t="s">
        <v>735</v>
      </c>
      <c r="B49" s="237" t="s">
        <v>736</v>
      </c>
      <c r="C49" s="336">
        <v>0</v>
      </c>
      <c r="D49" s="336">
        <v>47.4</v>
      </c>
      <c r="E49" s="336">
        <v>94</v>
      </c>
      <c r="F49" s="336">
        <v>0</v>
      </c>
      <c r="G49" s="336">
        <v>0</v>
      </c>
      <c r="H49" s="336">
        <v>0</v>
      </c>
      <c r="I49" s="336">
        <v>0</v>
      </c>
      <c r="J49" s="336">
        <v>0</v>
      </c>
      <c r="K49" s="336">
        <v>0</v>
      </c>
      <c r="L49" s="336">
        <v>0</v>
      </c>
      <c r="M49" s="337">
        <f t="shared" si="10"/>
        <v>141.4</v>
      </c>
    </row>
    <row r="50" spans="1:13">
      <c r="A50" s="335" t="s">
        <v>737</v>
      </c>
      <c r="B50" s="237" t="s">
        <v>164</v>
      </c>
      <c r="C50" s="336">
        <v>966</v>
      </c>
      <c r="D50" s="336">
        <v>87.9</v>
      </c>
      <c r="E50" s="336">
        <v>4184</v>
      </c>
      <c r="F50" s="336">
        <v>1238.75</v>
      </c>
      <c r="G50" s="336">
        <v>0</v>
      </c>
      <c r="H50" s="336">
        <v>0</v>
      </c>
      <c r="I50" s="336">
        <v>0</v>
      </c>
      <c r="J50" s="336">
        <v>111</v>
      </c>
      <c r="K50" s="336">
        <v>0.4</v>
      </c>
      <c r="L50" s="336">
        <v>0</v>
      </c>
      <c r="M50" s="337">
        <f t="shared" si="10"/>
        <v>5238.2999999999993</v>
      </c>
    </row>
    <row r="51" spans="1:13">
      <c r="A51" s="335" t="s">
        <v>738</v>
      </c>
      <c r="B51" s="237" t="s">
        <v>739</v>
      </c>
      <c r="C51" s="336">
        <v>0</v>
      </c>
      <c r="D51" s="336">
        <v>5</v>
      </c>
      <c r="E51" s="336">
        <v>1</v>
      </c>
      <c r="F51" s="336">
        <v>12.21</v>
      </c>
      <c r="G51" s="336">
        <v>0</v>
      </c>
      <c r="H51" s="336">
        <v>0</v>
      </c>
      <c r="I51" s="336">
        <v>0</v>
      </c>
      <c r="J51" s="336">
        <v>48</v>
      </c>
      <c r="K51" s="336">
        <v>0</v>
      </c>
      <c r="L51" s="336">
        <v>0</v>
      </c>
      <c r="M51" s="337">
        <f t="shared" si="10"/>
        <v>6</v>
      </c>
    </row>
    <row r="53" spans="1:13">
      <c r="A53" s="182">
        <v>2025</v>
      </c>
    </row>
    <row r="54" spans="1:13" ht="17.25">
      <c r="A54" s="331" t="s">
        <v>468</v>
      </c>
      <c r="B54" s="331" t="s">
        <v>469</v>
      </c>
      <c r="C54" s="332" t="s">
        <v>801</v>
      </c>
      <c r="D54" s="332" t="s">
        <v>802</v>
      </c>
      <c r="E54" s="332" t="s">
        <v>803</v>
      </c>
      <c r="F54" s="333" t="s">
        <v>804</v>
      </c>
      <c r="G54" s="187" t="s">
        <v>805</v>
      </c>
      <c r="H54" s="187" t="s">
        <v>806</v>
      </c>
      <c r="I54" s="333" t="s">
        <v>807</v>
      </c>
      <c r="J54" s="333" t="s">
        <v>808</v>
      </c>
      <c r="K54" s="187" t="s">
        <v>836</v>
      </c>
      <c r="L54" s="187" t="s">
        <v>824</v>
      </c>
      <c r="M54" s="187" t="s">
        <v>812</v>
      </c>
    </row>
    <row r="55" spans="1:13">
      <c r="A55" s="335" t="s">
        <v>721</v>
      </c>
      <c r="B55" s="237" t="s">
        <v>722</v>
      </c>
      <c r="C55" s="336">
        <v>0</v>
      </c>
      <c r="D55" s="336">
        <v>0</v>
      </c>
      <c r="E55" s="336">
        <v>120</v>
      </c>
      <c r="F55" s="336">
        <v>0.93</v>
      </c>
      <c r="G55" s="336">
        <v>0</v>
      </c>
      <c r="H55" s="336">
        <v>0</v>
      </c>
      <c r="I55" s="336">
        <v>0</v>
      </c>
      <c r="J55" s="336">
        <v>0</v>
      </c>
      <c r="K55" s="336">
        <v>0</v>
      </c>
      <c r="L55" s="336">
        <v>0</v>
      </c>
      <c r="M55" s="337">
        <f t="shared" ref="M55:M64" si="11">+SUM(B55:E55,H55:I55,K55)</f>
        <v>120</v>
      </c>
    </row>
    <row r="56" spans="1:13">
      <c r="A56" s="335" t="s">
        <v>723</v>
      </c>
      <c r="B56" s="237" t="s">
        <v>724</v>
      </c>
      <c r="C56" s="336">
        <v>0</v>
      </c>
      <c r="D56" s="336">
        <v>17.2</v>
      </c>
      <c r="E56" s="336">
        <v>13</v>
      </c>
      <c r="F56" s="336">
        <v>0.56000000000000005</v>
      </c>
      <c r="G56" s="336">
        <v>0</v>
      </c>
      <c r="H56" s="336">
        <v>0</v>
      </c>
      <c r="I56" s="336">
        <v>0</v>
      </c>
      <c r="J56" s="336">
        <v>0</v>
      </c>
      <c r="K56" s="336">
        <v>0</v>
      </c>
      <c r="L56" s="336">
        <v>0</v>
      </c>
      <c r="M56" s="337">
        <f t="shared" si="11"/>
        <v>30.2</v>
      </c>
    </row>
    <row r="57" spans="1:13">
      <c r="A57" s="335" t="s">
        <v>725</v>
      </c>
      <c r="B57" s="237" t="s">
        <v>726</v>
      </c>
      <c r="C57" s="336">
        <v>2147</v>
      </c>
      <c r="D57" s="336">
        <v>71.5</v>
      </c>
      <c r="E57" s="336">
        <v>411</v>
      </c>
      <c r="F57" s="336">
        <v>586.07000000000005</v>
      </c>
      <c r="G57" s="336">
        <v>0</v>
      </c>
      <c r="H57" s="336">
        <v>0</v>
      </c>
      <c r="I57" s="336">
        <v>0</v>
      </c>
      <c r="J57" s="336">
        <v>401</v>
      </c>
      <c r="K57" s="336">
        <v>0.6</v>
      </c>
      <c r="L57" s="336">
        <v>0</v>
      </c>
      <c r="M57" s="337">
        <f t="shared" si="11"/>
        <v>2630.1</v>
      </c>
    </row>
    <row r="58" spans="1:13">
      <c r="A58" s="335" t="s">
        <v>727</v>
      </c>
      <c r="B58" s="237" t="s">
        <v>728</v>
      </c>
      <c r="C58" s="336">
        <v>0</v>
      </c>
      <c r="D58" s="336">
        <v>0</v>
      </c>
      <c r="E58" s="336">
        <v>50</v>
      </c>
      <c r="F58" s="336">
        <v>9.11</v>
      </c>
      <c r="G58" s="336">
        <v>0</v>
      </c>
      <c r="H58" s="336">
        <v>0</v>
      </c>
      <c r="I58" s="336">
        <v>0</v>
      </c>
      <c r="J58" s="336">
        <v>0</v>
      </c>
      <c r="K58" s="336">
        <v>0</v>
      </c>
      <c r="L58" s="336">
        <v>0</v>
      </c>
      <c r="M58" s="337">
        <f t="shared" si="11"/>
        <v>50</v>
      </c>
    </row>
    <row r="59" spans="1:13">
      <c r="A59" s="335" t="s">
        <v>729</v>
      </c>
      <c r="B59" s="237" t="s">
        <v>730</v>
      </c>
      <c r="C59" s="336">
        <v>0</v>
      </c>
      <c r="D59" s="336">
        <v>11.8</v>
      </c>
      <c r="E59" s="336">
        <v>24477</v>
      </c>
      <c r="F59" s="336">
        <v>689.03</v>
      </c>
      <c r="G59" s="336">
        <v>0</v>
      </c>
      <c r="H59" s="336">
        <v>0</v>
      </c>
      <c r="I59" s="336">
        <v>0</v>
      </c>
      <c r="J59" s="336">
        <v>19</v>
      </c>
      <c r="K59" s="336">
        <v>0</v>
      </c>
      <c r="L59" s="336">
        <v>0</v>
      </c>
      <c r="M59" s="337">
        <f t="shared" si="11"/>
        <v>24488.799999999999</v>
      </c>
    </row>
    <row r="60" spans="1:13">
      <c r="A60" s="335" t="s">
        <v>731</v>
      </c>
      <c r="B60" s="237" t="s">
        <v>732</v>
      </c>
      <c r="C60" s="336">
        <v>10029</v>
      </c>
      <c r="D60" s="336">
        <v>29.4</v>
      </c>
      <c r="E60" s="336">
        <v>6347</v>
      </c>
      <c r="F60" s="336">
        <v>959.84</v>
      </c>
      <c r="G60" s="336">
        <v>0</v>
      </c>
      <c r="H60" s="336">
        <v>0</v>
      </c>
      <c r="I60" s="336">
        <v>0</v>
      </c>
      <c r="J60" s="336">
        <v>0</v>
      </c>
      <c r="K60" s="336">
        <v>3.6</v>
      </c>
      <c r="L60" s="336">
        <v>0</v>
      </c>
      <c r="M60" s="337">
        <f t="shared" si="11"/>
        <v>16409</v>
      </c>
    </row>
    <row r="61" spans="1:13">
      <c r="A61" s="335" t="s">
        <v>733</v>
      </c>
      <c r="B61" s="237" t="s">
        <v>734</v>
      </c>
      <c r="C61" s="336">
        <v>0</v>
      </c>
      <c r="D61" s="336">
        <v>3.7</v>
      </c>
      <c r="E61" s="336">
        <v>14189</v>
      </c>
      <c r="F61" s="336">
        <v>672.88</v>
      </c>
      <c r="G61" s="336">
        <v>90</v>
      </c>
      <c r="H61" s="336">
        <v>0</v>
      </c>
      <c r="I61" s="336">
        <v>0</v>
      </c>
      <c r="J61" s="336">
        <v>0</v>
      </c>
      <c r="K61" s="336">
        <v>0</v>
      </c>
      <c r="L61" s="336">
        <v>0</v>
      </c>
      <c r="M61" s="337">
        <f t="shared" si="11"/>
        <v>14192.7</v>
      </c>
    </row>
    <row r="62" spans="1:13">
      <c r="A62" s="335" t="s">
        <v>735</v>
      </c>
      <c r="B62" s="237" t="s">
        <v>736</v>
      </c>
      <c r="C62" s="336">
        <v>0</v>
      </c>
      <c r="D62" s="336">
        <v>0</v>
      </c>
      <c r="E62" s="336">
        <v>112</v>
      </c>
      <c r="F62" s="336">
        <v>0</v>
      </c>
      <c r="G62" s="336">
        <v>0</v>
      </c>
      <c r="H62" s="336">
        <v>0</v>
      </c>
      <c r="I62" s="336">
        <v>0</v>
      </c>
      <c r="J62" s="336">
        <v>0</v>
      </c>
      <c r="K62" s="336">
        <v>0</v>
      </c>
      <c r="L62" s="336">
        <v>0</v>
      </c>
      <c r="M62" s="337">
        <f t="shared" si="11"/>
        <v>112</v>
      </c>
    </row>
    <row r="63" spans="1:13">
      <c r="A63" s="335" t="s">
        <v>737</v>
      </c>
      <c r="B63" s="237" t="s">
        <v>164</v>
      </c>
      <c r="C63" s="336">
        <v>859</v>
      </c>
      <c r="D63" s="336">
        <v>51.3</v>
      </c>
      <c r="E63" s="336">
        <v>3541</v>
      </c>
      <c r="F63" s="336">
        <v>1348.66</v>
      </c>
      <c r="G63" s="336">
        <v>0</v>
      </c>
      <c r="H63" s="336">
        <v>0</v>
      </c>
      <c r="I63" s="336">
        <v>0</v>
      </c>
      <c r="J63" s="336">
        <v>64</v>
      </c>
      <c r="K63" s="336">
        <v>0.3</v>
      </c>
      <c r="L63" s="336">
        <v>0</v>
      </c>
      <c r="M63" s="337">
        <f t="shared" si="11"/>
        <v>4451.6000000000004</v>
      </c>
    </row>
    <row r="64" spans="1:13">
      <c r="A64" s="335" t="s">
        <v>738</v>
      </c>
      <c r="B64" s="237" t="s">
        <v>739</v>
      </c>
      <c r="C64" s="336">
        <v>0</v>
      </c>
      <c r="D64" s="336">
        <v>3.3</v>
      </c>
      <c r="E64" s="336">
        <v>1</v>
      </c>
      <c r="F64" s="336">
        <v>16.309999999999999</v>
      </c>
      <c r="G64" s="336">
        <v>0</v>
      </c>
      <c r="H64" s="336">
        <v>0</v>
      </c>
      <c r="I64" s="336">
        <v>0</v>
      </c>
      <c r="J64" s="336">
        <v>28</v>
      </c>
      <c r="K64" s="336">
        <v>0</v>
      </c>
      <c r="L64" s="336">
        <v>0</v>
      </c>
      <c r="M64" s="337">
        <f t="shared" si="11"/>
        <v>4.3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P104"/>
  <sheetViews>
    <sheetView workbookViewId="0">
      <pane ySplit="2" topLeftCell="A3" activePane="bottomLeft" state="frozen"/>
      <selection pane="bottomLeft"/>
    </sheetView>
  </sheetViews>
  <sheetFormatPr baseColWidth="10" defaultColWidth="11.42578125" defaultRowHeight="15"/>
  <cols>
    <col min="2" max="2" width="48.7109375" customWidth="1"/>
    <col min="3" max="7" width="15.7109375" style="198" bestFit="1" customWidth="1"/>
    <col min="8" max="12" width="7.28515625" customWidth="1"/>
    <col min="13" max="13" width="7.28515625" bestFit="1" customWidth="1"/>
    <col min="14" max="14" width="7.5703125" bestFit="1" customWidth="1"/>
    <col min="15" max="15" width="7.28515625" customWidth="1"/>
    <col min="16" max="16" width="12.85546875" style="183" bestFit="1" customWidth="1"/>
    <col min="17" max="24" width="7.28515625" customWidth="1"/>
    <col min="25" max="25" width="12.28515625" style="183" bestFit="1" customWidth="1"/>
    <col min="26" max="26" width="11.5703125" hidden="1" customWidth="1"/>
    <col min="27" max="27" width="18.7109375" hidden="1" customWidth="1"/>
    <col min="28" max="30" width="11.5703125" hidden="1" customWidth="1"/>
    <col min="31" max="31" width="4.140625" hidden="1" customWidth="1"/>
    <col min="32" max="33" width="2.140625" hidden="1" customWidth="1"/>
    <col min="34" max="38" width="3.140625" hidden="1" customWidth="1"/>
    <col min="39" max="39" width="4.140625" hidden="1" customWidth="1"/>
    <col min="40" max="41" width="2.140625" hidden="1" customWidth="1"/>
    <col min="42" max="46" width="3.140625" hidden="1" customWidth="1"/>
    <col min="47" max="47" width="4.140625" hidden="1" customWidth="1"/>
    <col min="48" max="49" width="2.140625" hidden="1" customWidth="1"/>
    <col min="50" max="54" width="3.140625" hidden="1" customWidth="1"/>
    <col min="55" max="55" width="4.140625" hidden="1" customWidth="1"/>
    <col min="56" max="57" width="2.140625" hidden="1" customWidth="1"/>
    <col min="58" max="62" width="3.140625" hidden="1" customWidth="1"/>
    <col min="63" max="63" width="4.140625" hidden="1" customWidth="1"/>
    <col min="64" max="65" width="2.140625" hidden="1" customWidth="1"/>
    <col min="66" max="70" width="3.140625" hidden="1" customWidth="1"/>
    <col min="71" max="75" width="11.42578125" hidden="1" customWidth="1"/>
    <col min="76" max="76" width="16.140625" bestFit="1" customWidth="1"/>
    <col min="77" max="79" width="19" bestFit="1" customWidth="1"/>
    <col min="80" max="80" width="21.7109375" bestFit="1" customWidth="1"/>
    <col min="81" max="81" width="15" customWidth="1"/>
    <col min="82" max="83" width="10.5703125" customWidth="1"/>
    <col min="84" max="84" width="13.140625" customWidth="1"/>
  </cols>
  <sheetData>
    <row r="1" spans="1:94" ht="15" customHeight="1">
      <c r="C1" s="274" t="s">
        <v>559</v>
      </c>
      <c r="D1" s="274"/>
      <c r="E1" s="274"/>
      <c r="F1" s="274"/>
      <c r="G1" s="274"/>
      <c r="H1" s="275" t="s">
        <v>553</v>
      </c>
      <c r="I1" s="275"/>
      <c r="J1" s="275"/>
      <c r="K1" s="275"/>
      <c r="L1" s="275"/>
      <c r="M1" s="275"/>
      <c r="N1" s="275"/>
      <c r="O1" s="275"/>
      <c r="Q1" s="276" t="s">
        <v>554</v>
      </c>
      <c r="R1" s="276"/>
      <c r="S1" s="276"/>
      <c r="T1" s="276"/>
      <c r="U1" s="276"/>
      <c r="V1" s="276"/>
      <c r="W1" s="276"/>
      <c r="X1" s="276"/>
      <c r="Y1" s="184"/>
      <c r="AE1" s="277">
        <v>2023</v>
      </c>
      <c r="AF1" s="277"/>
      <c r="AG1" s="277"/>
      <c r="AH1" s="277"/>
      <c r="AI1" s="277"/>
      <c r="AJ1" s="277"/>
      <c r="AK1" s="277"/>
      <c r="AL1" s="277"/>
      <c r="AM1" s="277">
        <v>2025</v>
      </c>
      <c r="AN1" s="277"/>
      <c r="AO1" s="277"/>
      <c r="AP1" s="277"/>
      <c r="AQ1" s="277"/>
      <c r="AR1" s="277"/>
      <c r="AS1" s="277"/>
      <c r="AT1" s="277"/>
      <c r="AU1" s="277">
        <v>2035</v>
      </c>
      <c r="AV1" s="277"/>
      <c r="AW1" s="277"/>
      <c r="AX1" s="277"/>
      <c r="AY1" s="277"/>
      <c r="AZ1" s="277"/>
      <c r="BA1" s="277"/>
      <c r="BB1" s="277"/>
      <c r="BC1" s="277">
        <v>2045</v>
      </c>
      <c r="BD1" s="277"/>
      <c r="BE1" s="277"/>
      <c r="BF1" s="277"/>
      <c r="BG1" s="277"/>
      <c r="BH1" s="277"/>
      <c r="BI1" s="277"/>
      <c r="BJ1" s="277"/>
      <c r="BK1" s="277">
        <v>2055</v>
      </c>
      <c r="BL1" s="277"/>
      <c r="BM1" s="277"/>
      <c r="BN1" s="277"/>
      <c r="BO1" s="277"/>
      <c r="BP1" s="277"/>
      <c r="BQ1" s="277"/>
      <c r="BR1" s="277"/>
      <c r="BX1" s="278" t="s">
        <v>461</v>
      </c>
      <c r="BY1" s="278"/>
      <c r="BZ1" s="278"/>
      <c r="CA1" s="278"/>
      <c r="CB1" s="278"/>
      <c r="CC1" s="185" t="s">
        <v>462</v>
      </c>
      <c r="CD1" s="185" t="s">
        <v>463</v>
      </c>
      <c r="CE1" s="185" t="s">
        <v>464</v>
      </c>
      <c r="CF1" s="185" t="s">
        <v>465</v>
      </c>
      <c r="CG1" s="278" t="s">
        <v>466</v>
      </c>
      <c r="CH1" s="279"/>
      <c r="CI1" s="280" t="s">
        <v>467</v>
      </c>
      <c r="CJ1" s="281"/>
      <c r="CK1" s="281"/>
      <c r="CL1" s="281"/>
      <c r="CM1" s="282"/>
      <c r="CN1" s="272" t="s">
        <v>740</v>
      </c>
      <c r="CO1" s="273"/>
      <c r="CP1" s="273"/>
    </row>
    <row r="2" spans="1:94" s="186" customFormat="1" ht="99" customHeight="1" thickBot="1">
      <c r="A2" s="188" t="s">
        <v>468</v>
      </c>
      <c r="B2" s="188" t="s">
        <v>469</v>
      </c>
      <c r="C2" s="322" t="s">
        <v>470</v>
      </c>
      <c r="D2" s="322" t="s">
        <v>471</v>
      </c>
      <c r="E2" s="322" t="s">
        <v>472</v>
      </c>
      <c r="F2" s="322" t="s">
        <v>473</v>
      </c>
      <c r="G2" s="322" t="s">
        <v>474</v>
      </c>
      <c r="H2" s="199" t="s">
        <v>475</v>
      </c>
      <c r="I2" s="199" t="s">
        <v>476</v>
      </c>
      <c r="J2" s="199" t="s">
        <v>477</v>
      </c>
      <c r="K2" s="199" t="s">
        <v>478</v>
      </c>
      <c r="L2" s="199" t="s">
        <v>479</v>
      </c>
      <c r="M2" s="199" t="s">
        <v>480</v>
      </c>
      <c r="N2" s="199" t="s">
        <v>481</v>
      </c>
      <c r="O2" s="199" t="s">
        <v>482</v>
      </c>
      <c r="P2" s="323" t="s">
        <v>483</v>
      </c>
      <c r="Q2" s="199" t="s">
        <v>484</v>
      </c>
      <c r="R2" s="199" t="s">
        <v>485</v>
      </c>
      <c r="S2" s="199" t="s">
        <v>486</v>
      </c>
      <c r="T2" s="199" t="s">
        <v>487</v>
      </c>
      <c r="U2" s="199" t="s">
        <v>488</v>
      </c>
      <c r="V2" s="199" t="s">
        <v>489</v>
      </c>
      <c r="W2" s="199" t="s">
        <v>490</v>
      </c>
      <c r="X2" s="199" t="s">
        <v>491</v>
      </c>
      <c r="Y2" s="323" t="s">
        <v>492</v>
      </c>
      <c r="Z2" s="188" t="s">
        <v>493</v>
      </c>
      <c r="AA2" s="188" t="s">
        <v>494</v>
      </c>
      <c r="AB2" s="188" t="s">
        <v>495</v>
      </c>
      <c r="AC2" s="188" t="s">
        <v>496</v>
      </c>
      <c r="AD2" s="188" t="s">
        <v>497</v>
      </c>
      <c r="AE2" s="188" t="s">
        <v>498</v>
      </c>
      <c r="AF2" s="188" t="s">
        <v>499</v>
      </c>
      <c r="AG2" s="188" t="s">
        <v>500</v>
      </c>
      <c r="AH2" s="188" t="s">
        <v>501</v>
      </c>
      <c r="AI2" s="188" t="s">
        <v>502</v>
      </c>
      <c r="AJ2" s="188" t="s">
        <v>503</v>
      </c>
      <c r="AK2" s="188" t="s">
        <v>504</v>
      </c>
      <c r="AL2" s="188" t="s">
        <v>505</v>
      </c>
      <c r="AM2" s="188" t="s">
        <v>506</v>
      </c>
      <c r="AN2" s="188" t="s">
        <v>507</v>
      </c>
      <c r="AO2" s="188" t="s">
        <v>508</v>
      </c>
      <c r="AP2" s="188" t="s">
        <v>509</v>
      </c>
      <c r="AQ2" s="188" t="s">
        <v>510</v>
      </c>
      <c r="AR2" s="188" t="s">
        <v>511</v>
      </c>
      <c r="AS2" s="188" t="s">
        <v>512</v>
      </c>
      <c r="AT2" s="188" t="s">
        <v>513</v>
      </c>
      <c r="AU2" s="188" t="s">
        <v>514</v>
      </c>
      <c r="AV2" s="188" t="s">
        <v>515</v>
      </c>
      <c r="AW2" s="188" t="s">
        <v>516</v>
      </c>
      <c r="AX2" s="188" t="s">
        <v>517</v>
      </c>
      <c r="AY2" s="188" t="s">
        <v>518</v>
      </c>
      <c r="AZ2" s="188" t="s">
        <v>519</v>
      </c>
      <c r="BA2" s="188" t="s">
        <v>520</v>
      </c>
      <c r="BB2" s="188" t="s">
        <v>521</v>
      </c>
      <c r="BC2" s="188" t="s">
        <v>522</v>
      </c>
      <c r="BD2" s="188" t="s">
        <v>523</v>
      </c>
      <c r="BE2" s="188" t="s">
        <v>524</v>
      </c>
      <c r="BF2" s="188" t="s">
        <v>525</v>
      </c>
      <c r="BG2" s="188" t="s">
        <v>526</v>
      </c>
      <c r="BH2" s="188" t="s">
        <v>527</v>
      </c>
      <c r="BI2" s="188" t="s">
        <v>528</v>
      </c>
      <c r="BJ2" s="188" t="s">
        <v>529</v>
      </c>
      <c r="BK2" s="188" t="s">
        <v>530</v>
      </c>
      <c r="BL2" s="188" t="s">
        <v>531</v>
      </c>
      <c r="BM2" s="188" t="s">
        <v>532</v>
      </c>
      <c r="BN2" s="188" t="s">
        <v>533</v>
      </c>
      <c r="BO2" s="188" t="s">
        <v>534</v>
      </c>
      <c r="BP2" s="188" t="s">
        <v>535</v>
      </c>
      <c r="BQ2" s="188" t="s">
        <v>536</v>
      </c>
      <c r="BR2" s="188" t="s">
        <v>537</v>
      </c>
      <c r="BS2" s="188" t="s">
        <v>538</v>
      </c>
      <c r="BT2" s="188" t="s">
        <v>539</v>
      </c>
      <c r="BU2" s="188" t="s">
        <v>540</v>
      </c>
      <c r="BV2" s="188" t="s">
        <v>541</v>
      </c>
      <c r="BW2" s="188" t="s">
        <v>542</v>
      </c>
      <c r="BX2" s="188" t="s">
        <v>555</v>
      </c>
      <c r="BY2" s="189" t="s">
        <v>556</v>
      </c>
      <c r="BZ2" s="188" t="s">
        <v>543</v>
      </c>
      <c r="CA2" s="188" t="s">
        <v>544</v>
      </c>
      <c r="CB2" s="188" t="s">
        <v>545</v>
      </c>
      <c r="CC2" s="185" t="s">
        <v>462</v>
      </c>
      <c r="CD2" s="185" t="s">
        <v>463</v>
      </c>
      <c r="CE2" s="185" t="s">
        <v>464</v>
      </c>
      <c r="CF2" s="185" t="s">
        <v>465</v>
      </c>
      <c r="CG2" s="188" t="s">
        <v>546</v>
      </c>
      <c r="CH2" s="188" t="s">
        <v>547</v>
      </c>
      <c r="CI2" s="324" t="s">
        <v>548</v>
      </c>
      <c r="CJ2" s="325" t="s">
        <v>549</v>
      </c>
      <c r="CK2" s="326" t="s">
        <v>550</v>
      </c>
      <c r="CL2" s="326" t="s">
        <v>551</v>
      </c>
      <c r="CM2" s="327" t="s">
        <v>552</v>
      </c>
      <c r="CN2" s="328" t="s">
        <v>741</v>
      </c>
      <c r="CO2" s="188" t="s">
        <v>742</v>
      </c>
      <c r="CP2" s="188" t="s">
        <v>743</v>
      </c>
    </row>
    <row r="3" spans="1:94" s="190" customFormat="1">
      <c r="A3" s="190" t="s">
        <v>560</v>
      </c>
      <c r="B3" s="190" t="s">
        <v>561</v>
      </c>
      <c r="C3" s="191">
        <f>VLOOKUP($A3,'Demanda Cuencas consolidada Mm3'!$A$1:$G$102,3,FALSE)*1000/365/24/3600</f>
        <v>1.2123033992897008</v>
      </c>
      <c r="D3" s="191">
        <f>VLOOKUP($A3,'[1]DDA Cuencas Mm3'!$A$1:$G$102,4,FALSE)*1000/365/24/3600</f>
        <v>1.6552289446981228</v>
      </c>
      <c r="E3" s="191">
        <f>VLOOKUP($A3,'[1]DDA Cuencas Mm3'!$A$1:$G$102,5,FALSE)*1000/365/24/3600</f>
        <v>1.4937309741248097</v>
      </c>
      <c r="F3" s="191">
        <f>VLOOKUP($A3,'[1]DDA Cuencas Mm3'!$A$1:$G$102,6,FALSE)*1000/365/24/3600</f>
        <v>1.7560090055809237</v>
      </c>
      <c r="G3" s="191">
        <f>VLOOKUP($A3,'[1]DDA Cuencas Mm3'!$A$1:$G$102,7,FALSE)*1000/365/24/3600</f>
        <v>2.6179033485540333</v>
      </c>
      <c r="H3" s="192">
        <v>30.989709773723281</v>
      </c>
      <c r="I3" s="192">
        <v>23.784193447716859</v>
      </c>
      <c r="J3" s="192">
        <v>18.475340458260849</v>
      </c>
      <c r="K3" s="192">
        <v>16.060004034912449</v>
      </c>
      <c r="L3" s="192">
        <v>13.505504323602869</v>
      </c>
      <c r="M3" s="192">
        <v>9.6809020672820569</v>
      </c>
      <c r="N3" s="193">
        <v>6.6639800872256716</v>
      </c>
      <c r="O3" s="192">
        <v>5.604820683911373</v>
      </c>
      <c r="P3" s="183">
        <f>N3*365*86400/1000</f>
        <v>210155.27603074879</v>
      </c>
      <c r="Q3" s="192">
        <v>29.31250560139825</v>
      </c>
      <c r="R3" s="192">
        <v>21.85979177073775</v>
      </c>
      <c r="S3" s="192">
        <v>16.54073205941036</v>
      </c>
      <c r="T3" s="192">
        <v>14.19754088161023</v>
      </c>
      <c r="U3" s="192">
        <v>11.797761918417111</v>
      </c>
      <c r="V3" s="192">
        <v>8.445866379630786</v>
      </c>
      <c r="W3" s="194">
        <v>6.204166077029555</v>
      </c>
      <c r="X3" s="192">
        <v>5.5975972931091338</v>
      </c>
      <c r="Y3" s="183">
        <f>W3*365*86400/1000</f>
        <v>195654.58140520405</v>
      </c>
      <c r="Z3" s="195">
        <f t="shared" ref="Z3:Z66" si="0">(Y3-P3)/P3*100</f>
        <v>-6.8999907589391549</v>
      </c>
      <c r="AA3" s="195">
        <f t="shared" ref="AA3:AA66" si="1">V3-D3</f>
        <v>6.7906374349326635</v>
      </c>
      <c r="AB3" s="195">
        <f t="shared" ref="AB3:AB66" si="2">W3-D3</f>
        <v>4.5489371323314325</v>
      </c>
      <c r="AC3" s="195">
        <f t="shared" ref="AC3:AC66" si="3">V3-G3</f>
        <v>5.8279630310767523</v>
      </c>
      <c r="AD3" s="195">
        <f t="shared" ref="AD3:AD66" si="4">W3-G3</f>
        <v>3.5862627284755217</v>
      </c>
      <c r="AE3" s="190">
        <f t="shared" ref="AE3:AL34" si="5">IF($C3&gt;H3,1,0)</f>
        <v>0</v>
      </c>
      <c r="AF3" s="190">
        <f t="shared" si="5"/>
        <v>0</v>
      </c>
      <c r="AG3" s="190">
        <f t="shared" si="5"/>
        <v>0</v>
      </c>
      <c r="AH3" s="190">
        <f t="shared" si="5"/>
        <v>0</v>
      </c>
      <c r="AI3" s="190">
        <f t="shared" si="5"/>
        <v>0</v>
      </c>
      <c r="AJ3" s="190">
        <f t="shared" si="5"/>
        <v>0</v>
      </c>
      <c r="AK3" s="190">
        <f t="shared" si="5"/>
        <v>0</v>
      </c>
      <c r="AL3" s="190">
        <f t="shared" si="5"/>
        <v>0</v>
      </c>
      <c r="AM3" s="190">
        <f t="shared" ref="AM3:AT34" si="6">IF($D3&gt;Q3,1,0)</f>
        <v>0</v>
      </c>
      <c r="AN3" s="190">
        <f t="shared" si="6"/>
        <v>0</v>
      </c>
      <c r="AO3" s="190">
        <f t="shared" si="6"/>
        <v>0</v>
      </c>
      <c r="AP3" s="190">
        <f t="shared" si="6"/>
        <v>0</v>
      </c>
      <c r="AQ3" s="190">
        <f t="shared" si="6"/>
        <v>0</v>
      </c>
      <c r="AR3" s="190">
        <f t="shared" si="6"/>
        <v>0</v>
      </c>
      <c r="AS3" s="190">
        <f t="shared" si="6"/>
        <v>0</v>
      </c>
      <c r="AT3" s="190">
        <f t="shared" si="6"/>
        <v>0</v>
      </c>
      <c r="AU3" s="190">
        <f t="shared" ref="AU3:BB34" si="7">IF($E3&gt;Q3,1,0)</f>
        <v>0</v>
      </c>
      <c r="AV3" s="190">
        <f t="shared" si="7"/>
        <v>0</v>
      </c>
      <c r="AW3" s="190">
        <f t="shared" si="7"/>
        <v>0</v>
      </c>
      <c r="AX3" s="190">
        <f t="shared" si="7"/>
        <v>0</v>
      </c>
      <c r="AY3" s="190">
        <f t="shared" si="7"/>
        <v>0</v>
      </c>
      <c r="AZ3" s="190">
        <f t="shared" si="7"/>
        <v>0</v>
      </c>
      <c r="BA3" s="190">
        <f t="shared" si="7"/>
        <v>0</v>
      </c>
      <c r="BB3" s="190">
        <f t="shared" si="7"/>
        <v>0</v>
      </c>
      <c r="BC3" s="190">
        <f t="shared" ref="BC3:BJ34" si="8">IF($F3&gt;Q3,1,0)</f>
        <v>0</v>
      </c>
      <c r="BD3" s="190">
        <f t="shared" si="8"/>
        <v>0</v>
      </c>
      <c r="BE3" s="190">
        <f t="shared" si="8"/>
        <v>0</v>
      </c>
      <c r="BF3" s="190">
        <f t="shared" si="8"/>
        <v>0</v>
      </c>
      <c r="BG3" s="190">
        <f t="shared" si="8"/>
        <v>0</v>
      </c>
      <c r="BH3" s="190">
        <f t="shared" si="8"/>
        <v>0</v>
      </c>
      <c r="BI3" s="190">
        <f t="shared" si="8"/>
        <v>0</v>
      </c>
      <c r="BJ3" s="190">
        <f t="shared" si="8"/>
        <v>0</v>
      </c>
      <c r="BK3" s="190">
        <f t="shared" ref="BK3:BR34" si="9">IF($G3&gt;Q3,1,0)</f>
        <v>0</v>
      </c>
      <c r="BL3" s="190">
        <f t="shared" si="9"/>
        <v>0</v>
      </c>
      <c r="BM3" s="190">
        <f t="shared" si="9"/>
        <v>0</v>
      </c>
      <c r="BN3" s="190">
        <f t="shared" si="9"/>
        <v>0</v>
      </c>
      <c r="BO3" s="190">
        <f t="shared" si="9"/>
        <v>0</v>
      </c>
      <c r="BP3" s="190">
        <f t="shared" si="9"/>
        <v>0</v>
      </c>
      <c r="BQ3" s="190">
        <f t="shared" si="9"/>
        <v>0</v>
      </c>
      <c r="BR3" s="190">
        <f t="shared" si="9"/>
        <v>0</v>
      </c>
      <c r="BS3" s="190">
        <f t="shared" ref="BS3:BS66" si="10">SUM(AE3:AL3)</f>
        <v>0</v>
      </c>
      <c r="BT3" s="190">
        <f t="shared" ref="BT3:BT66" si="11">SUM(AM3:AT3)</f>
        <v>0</v>
      </c>
      <c r="BU3" s="190">
        <f t="shared" ref="BU3:BU66" si="12">SUM(AU3:BB3)</f>
        <v>0</v>
      </c>
      <c r="BV3" s="190">
        <f t="shared" ref="BV3:BV66" si="13">SUM(BC3:BJ3)</f>
        <v>0</v>
      </c>
      <c r="BW3" s="190">
        <f t="shared" ref="BW3:BW66" si="14">SUM(BK3:BR3)</f>
        <v>0</v>
      </c>
      <c r="BX3" s="190" t="str">
        <f t="shared" ref="BX3:CB34" si="15">IF(BS3&lt;2,"Con recursos",IF(BS3=2,"Estrés hídrico",IF(BS3&gt;2,"Déficit hídrico estructural",0)))</f>
        <v>Con recursos</v>
      </c>
      <c r="BY3" s="190" t="str">
        <f t="shared" si="15"/>
        <v>Con recursos</v>
      </c>
      <c r="BZ3" s="190" t="str">
        <f t="shared" si="15"/>
        <v>Con recursos</v>
      </c>
      <c r="CA3" s="190" t="str">
        <f t="shared" si="15"/>
        <v>Con recursos</v>
      </c>
      <c r="CB3" s="190" t="str">
        <f t="shared" si="15"/>
        <v>Con recursos</v>
      </c>
      <c r="CC3" s="190">
        <v>0</v>
      </c>
      <c r="CD3" s="190">
        <v>0</v>
      </c>
      <c r="CE3" s="190">
        <v>1</v>
      </c>
      <c r="CF3" s="190">
        <v>1</v>
      </c>
      <c r="CG3" s="196">
        <f>IF((CC3+CD3)&gt;0,1,0)</f>
        <v>0</v>
      </c>
      <c r="CH3" s="196">
        <f>IF((CE3+CF3)&gt;0,1,0)</f>
        <v>1</v>
      </c>
      <c r="CI3" s="196" t="str">
        <f>IF(BX3="Déficit hídrico estructural","Déficit hídrico estructural",(IF(BX3="Con recursos",IF(SUM($CG3:$CH3)=2,"Déficit hídrico estructural",IF(SUM($CG3:$CH3)=1,"Estrés hídrico",IF(SUM($CG3:$CH3)=0,BX3,0))),IF(SUM($CG3:$CH3)&gt;0,"Déficit hídrico estructural","Estrés hídrico"))))</f>
        <v>Estrés hídrico</v>
      </c>
      <c r="CJ3" s="196" t="str">
        <f t="shared" ref="CJ3:CM18" si="16">IF(BY3="Déficit hídrico estructural","Déficit hídrico estructural",(IF(BY3="Con recursos",IF(SUM($CG3:$CH3)=2,"Déficit hídrico estructural",IF(SUM($CG3:$CH3)=1,"Estrés hídrico",IF(SUM($CG3:$CH3)=0,BY3,0))),IF(SUM($CG3:$CH3)&gt;0,"Déficit hídrico estructural","Estrés hídrico"))))</f>
        <v>Estrés hídrico</v>
      </c>
      <c r="CK3" s="196" t="str">
        <f t="shared" si="16"/>
        <v>Estrés hídrico</v>
      </c>
      <c r="CL3" s="196" t="str">
        <f t="shared" si="16"/>
        <v>Estrés hídrico</v>
      </c>
      <c r="CM3" s="196" t="str">
        <f t="shared" si="16"/>
        <v>Estrés hídrico</v>
      </c>
      <c r="CN3" s="400" t="s">
        <v>744</v>
      </c>
      <c r="CO3" s="200">
        <v>-0.34989218353518253</v>
      </c>
      <c r="CP3" s="400" t="s">
        <v>744</v>
      </c>
    </row>
    <row r="4" spans="1:94" s="190" customFormat="1">
      <c r="A4" s="190" t="s">
        <v>562</v>
      </c>
      <c r="B4" s="190" t="s">
        <v>59</v>
      </c>
      <c r="C4" s="191">
        <f>VLOOKUP($A4,'Demanda Cuencas consolidada Mm3'!$A$1:$G$102,3,FALSE)*1000/365/24/3600</f>
        <v>0.26011542364282092</v>
      </c>
      <c r="D4" s="191">
        <f>VLOOKUP($A4,'[1]DDA Cuencas Mm3'!$A$1:$G$102,4,FALSE)*1000/365/24/3600</f>
        <v>0.28361237950279045</v>
      </c>
      <c r="E4" s="191">
        <f>VLOOKUP($A4,'[1]DDA Cuencas Mm3'!$A$1:$G$102,5,FALSE)*1000/365/24/3600</f>
        <v>0.25250507356671742</v>
      </c>
      <c r="F4" s="191">
        <f>VLOOKUP($A4,'[1]DDA Cuencas Mm3'!$A$1:$G$102,6,FALSE)*1000/365/24/3600</f>
        <v>0.22745433789954339</v>
      </c>
      <c r="G4" s="191">
        <f>VLOOKUP($A4,'[1]DDA Cuencas Mm3'!$A$1:$G$102,7,FALSE)*1000/365/24/3600</f>
        <v>0.28006088280060881</v>
      </c>
      <c r="H4" s="192">
        <v>0.4638818431650415</v>
      </c>
      <c r="I4" s="192">
        <v>0.34960688816016322</v>
      </c>
      <c r="J4" s="192">
        <v>0.2727361556383604</v>
      </c>
      <c r="K4" s="192">
        <v>0.2392892547815198</v>
      </c>
      <c r="L4" s="192">
        <v>0.2045213599017163</v>
      </c>
      <c r="M4" s="192">
        <v>0.15211723816700329</v>
      </c>
      <c r="N4" s="193">
        <v>0.10647165745480699</v>
      </c>
      <c r="O4" s="192">
        <v>8.6688027051325348E-2</v>
      </c>
      <c r="P4" s="183">
        <f t="shared" ref="P4:P67" si="17">N4*365*86400/1000</f>
        <v>3357.6901894947932</v>
      </c>
      <c r="Q4" s="192">
        <v>0.56313194350891771</v>
      </c>
      <c r="R4" s="192">
        <v>0.44731588638963449</v>
      </c>
      <c r="S4" s="192">
        <v>0.36145856140875121</v>
      </c>
      <c r="T4" s="192">
        <v>0.32216279039770812</v>
      </c>
      <c r="U4" s="192">
        <v>0.2803640298229782</v>
      </c>
      <c r="V4" s="192">
        <v>0.21703750730728591</v>
      </c>
      <c r="W4" s="194">
        <v>0.16575576967897249</v>
      </c>
      <c r="X4" s="192">
        <v>0.1470562245579804</v>
      </c>
      <c r="Y4" s="183">
        <f t="shared" ref="Y4:Y67" si="18">W4*365*86400/1000</f>
        <v>5227.273952596076</v>
      </c>
      <c r="Z4" s="195">
        <f t="shared" si="0"/>
        <v>55.680651209294126</v>
      </c>
      <c r="AA4" s="195">
        <f t="shared" si="1"/>
        <v>-6.6574872195504536E-2</v>
      </c>
      <c r="AB4" s="195">
        <f t="shared" si="2"/>
        <v>-0.11785660982381796</v>
      </c>
      <c r="AC4" s="195">
        <f t="shared" si="3"/>
        <v>-6.3023375493322903E-2</v>
      </c>
      <c r="AD4" s="195">
        <f t="shared" si="4"/>
        <v>-0.11430511312163633</v>
      </c>
      <c r="AE4" s="190">
        <f t="shared" si="5"/>
        <v>0</v>
      </c>
      <c r="AF4" s="190">
        <f t="shared" si="5"/>
        <v>0</v>
      </c>
      <c r="AG4" s="190">
        <f t="shared" si="5"/>
        <v>0</v>
      </c>
      <c r="AH4" s="190">
        <f t="shared" si="5"/>
        <v>1</v>
      </c>
      <c r="AI4" s="190">
        <f t="shared" si="5"/>
        <v>1</v>
      </c>
      <c r="AJ4" s="190">
        <f t="shared" si="5"/>
        <v>1</v>
      </c>
      <c r="AK4" s="190">
        <f t="shared" si="5"/>
        <v>1</v>
      </c>
      <c r="AL4" s="190">
        <f t="shared" si="5"/>
        <v>1</v>
      </c>
      <c r="AM4" s="190">
        <f t="shared" si="6"/>
        <v>0</v>
      </c>
      <c r="AN4" s="190">
        <f t="shared" si="6"/>
        <v>0</v>
      </c>
      <c r="AO4" s="190">
        <f t="shared" si="6"/>
        <v>0</v>
      </c>
      <c r="AP4" s="190">
        <f t="shared" si="6"/>
        <v>0</v>
      </c>
      <c r="AQ4" s="190">
        <f t="shared" si="6"/>
        <v>1</v>
      </c>
      <c r="AR4" s="190">
        <f t="shared" si="6"/>
        <v>1</v>
      </c>
      <c r="AS4" s="190">
        <f t="shared" si="6"/>
        <v>1</v>
      </c>
      <c r="AT4" s="190">
        <f t="shared" si="6"/>
        <v>1</v>
      </c>
      <c r="AU4" s="190">
        <f t="shared" si="7"/>
        <v>0</v>
      </c>
      <c r="AV4" s="190">
        <f t="shared" si="7"/>
        <v>0</v>
      </c>
      <c r="AW4" s="190">
        <f t="shared" si="7"/>
        <v>0</v>
      </c>
      <c r="AX4" s="190">
        <f t="shared" si="7"/>
        <v>0</v>
      </c>
      <c r="AY4" s="190">
        <f t="shared" si="7"/>
        <v>0</v>
      </c>
      <c r="AZ4" s="190">
        <f t="shared" si="7"/>
        <v>1</v>
      </c>
      <c r="BA4" s="190">
        <f t="shared" si="7"/>
        <v>1</v>
      </c>
      <c r="BB4" s="190">
        <f t="shared" si="7"/>
        <v>1</v>
      </c>
      <c r="BC4" s="190">
        <f t="shared" si="8"/>
        <v>0</v>
      </c>
      <c r="BD4" s="190">
        <f t="shared" si="8"/>
        <v>0</v>
      </c>
      <c r="BE4" s="190">
        <f t="shared" si="8"/>
        <v>0</v>
      </c>
      <c r="BF4" s="190">
        <f t="shared" si="8"/>
        <v>0</v>
      </c>
      <c r="BG4" s="190">
        <f t="shared" si="8"/>
        <v>0</v>
      </c>
      <c r="BH4" s="190">
        <f t="shared" si="8"/>
        <v>1</v>
      </c>
      <c r="BI4" s="190">
        <f t="shared" si="8"/>
        <v>1</v>
      </c>
      <c r="BJ4" s="190">
        <f t="shared" si="8"/>
        <v>1</v>
      </c>
      <c r="BK4" s="190">
        <f t="shared" si="9"/>
        <v>0</v>
      </c>
      <c r="BL4" s="190">
        <f t="shared" si="9"/>
        <v>0</v>
      </c>
      <c r="BM4" s="190">
        <f t="shared" si="9"/>
        <v>0</v>
      </c>
      <c r="BN4" s="190">
        <f t="shared" si="9"/>
        <v>0</v>
      </c>
      <c r="BO4" s="190">
        <f t="shared" si="9"/>
        <v>0</v>
      </c>
      <c r="BP4" s="190">
        <f t="shared" si="9"/>
        <v>1</v>
      </c>
      <c r="BQ4" s="190">
        <f t="shared" si="9"/>
        <v>1</v>
      </c>
      <c r="BR4" s="190">
        <f t="shared" si="9"/>
        <v>1</v>
      </c>
      <c r="BS4" s="190">
        <f t="shared" si="10"/>
        <v>5</v>
      </c>
      <c r="BT4" s="190">
        <f t="shared" si="11"/>
        <v>4</v>
      </c>
      <c r="BU4" s="190">
        <f t="shared" si="12"/>
        <v>3</v>
      </c>
      <c r="BV4" s="190">
        <f t="shared" si="13"/>
        <v>3</v>
      </c>
      <c r="BW4" s="190">
        <f t="shared" si="14"/>
        <v>3</v>
      </c>
      <c r="BX4" s="190" t="str">
        <f t="shared" si="15"/>
        <v>Déficit hídrico estructural</v>
      </c>
      <c r="BY4" s="190" t="str">
        <f t="shared" si="15"/>
        <v>Déficit hídrico estructural</v>
      </c>
      <c r="BZ4" s="190" t="str">
        <f t="shared" si="15"/>
        <v>Déficit hídrico estructural</v>
      </c>
      <c r="CA4" s="190" t="str">
        <f t="shared" si="15"/>
        <v>Déficit hídrico estructural</v>
      </c>
      <c r="CB4" s="190" t="str">
        <f t="shared" si="15"/>
        <v>Déficit hídrico estructural</v>
      </c>
      <c r="CC4" s="190">
        <v>0</v>
      </c>
      <c r="CD4" s="190">
        <v>0</v>
      </c>
      <c r="CE4" s="190">
        <v>1</v>
      </c>
      <c r="CF4" s="190">
        <v>0</v>
      </c>
      <c r="CG4" s="196">
        <f t="shared" ref="CG4:CG67" si="19">IF((CC4+CD4)&gt;0,1,0)</f>
        <v>0</v>
      </c>
      <c r="CH4" s="196">
        <f t="shared" ref="CH4:CH67" si="20">IF((CE4+CF4)&gt;0,1,0)</f>
        <v>1</v>
      </c>
      <c r="CI4" s="196" t="str">
        <f t="shared" ref="CI4:CM66" si="21">IF(BX4="Déficit hídrico estructural","Déficit hídrico estructural",(IF(BX4="Con recursos",IF(SUM($CG4:$CH4)=2,"Déficit hídrico estructural",IF(SUM($CG4:$CH4)=1,"Estrés hídrico",IF(SUM($CG4:$CH4)=0,BX4,0))),IF(SUM($CG4:$CH4)&gt;0,"Déficit hídrico estructural","Estrés hídrico"))))</f>
        <v>Déficit hídrico estructural</v>
      </c>
      <c r="CJ4" s="196" t="str">
        <f t="shared" si="16"/>
        <v>Déficit hídrico estructural</v>
      </c>
      <c r="CK4" s="196" t="str">
        <f t="shared" si="16"/>
        <v>Déficit hídrico estructural</v>
      </c>
      <c r="CL4" s="196" t="str">
        <f t="shared" si="16"/>
        <v>Déficit hídrico estructural</v>
      </c>
      <c r="CM4" s="196" t="str">
        <f t="shared" si="16"/>
        <v>Déficit hídrico estructural</v>
      </c>
      <c r="CN4" s="400">
        <v>112</v>
      </c>
      <c r="CO4" s="200">
        <v>-0.24009263477829038</v>
      </c>
      <c r="CP4" s="400">
        <v>85.109624904831477</v>
      </c>
    </row>
    <row r="5" spans="1:94" s="190" customFormat="1">
      <c r="A5" s="190" t="s">
        <v>563</v>
      </c>
      <c r="B5" s="190" t="s">
        <v>564</v>
      </c>
      <c r="C5" s="191">
        <f>VLOOKUP($A5,'Demanda Cuencas consolidada Mm3'!$A$1:$G$102,3,FALSE)*1000/365/24/3600</f>
        <v>0.6220826991374937</v>
      </c>
      <c r="D5" s="191">
        <f>VLOOKUP($A5,'[1]DDA Cuencas Mm3'!$A$1:$G$102,4,FALSE)*1000/365/24/3600</f>
        <v>0.75849822425164892</v>
      </c>
      <c r="E5" s="191">
        <f>VLOOKUP($A5,'[1]DDA Cuencas Mm3'!$A$1:$G$102,5,FALSE)*1000/365/24/3600</f>
        <v>0.75998858447488593</v>
      </c>
      <c r="F5" s="191">
        <f>VLOOKUP($A5,'[1]DDA Cuencas Mm3'!$A$1:$G$102,6,FALSE)*1000/365/24/3600</f>
        <v>0.66124429223744285</v>
      </c>
      <c r="G5" s="191">
        <f>VLOOKUP($A5,'[1]DDA Cuencas Mm3'!$A$1:$G$102,7,FALSE)*1000/365/24/3600</f>
        <v>1.0345002536783359</v>
      </c>
      <c r="H5" s="192">
        <v>7.1341749311157674</v>
      </c>
      <c r="I5" s="192">
        <v>5.6727214905943164</v>
      </c>
      <c r="J5" s="192">
        <v>4.5594419371555688</v>
      </c>
      <c r="K5" s="192">
        <v>4.0367723395466211</v>
      </c>
      <c r="L5" s="192">
        <v>3.4674402486709441</v>
      </c>
      <c r="M5" s="192">
        <v>2.5629464614534712</v>
      </c>
      <c r="N5" s="193">
        <v>1.753574945420262</v>
      </c>
      <c r="O5" s="192">
        <v>1.4157106817497569</v>
      </c>
      <c r="P5" s="183">
        <f t="shared" si="17"/>
        <v>55300.739478773387</v>
      </c>
      <c r="Q5" s="192">
        <v>10.243969550543101</v>
      </c>
      <c r="R5" s="192">
        <v>6.7096036315081191</v>
      </c>
      <c r="S5" s="192">
        <v>4.7179126003478711</v>
      </c>
      <c r="T5" s="192">
        <v>3.9593044185458099</v>
      </c>
      <c r="U5" s="192">
        <v>3.2461607660527281</v>
      </c>
      <c r="V5" s="192">
        <v>2.328917060657774</v>
      </c>
      <c r="W5" s="194">
        <v>1.7017071215812041</v>
      </c>
      <c r="X5" s="192">
        <v>1.485398407512257</v>
      </c>
      <c r="Y5" s="183">
        <f t="shared" si="18"/>
        <v>53665.035786184853</v>
      </c>
      <c r="Z5" s="195">
        <f t="shared" si="0"/>
        <v>-2.9578333092930542</v>
      </c>
      <c r="AA5" s="195">
        <f t="shared" si="1"/>
        <v>1.5704188364061251</v>
      </c>
      <c r="AB5" s="195">
        <f t="shared" si="2"/>
        <v>0.94320889732955515</v>
      </c>
      <c r="AC5" s="195">
        <f t="shared" si="3"/>
        <v>1.2944168069794382</v>
      </c>
      <c r="AD5" s="195">
        <f t="shared" si="4"/>
        <v>0.66720686790286821</v>
      </c>
      <c r="AE5" s="190">
        <f t="shared" si="5"/>
        <v>0</v>
      </c>
      <c r="AF5" s="190">
        <f t="shared" si="5"/>
        <v>0</v>
      </c>
      <c r="AG5" s="190">
        <f t="shared" si="5"/>
        <v>0</v>
      </c>
      <c r="AH5" s="190">
        <f t="shared" si="5"/>
        <v>0</v>
      </c>
      <c r="AI5" s="190">
        <f t="shared" si="5"/>
        <v>0</v>
      </c>
      <c r="AJ5" s="190">
        <f t="shared" si="5"/>
        <v>0</v>
      </c>
      <c r="AK5" s="190">
        <f t="shared" si="5"/>
        <v>0</v>
      </c>
      <c r="AL5" s="190">
        <f t="shared" si="5"/>
        <v>0</v>
      </c>
      <c r="AM5" s="190">
        <f t="shared" si="6"/>
        <v>0</v>
      </c>
      <c r="AN5" s="190">
        <f t="shared" si="6"/>
        <v>0</v>
      </c>
      <c r="AO5" s="190">
        <f t="shared" si="6"/>
        <v>0</v>
      </c>
      <c r="AP5" s="190">
        <f t="shared" si="6"/>
        <v>0</v>
      </c>
      <c r="AQ5" s="190">
        <f t="shared" si="6"/>
        <v>0</v>
      </c>
      <c r="AR5" s="190">
        <f t="shared" si="6"/>
        <v>0</v>
      </c>
      <c r="AS5" s="190">
        <f t="shared" si="6"/>
        <v>0</v>
      </c>
      <c r="AT5" s="190">
        <f t="shared" si="6"/>
        <v>0</v>
      </c>
      <c r="AU5" s="190">
        <f t="shared" si="7"/>
        <v>0</v>
      </c>
      <c r="AV5" s="190">
        <f t="shared" si="7"/>
        <v>0</v>
      </c>
      <c r="AW5" s="190">
        <f t="shared" si="7"/>
        <v>0</v>
      </c>
      <c r="AX5" s="190">
        <f t="shared" si="7"/>
        <v>0</v>
      </c>
      <c r="AY5" s="190">
        <f t="shared" si="7"/>
        <v>0</v>
      </c>
      <c r="AZ5" s="190">
        <f t="shared" si="7"/>
        <v>0</v>
      </c>
      <c r="BA5" s="190">
        <f t="shared" si="7"/>
        <v>0</v>
      </c>
      <c r="BB5" s="190">
        <f t="shared" si="7"/>
        <v>0</v>
      </c>
      <c r="BC5" s="190">
        <f t="shared" si="8"/>
        <v>0</v>
      </c>
      <c r="BD5" s="190">
        <f t="shared" si="8"/>
        <v>0</v>
      </c>
      <c r="BE5" s="190">
        <f t="shared" si="8"/>
        <v>0</v>
      </c>
      <c r="BF5" s="190">
        <f t="shared" si="8"/>
        <v>0</v>
      </c>
      <c r="BG5" s="190">
        <f t="shared" si="8"/>
        <v>0</v>
      </c>
      <c r="BH5" s="190">
        <f t="shared" si="8"/>
        <v>0</v>
      </c>
      <c r="BI5" s="190">
        <f t="shared" si="8"/>
        <v>0</v>
      </c>
      <c r="BJ5" s="190">
        <f t="shared" si="8"/>
        <v>0</v>
      </c>
      <c r="BK5" s="190">
        <f t="shared" si="9"/>
        <v>0</v>
      </c>
      <c r="BL5" s="190">
        <f t="shared" si="9"/>
        <v>0</v>
      </c>
      <c r="BM5" s="190">
        <f t="shared" si="9"/>
        <v>0</v>
      </c>
      <c r="BN5" s="190">
        <f t="shared" si="9"/>
        <v>0</v>
      </c>
      <c r="BO5" s="190">
        <f t="shared" si="9"/>
        <v>0</v>
      </c>
      <c r="BP5" s="190">
        <f t="shared" si="9"/>
        <v>0</v>
      </c>
      <c r="BQ5" s="190">
        <f t="shared" si="9"/>
        <v>0</v>
      </c>
      <c r="BR5" s="190">
        <f t="shared" si="9"/>
        <v>0</v>
      </c>
      <c r="BS5" s="190">
        <f t="shared" si="10"/>
        <v>0</v>
      </c>
      <c r="BT5" s="190">
        <f t="shared" si="11"/>
        <v>0</v>
      </c>
      <c r="BU5" s="190">
        <f t="shared" si="12"/>
        <v>0</v>
      </c>
      <c r="BV5" s="190">
        <f t="shared" si="13"/>
        <v>0</v>
      </c>
      <c r="BW5" s="190">
        <f t="shared" si="14"/>
        <v>0</v>
      </c>
      <c r="BX5" s="190" t="str">
        <f t="shared" si="15"/>
        <v>Con recursos</v>
      </c>
      <c r="BY5" s="190" t="str">
        <f t="shared" si="15"/>
        <v>Con recursos</v>
      </c>
      <c r="BZ5" s="190" t="str">
        <f t="shared" si="15"/>
        <v>Con recursos</v>
      </c>
      <c r="CA5" s="190" t="str">
        <f t="shared" si="15"/>
        <v>Con recursos</v>
      </c>
      <c r="CB5" s="190" t="str">
        <f t="shared" si="15"/>
        <v>Con recursos</v>
      </c>
      <c r="CC5" s="190">
        <v>0</v>
      </c>
      <c r="CD5" s="190">
        <v>0</v>
      </c>
      <c r="CE5" s="190">
        <v>1</v>
      </c>
      <c r="CF5" s="190">
        <v>0</v>
      </c>
      <c r="CG5" s="196">
        <f t="shared" si="19"/>
        <v>0</v>
      </c>
      <c r="CH5" s="196">
        <f t="shared" si="20"/>
        <v>1</v>
      </c>
      <c r="CI5" s="196" t="str">
        <f t="shared" si="21"/>
        <v>Estrés hídrico</v>
      </c>
      <c r="CJ5" s="196" t="str">
        <f t="shared" si="16"/>
        <v>Estrés hídrico</v>
      </c>
      <c r="CK5" s="196" t="str">
        <f t="shared" si="16"/>
        <v>Estrés hídrico</v>
      </c>
      <c r="CL5" s="196" t="str">
        <f t="shared" si="16"/>
        <v>Estrés hídrico</v>
      </c>
      <c r="CM5" s="196" t="str">
        <f t="shared" si="16"/>
        <v>Estrés hídrico</v>
      </c>
      <c r="CN5" s="400">
        <v>1300</v>
      </c>
      <c r="CO5" s="200">
        <v>-0.30335306096453818</v>
      </c>
      <c r="CP5" s="400">
        <v>905.64102074610037</v>
      </c>
    </row>
    <row r="6" spans="1:94" s="190" customFormat="1">
      <c r="A6" s="190" t="s">
        <v>565</v>
      </c>
      <c r="B6" s="190" t="s">
        <v>566</v>
      </c>
      <c r="C6" s="191">
        <f>VLOOKUP($A6,'Demanda Cuencas consolidada Mm3'!$A$1:$G$102,3,FALSE)*1000/365/24/3600</f>
        <v>1.4821790969051243</v>
      </c>
      <c r="D6" s="191">
        <f>VLOOKUP($A6,'[1]DDA Cuencas Mm3'!$A$1:$G$102,4,FALSE)*1000/365/24/3600</f>
        <v>1.6443429731100967</v>
      </c>
      <c r="E6" s="191">
        <f>VLOOKUP($A6,'[1]DDA Cuencas Mm3'!$A$1:$G$102,5,FALSE)*1000/365/24/3600</f>
        <v>1.6714548452562152</v>
      </c>
      <c r="F6" s="191">
        <f>VLOOKUP($A6,'[1]DDA Cuencas Mm3'!$A$1:$G$102,6,FALSE)*1000/365/24/3600</f>
        <v>1.6705669710806696</v>
      </c>
      <c r="G6" s="191">
        <f>VLOOKUP($A6,'[1]DDA Cuencas Mm3'!$A$1:$G$102,7,FALSE)*1000/365/24/3600</f>
        <v>2.0523845763571789</v>
      </c>
      <c r="H6" s="192">
        <v>2.4173178131931672</v>
      </c>
      <c r="I6" s="192">
        <v>2.0819748309211001</v>
      </c>
      <c r="J6" s="192">
        <v>1.782800893596745</v>
      </c>
      <c r="K6" s="192">
        <v>1.6233123746351239</v>
      </c>
      <c r="L6" s="192">
        <v>1.430184273955617</v>
      </c>
      <c r="M6" s="192">
        <v>1.0607150682225119</v>
      </c>
      <c r="N6" s="193">
        <v>0.60572310817837449</v>
      </c>
      <c r="O6" s="192">
        <v>0.33850790133414482</v>
      </c>
      <c r="P6" s="183">
        <f t="shared" si="17"/>
        <v>19102.083939513217</v>
      </c>
      <c r="Q6" s="192">
        <v>2.8724341910335518</v>
      </c>
      <c r="R6" s="192">
        <v>2.1798803730447029</v>
      </c>
      <c r="S6" s="192">
        <v>1.673514947368425</v>
      </c>
      <c r="T6" s="192">
        <v>1.4448672981673789</v>
      </c>
      <c r="U6" s="192">
        <v>1.204813149438692</v>
      </c>
      <c r="V6" s="192">
        <v>0.85089018107868242</v>
      </c>
      <c r="W6" s="194">
        <v>0.58129112705263075</v>
      </c>
      <c r="X6" s="192">
        <v>0.49143680066772771</v>
      </c>
      <c r="Y6" s="183">
        <f t="shared" si="18"/>
        <v>18331.596982731764</v>
      </c>
      <c r="Z6" s="195">
        <f t="shared" si="0"/>
        <v>-4.0335230397960835</v>
      </c>
      <c r="AA6" s="195">
        <f t="shared" si="1"/>
        <v>-0.79345279203141428</v>
      </c>
      <c r="AB6" s="195">
        <f t="shared" si="2"/>
        <v>-1.0630518460574661</v>
      </c>
      <c r="AC6" s="195">
        <f t="shared" si="3"/>
        <v>-1.2014943952784964</v>
      </c>
      <c r="AD6" s="195">
        <f t="shared" si="4"/>
        <v>-1.471093449304548</v>
      </c>
      <c r="AE6" s="190">
        <f t="shared" si="5"/>
        <v>0</v>
      </c>
      <c r="AF6" s="190">
        <f t="shared" si="5"/>
        <v>0</v>
      </c>
      <c r="AG6" s="190">
        <f t="shared" si="5"/>
        <v>0</v>
      </c>
      <c r="AH6" s="190">
        <f t="shared" si="5"/>
        <v>0</v>
      </c>
      <c r="AI6" s="190">
        <f t="shared" si="5"/>
        <v>1</v>
      </c>
      <c r="AJ6" s="190">
        <f t="shared" si="5"/>
        <v>1</v>
      </c>
      <c r="AK6" s="190">
        <f t="shared" si="5"/>
        <v>1</v>
      </c>
      <c r="AL6" s="190">
        <f t="shared" si="5"/>
        <v>1</v>
      </c>
      <c r="AM6" s="190">
        <f t="shared" si="6"/>
        <v>0</v>
      </c>
      <c r="AN6" s="190">
        <f t="shared" si="6"/>
        <v>0</v>
      </c>
      <c r="AO6" s="190">
        <f t="shared" si="6"/>
        <v>0</v>
      </c>
      <c r="AP6" s="190">
        <f t="shared" si="6"/>
        <v>1</v>
      </c>
      <c r="AQ6" s="190">
        <f t="shared" si="6"/>
        <v>1</v>
      </c>
      <c r="AR6" s="190">
        <f t="shared" si="6"/>
        <v>1</v>
      </c>
      <c r="AS6" s="190">
        <f t="shared" si="6"/>
        <v>1</v>
      </c>
      <c r="AT6" s="190">
        <f t="shared" si="6"/>
        <v>1</v>
      </c>
      <c r="AU6" s="190">
        <f t="shared" si="7"/>
        <v>0</v>
      </c>
      <c r="AV6" s="190">
        <f t="shared" si="7"/>
        <v>0</v>
      </c>
      <c r="AW6" s="190">
        <f t="shared" si="7"/>
        <v>0</v>
      </c>
      <c r="AX6" s="190">
        <f t="shared" si="7"/>
        <v>1</v>
      </c>
      <c r="AY6" s="190">
        <f t="shared" si="7"/>
        <v>1</v>
      </c>
      <c r="AZ6" s="190">
        <f t="shared" si="7"/>
        <v>1</v>
      </c>
      <c r="BA6" s="190">
        <f t="shared" si="7"/>
        <v>1</v>
      </c>
      <c r="BB6" s="190">
        <f t="shared" si="7"/>
        <v>1</v>
      </c>
      <c r="BC6" s="190">
        <f t="shared" si="8"/>
        <v>0</v>
      </c>
      <c r="BD6" s="190">
        <f t="shared" si="8"/>
        <v>0</v>
      </c>
      <c r="BE6" s="190">
        <f t="shared" si="8"/>
        <v>0</v>
      </c>
      <c r="BF6" s="190">
        <f t="shared" si="8"/>
        <v>1</v>
      </c>
      <c r="BG6" s="190">
        <f t="shared" si="8"/>
        <v>1</v>
      </c>
      <c r="BH6" s="190">
        <f t="shared" si="8"/>
        <v>1</v>
      </c>
      <c r="BI6" s="190">
        <f t="shared" si="8"/>
        <v>1</v>
      </c>
      <c r="BJ6" s="190">
        <f t="shared" si="8"/>
        <v>1</v>
      </c>
      <c r="BK6" s="190">
        <f t="shared" si="9"/>
        <v>0</v>
      </c>
      <c r="BL6" s="190">
        <f t="shared" si="9"/>
        <v>0</v>
      </c>
      <c r="BM6" s="190">
        <f t="shared" si="9"/>
        <v>1</v>
      </c>
      <c r="BN6" s="190">
        <f t="shared" si="9"/>
        <v>1</v>
      </c>
      <c r="BO6" s="190">
        <f t="shared" si="9"/>
        <v>1</v>
      </c>
      <c r="BP6" s="190">
        <f t="shared" si="9"/>
        <v>1</v>
      </c>
      <c r="BQ6" s="190">
        <f t="shared" si="9"/>
        <v>1</v>
      </c>
      <c r="BR6" s="190">
        <f t="shared" si="9"/>
        <v>1</v>
      </c>
      <c r="BS6" s="190">
        <f t="shared" si="10"/>
        <v>4</v>
      </c>
      <c r="BT6" s="190">
        <f t="shared" si="11"/>
        <v>5</v>
      </c>
      <c r="BU6" s="190">
        <f t="shared" si="12"/>
        <v>5</v>
      </c>
      <c r="BV6" s="190">
        <f t="shared" si="13"/>
        <v>5</v>
      </c>
      <c r="BW6" s="190">
        <f t="shared" si="14"/>
        <v>6</v>
      </c>
      <c r="BX6" s="190" t="str">
        <f t="shared" si="15"/>
        <v>Déficit hídrico estructural</v>
      </c>
      <c r="BY6" s="190" t="str">
        <f t="shared" si="15"/>
        <v>Déficit hídrico estructural</v>
      </c>
      <c r="BZ6" s="190" t="str">
        <f t="shared" si="15"/>
        <v>Déficit hídrico estructural</v>
      </c>
      <c r="CA6" s="190" t="str">
        <f t="shared" si="15"/>
        <v>Déficit hídrico estructural</v>
      </c>
      <c r="CB6" s="190" t="str">
        <f t="shared" si="15"/>
        <v>Déficit hídrico estructural</v>
      </c>
      <c r="CC6" s="190">
        <v>0</v>
      </c>
      <c r="CD6" s="190">
        <v>0</v>
      </c>
      <c r="CE6" s="190">
        <v>0</v>
      </c>
      <c r="CF6" s="190">
        <v>1</v>
      </c>
      <c r="CG6" s="196">
        <f t="shared" si="19"/>
        <v>0</v>
      </c>
      <c r="CH6" s="196">
        <f t="shared" si="20"/>
        <v>1</v>
      </c>
      <c r="CI6" s="196" t="str">
        <f t="shared" si="21"/>
        <v>Déficit hídrico estructural</v>
      </c>
      <c r="CJ6" s="196" t="str">
        <f t="shared" si="16"/>
        <v>Déficit hídrico estructural</v>
      </c>
      <c r="CK6" s="196" t="str">
        <f t="shared" si="16"/>
        <v>Déficit hídrico estructural</v>
      </c>
      <c r="CL6" s="196" t="str">
        <f t="shared" si="16"/>
        <v>Déficit hídrico estructural</v>
      </c>
      <c r="CM6" s="196" t="str">
        <f t="shared" si="16"/>
        <v>Déficit hídrico estructural</v>
      </c>
      <c r="CN6" s="400">
        <v>1043</v>
      </c>
      <c r="CO6" s="200">
        <v>-0.29728659740425983</v>
      </c>
      <c r="CP6" s="400">
        <v>732.93007890735703</v>
      </c>
    </row>
    <row r="7" spans="1:94" s="190" customFormat="1">
      <c r="A7" s="190" t="s">
        <v>567</v>
      </c>
      <c r="B7" s="190" t="s">
        <v>568</v>
      </c>
      <c r="C7" s="191">
        <f>VLOOKUP($A7,'Demanda Cuencas consolidada Mm3'!$A$1:$G$102,3,FALSE)*1000/365/24/3600</f>
        <v>0.62547564687975654</v>
      </c>
      <c r="D7" s="191">
        <f>VLOOKUP($A7,'[1]DDA Cuencas Mm3'!$A$1:$G$102,4,FALSE)*1000/365/24/3600</f>
        <v>0.65613901572805677</v>
      </c>
      <c r="E7" s="191">
        <f>VLOOKUP($A7,'[1]DDA Cuencas Mm3'!$A$1:$G$102,5,FALSE)*1000/365/24/3600</f>
        <v>0.53770294266869612</v>
      </c>
      <c r="F7" s="191">
        <f>VLOOKUP($A7,'[1]DDA Cuencas Mm3'!$A$1:$G$102,6,FALSE)*1000/365/24/3600</f>
        <v>0.45776255707762553</v>
      </c>
      <c r="G7" s="191">
        <f>VLOOKUP($A7,'[1]DDA Cuencas Mm3'!$A$1:$G$102,7,FALSE)*1000/365/24/3600</f>
        <v>0.45364028411973617</v>
      </c>
      <c r="H7" s="192">
        <v>0.88691329685117037</v>
      </c>
      <c r="I7" s="192">
        <v>0.63084150495589708</v>
      </c>
      <c r="J7" s="192">
        <v>0.46740611109519897</v>
      </c>
      <c r="K7" s="192">
        <v>0.39916249383143271</v>
      </c>
      <c r="L7" s="192">
        <v>0.33048087803867099</v>
      </c>
      <c r="M7" s="192">
        <v>0.23230585099825971</v>
      </c>
      <c r="N7" s="193">
        <v>0.15370262928459719</v>
      </c>
      <c r="O7" s="192">
        <v>0.122329462208992</v>
      </c>
      <c r="P7" s="183">
        <f t="shared" si="17"/>
        <v>4847.1661171190572</v>
      </c>
      <c r="Q7" s="192">
        <v>0.66339546063649624</v>
      </c>
      <c r="R7" s="192">
        <v>0.49125882397885562</v>
      </c>
      <c r="S7" s="192">
        <v>0.36703162449721688</v>
      </c>
      <c r="T7" s="192">
        <v>0.31167089269300657</v>
      </c>
      <c r="U7" s="192">
        <v>0.25430318930603668</v>
      </c>
      <c r="V7" s="192">
        <v>0.17206511359494461</v>
      </c>
      <c r="W7" s="194">
        <v>0.11343089908982069</v>
      </c>
      <c r="X7" s="192">
        <v>9.5803554054448903E-2</v>
      </c>
      <c r="Y7" s="183">
        <f t="shared" si="18"/>
        <v>3577.1568336965852</v>
      </c>
      <c r="Z7" s="195">
        <f t="shared" si="0"/>
        <v>-26.201067855650667</v>
      </c>
      <c r="AA7" s="195">
        <f t="shared" si="1"/>
        <v>-0.48407390213311219</v>
      </c>
      <c r="AB7" s="195">
        <f t="shared" si="2"/>
        <v>-0.54270811663823604</v>
      </c>
      <c r="AC7" s="195">
        <f t="shared" si="3"/>
        <v>-0.28157517052479153</v>
      </c>
      <c r="AD7" s="195">
        <f t="shared" si="4"/>
        <v>-0.34020938502991549</v>
      </c>
      <c r="AE7" s="190">
        <f t="shared" si="5"/>
        <v>0</v>
      </c>
      <c r="AF7" s="190">
        <f t="shared" si="5"/>
        <v>0</v>
      </c>
      <c r="AG7" s="190">
        <f t="shared" si="5"/>
        <v>1</v>
      </c>
      <c r="AH7" s="190">
        <f t="shared" si="5"/>
        <v>1</v>
      </c>
      <c r="AI7" s="190">
        <f t="shared" si="5"/>
        <v>1</v>
      </c>
      <c r="AJ7" s="190">
        <f t="shared" si="5"/>
        <v>1</v>
      </c>
      <c r="AK7" s="190">
        <f t="shared" si="5"/>
        <v>1</v>
      </c>
      <c r="AL7" s="190">
        <f t="shared" si="5"/>
        <v>1</v>
      </c>
      <c r="AM7" s="190">
        <f t="shared" si="6"/>
        <v>0</v>
      </c>
      <c r="AN7" s="190">
        <f t="shared" si="6"/>
        <v>1</v>
      </c>
      <c r="AO7" s="190">
        <f t="shared" si="6"/>
        <v>1</v>
      </c>
      <c r="AP7" s="190">
        <f t="shared" si="6"/>
        <v>1</v>
      </c>
      <c r="AQ7" s="190">
        <f t="shared" si="6"/>
        <v>1</v>
      </c>
      <c r="AR7" s="190">
        <f t="shared" si="6"/>
        <v>1</v>
      </c>
      <c r="AS7" s="190">
        <f t="shared" si="6"/>
        <v>1</v>
      </c>
      <c r="AT7" s="190">
        <f t="shared" si="6"/>
        <v>1</v>
      </c>
      <c r="AU7" s="190">
        <f t="shared" si="7"/>
        <v>0</v>
      </c>
      <c r="AV7" s="190">
        <f t="shared" si="7"/>
        <v>1</v>
      </c>
      <c r="AW7" s="190">
        <f t="shared" si="7"/>
        <v>1</v>
      </c>
      <c r="AX7" s="190">
        <f t="shared" si="7"/>
        <v>1</v>
      </c>
      <c r="AY7" s="190">
        <f t="shared" si="7"/>
        <v>1</v>
      </c>
      <c r="AZ7" s="190">
        <f t="shared" si="7"/>
        <v>1</v>
      </c>
      <c r="BA7" s="190">
        <f t="shared" si="7"/>
        <v>1</v>
      </c>
      <c r="BB7" s="190">
        <f t="shared" si="7"/>
        <v>1</v>
      </c>
      <c r="BC7" s="190">
        <f t="shared" si="8"/>
        <v>0</v>
      </c>
      <c r="BD7" s="190">
        <f t="shared" si="8"/>
        <v>0</v>
      </c>
      <c r="BE7" s="190">
        <f t="shared" si="8"/>
        <v>1</v>
      </c>
      <c r="BF7" s="190">
        <f t="shared" si="8"/>
        <v>1</v>
      </c>
      <c r="BG7" s="190">
        <f t="shared" si="8"/>
        <v>1</v>
      </c>
      <c r="BH7" s="190">
        <f t="shared" si="8"/>
        <v>1</v>
      </c>
      <c r="BI7" s="190">
        <f t="shared" si="8"/>
        <v>1</v>
      </c>
      <c r="BJ7" s="190">
        <f t="shared" si="8"/>
        <v>1</v>
      </c>
      <c r="BK7" s="190">
        <f t="shared" si="9"/>
        <v>0</v>
      </c>
      <c r="BL7" s="190">
        <f t="shared" si="9"/>
        <v>0</v>
      </c>
      <c r="BM7" s="190">
        <f t="shared" si="9"/>
        <v>1</v>
      </c>
      <c r="BN7" s="190">
        <f t="shared" si="9"/>
        <v>1</v>
      </c>
      <c r="BO7" s="190">
        <f t="shared" si="9"/>
        <v>1</v>
      </c>
      <c r="BP7" s="190">
        <f t="shared" si="9"/>
        <v>1</v>
      </c>
      <c r="BQ7" s="190">
        <f t="shared" si="9"/>
        <v>1</v>
      </c>
      <c r="BR7" s="190">
        <f t="shared" si="9"/>
        <v>1</v>
      </c>
      <c r="BS7" s="190">
        <f t="shared" si="10"/>
        <v>6</v>
      </c>
      <c r="BT7" s="190">
        <f t="shared" si="11"/>
        <v>7</v>
      </c>
      <c r="BU7" s="190">
        <f t="shared" si="12"/>
        <v>7</v>
      </c>
      <c r="BV7" s="190">
        <f t="shared" si="13"/>
        <v>6</v>
      </c>
      <c r="BW7" s="190">
        <f t="shared" si="14"/>
        <v>6</v>
      </c>
      <c r="BX7" s="190" t="str">
        <f t="shared" si="15"/>
        <v>Déficit hídrico estructural</v>
      </c>
      <c r="BY7" s="190" t="str">
        <f t="shared" si="15"/>
        <v>Déficit hídrico estructural</v>
      </c>
      <c r="BZ7" s="190" t="str">
        <f t="shared" si="15"/>
        <v>Déficit hídrico estructural</v>
      </c>
      <c r="CA7" s="190" t="str">
        <f t="shared" si="15"/>
        <v>Déficit hídrico estructural</v>
      </c>
      <c r="CB7" s="190" t="str">
        <f t="shared" si="15"/>
        <v>Déficit hídrico estructural</v>
      </c>
      <c r="CC7" s="190">
        <v>0</v>
      </c>
      <c r="CD7" s="190">
        <v>0</v>
      </c>
      <c r="CE7" s="190">
        <v>0</v>
      </c>
      <c r="CF7" s="190">
        <v>1</v>
      </c>
      <c r="CG7" s="196">
        <f t="shared" si="19"/>
        <v>0</v>
      </c>
      <c r="CH7" s="196">
        <f t="shared" si="20"/>
        <v>1</v>
      </c>
      <c r="CI7" s="196" t="str">
        <f t="shared" si="21"/>
        <v>Déficit hídrico estructural</v>
      </c>
      <c r="CJ7" s="196" t="str">
        <f t="shared" si="16"/>
        <v>Déficit hídrico estructural</v>
      </c>
      <c r="CK7" s="196" t="str">
        <f t="shared" si="16"/>
        <v>Déficit hídrico estructural</v>
      </c>
      <c r="CL7" s="196" t="str">
        <f t="shared" si="16"/>
        <v>Déficit hídrico estructural</v>
      </c>
      <c r="CM7" s="196" t="str">
        <f t="shared" si="16"/>
        <v>Déficit hídrico estructural</v>
      </c>
      <c r="CN7" s="400" t="s">
        <v>744</v>
      </c>
      <c r="CO7" s="200">
        <v>-0.32220213688155253</v>
      </c>
      <c r="CP7" s="400" t="s">
        <v>744</v>
      </c>
    </row>
    <row r="8" spans="1:94" s="190" customFormat="1">
      <c r="A8" s="190" t="s">
        <v>569</v>
      </c>
      <c r="B8" s="190" t="s">
        <v>64</v>
      </c>
      <c r="C8" s="191">
        <f>VLOOKUP($A8,'Demanda Cuencas consolidada Mm3'!$A$1:$G$102,3,FALSE)*1000/365/24/3600</f>
        <v>0.42016108574327754</v>
      </c>
      <c r="D8" s="191">
        <f>VLOOKUP($A8,'[1]DDA Cuencas Mm3'!$A$1:$G$102,4,FALSE)*1000/365/24/3600</f>
        <v>0.47202879249112129</v>
      </c>
      <c r="E8" s="191">
        <f>VLOOKUP($A8,'[1]DDA Cuencas Mm3'!$A$1:$G$102,5,FALSE)*1000/365/24/3600</f>
        <v>0.39074074074074078</v>
      </c>
      <c r="F8" s="191">
        <f>VLOOKUP($A8,'[1]DDA Cuencas Mm3'!$A$1:$G$102,6,FALSE)*1000/365/24/3600</f>
        <v>0.30863774733637744</v>
      </c>
      <c r="G8" s="191">
        <f>VLOOKUP($A8,'[1]DDA Cuencas Mm3'!$A$1:$G$102,7,FALSE)*1000/365/24/3600</f>
        <v>0.30100202942668697</v>
      </c>
      <c r="H8" s="192">
        <v>3.6400793175496151</v>
      </c>
      <c r="I8" s="192">
        <v>2.5353786806383858</v>
      </c>
      <c r="J8" s="192">
        <v>1.84859309666273</v>
      </c>
      <c r="K8" s="192">
        <v>1.566101502472423</v>
      </c>
      <c r="L8" s="192">
        <v>1.284236094266163</v>
      </c>
      <c r="M8" s="192">
        <v>0.88497737822396494</v>
      </c>
      <c r="N8" s="193">
        <v>0.56678284327609996</v>
      </c>
      <c r="O8" s="192">
        <v>0.43917146441220828</v>
      </c>
      <c r="P8" s="183">
        <f t="shared" si="17"/>
        <v>17874.06374555509</v>
      </c>
      <c r="Q8" s="192">
        <v>2.5246152209426191</v>
      </c>
      <c r="R8" s="192">
        <v>1.677700347739465</v>
      </c>
      <c r="S8" s="192">
        <v>1.1835621391725331</v>
      </c>
      <c r="T8" s="192">
        <v>0.99044705942047551</v>
      </c>
      <c r="U8" s="192">
        <v>0.80542122046580811</v>
      </c>
      <c r="V8" s="192">
        <v>0.56035792548866148</v>
      </c>
      <c r="W8" s="194">
        <v>0.38525956148511692</v>
      </c>
      <c r="X8" s="192">
        <v>0.32234953640331149</v>
      </c>
      <c r="Y8" s="183">
        <f t="shared" si="18"/>
        <v>12149.545530994646</v>
      </c>
      <c r="Z8" s="195">
        <f t="shared" si="0"/>
        <v>-32.02695422849218</v>
      </c>
      <c r="AA8" s="195">
        <f t="shared" si="1"/>
        <v>8.8329132997540194E-2</v>
      </c>
      <c r="AB8" s="195">
        <f t="shared" si="2"/>
        <v>-8.6769231006004366E-2</v>
      </c>
      <c r="AC8" s="195">
        <f t="shared" si="3"/>
        <v>0.25935589606197451</v>
      </c>
      <c r="AD8" s="195">
        <f t="shared" si="4"/>
        <v>8.4257532058429951E-2</v>
      </c>
      <c r="AE8" s="190">
        <f t="shared" si="5"/>
        <v>0</v>
      </c>
      <c r="AF8" s="190">
        <f t="shared" si="5"/>
        <v>0</v>
      </c>
      <c r="AG8" s="190">
        <f t="shared" si="5"/>
        <v>0</v>
      </c>
      <c r="AH8" s="190">
        <f t="shared" si="5"/>
        <v>0</v>
      </c>
      <c r="AI8" s="190">
        <f t="shared" si="5"/>
        <v>0</v>
      </c>
      <c r="AJ8" s="190">
        <f t="shared" si="5"/>
        <v>0</v>
      </c>
      <c r="AK8" s="190">
        <f t="shared" si="5"/>
        <v>0</v>
      </c>
      <c r="AL8" s="190">
        <f t="shared" si="5"/>
        <v>0</v>
      </c>
      <c r="AM8" s="190">
        <f t="shared" si="6"/>
        <v>0</v>
      </c>
      <c r="AN8" s="190">
        <f t="shared" si="6"/>
        <v>0</v>
      </c>
      <c r="AO8" s="190">
        <f t="shared" si="6"/>
        <v>0</v>
      </c>
      <c r="AP8" s="190">
        <f t="shared" si="6"/>
        <v>0</v>
      </c>
      <c r="AQ8" s="190">
        <f t="shared" si="6"/>
        <v>0</v>
      </c>
      <c r="AR8" s="190">
        <f t="shared" si="6"/>
        <v>0</v>
      </c>
      <c r="AS8" s="190">
        <f t="shared" si="6"/>
        <v>1</v>
      </c>
      <c r="AT8" s="190">
        <f t="shared" si="6"/>
        <v>1</v>
      </c>
      <c r="AU8" s="190">
        <f t="shared" si="7"/>
        <v>0</v>
      </c>
      <c r="AV8" s="190">
        <f t="shared" si="7"/>
        <v>0</v>
      </c>
      <c r="AW8" s="190">
        <f t="shared" si="7"/>
        <v>0</v>
      </c>
      <c r="AX8" s="190">
        <f t="shared" si="7"/>
        <v>0</v>
      </c>
      <c r="AY8" s="190">
        <f t="shared" si="7"/>
        <v>0</v>
      </c>
      <c r="AZ8" s="190">
        <f t="shared" si="7"/>
        <v>0</v>
      </c>
      <c r="BA8" s="190">
        <f t="shared" si="7"/>
        <v>1</v>
      </c>
      <c r="BB8" s="190">
        <f t="shared" si="7"/>
        <v>1</v>
      </c>
      <c r="BC8" s="190">
        <f t="shared" si="8"/>
        <v>0</v>
      </c>
      <c r="BD8" s="190">
        <f t="shared" si="8"/>
        <v>0</v>
      </c>
      <c r="BE8" s="190">
        <f t="shared" si="8"/>
        <v>0</v>
      </c>
      <c r="BF8" s="190">
        <f t="shared" si="8"/>
        <v>0</v>
      </c>
      <c r="BG8" s="190">
        <f t="shared" si="8"/>
        <v>0</v>
      </c>
      <c r="BH8" s="190">
        <f t="shared" si="8"/>
        <v>0</v>
      </c>
      <c r="BI8" s="190">
        <f t="shared" si="8"/>
        <v>0</v>
      </c>
      <c r="BJ8" s="190">
        <f t="shared" si="8"/>
        <v>0</v>
      </c>
      <c r="BK8" s="190">
        <f t="shared" si="9"/>
        <v>0</v>
      </c>
      <c r="BL8" s="190">
        <f t="shared" si="9"/>
        <v>0</v>
      </c>
      <c r="BM8" s="190">
        <f t="shared" si="9"/>
        <v>0</v>
      </c>
      <c r="BN8" s="190">
        <f t="shared" si="9"/>
        <v>0</v>
      </c>
      <c r="BO8" s="190">
        <f t="shared" si="9"/>
        <v>0</v>
      </c>
      <c r="BP8" s="190">
        <f t="shared" si="9"/>
        <v>0</v>
      </c>
      <c r="BQ8" s="190">
        <f t="shared" si="9"/>
        <v>0</v>
      </c>
      <c r="BR8" s="190">
        <f t="shared" si="9"/>
        <v>0</v>
      </c>
      <c r="BS8" s="190">
        <f t="shared" si="10"/>
        <v>0</v>
      </c>
      <c r="BT8" s="190">
        <f t="shared" si="11"/>
        <v>2</v>
      </c>
      <c r="BU8" s="190">
        <f t="shared" si="12"/>
        <v>2</v>
      </c>
      <c r="BV8" s="190">
        <f t="shared" si="13"/>
        <v>0</v>
      </c>
      <c r="BW8" s="190">
        <f t="shared" si="14"/>
        <v>0</v>
      </c>
      <c r="BX8" s="190" t="str">
        <f t="shared" si="15"/>
        <v>Con recursos</v>
      </c>
      <c r="BY8" s="190" t="str">
        <f t="shared" si="15"/>
        <v>Estrés hídrico</v>
      </c>
      <c r="BZ8" s="190" t="str">
        <f t="shared" si="15"/>
        <v>Estrés hídrico</v>
      </c>
      <c r="CA8" s="190" t="str">
        <f t="shared" si="15"/>
        <v>Con recursos</v>
      </c>
      <c r="CB8" s="190" t="str">
        <f t="shared" si="15"/>
        <v>Con recursos</v>
      </c>
      <c r="CC8" s="190">
        <v>0</v>
      </c>
      <c r="CD8" s="190">
        <v>0</v>
      </c>
      <c r="CE8" s="190">
        <v>0</v>
      </c>
      <c r="CF8" s="190">
        <v>0</v>
      </c>
      <c r="CG8" s="196">
        <f t="shared" si="19"/>
        <v>0</v>
      </c>
      <c r="CH8" s="196">
        <f t="shared" si="20"/>
        <v>0</v>
      </c>
      <c r="CI8" s="196" t="str">
        <f t="shared" si="21"/>
        <v>Con recursos</v>
      </c>
      <c r="CJ8" s="196" t="str">
        <f t="shared" si="16"/>
        <v>Estrés hídrico</v>
      </c>
      <c r="CK8" s="196" t="str">
        <f t="shared" si="16"/>
        <v>Estrés hídrico</v>
      </c>
      <c r="CL8" s="196" t="str">
        <f t="shared" si="16"/>
        <v>Con recursos</v>
      </c>
      <c r="CM8" s="196" t="str">
        <f t="shared" si="16"/>
        <v>Con recursos</v>
      </c>
      <c r="CN8" s="400">
        <v>2152</v>
      </c>
      <c r="CO8" s="200">
        <v>-0.36903824024353749</v>
      </c>
      <c r="CP8" s="400">
        <v>1357.8297069959074</v>
      </c>
    </row>
    <row r="9" spans="1:94">
      <c r="A9" t="s">
        <v>570</v>
      </c>
      <c r="B9" t="s">
        <v>571</v>
      </c>
      <c r="C9" s="191">
        <f>VLOOKUP($A9,'Demanda Cuencas consolidada Mm3'!$A$1:$G$102,3,FALSE)*1000/365/24/3600</f>
        <v>0.1358954845256215</v>
      </c>
      <c r="D9" s="191">
        <f>VLOOKUP($A9,'[1]DDA Cuencas Mm3'!$A$1:$G$102,4,FALSE)*1000/365/24/3600</f>
        <v>0.14970509893455097</v>
      </c>
      <c r="E9" s="191">
        <f>VLOOKUP($A9,'[1]DDA Cuencas Mm3'!$A$1:$G$102,5,FALSE)*1000/365/24/3600</f>
        <v>0.13923769660071028</v>
      </c>
      <c r="F9" s="191">
        <f>VLOOKUP($A9,'[1]DDA Cuencas Mm3'!$A$1:$G$102,6,FALSE)*1000/365/24/3600</f>
        <v>0.12495560629122272</v>
      </c>
      <c r="G9" s="191">
        <f>VLOOKUP($A9,'[1]DDA Cuencas Mm3'!$A$1:$G$102,7,FALSE)*1000/365/24/3600</f>
        <v>0.1434107052257737</v>
      </c>
      <c r="H9" s="193">
        <v>1.70921009117989</v>
      </c>
      <c r="I9" s="193">
        <v>1.235087722618055</v>
      </c>
      <c r="J9" s="193">
        <v>0.92591683223949151</v>
      </c>
      <c r="K9" s="193">
        <v>0.79476577363683154</v>
      </c>
      <c r="L9" s="193">
        <v>0.66120749222681141</v>
      </c>
      <c r="M9" s="193">
        <v>0.46675980906506281</v>
      </c>
      <c r="N9" s="193">
        <v>0.30676368053390912</v>
      </c>
      <c r="O9" s="193">
        <v>0.24128349112246761</v>
      </c>
      <c r="P9" s="183">
        <f t="shared" si="17"/>
        <v>9674.0994293173571</v>
      </c>
      <c r="Q9" s="193">
        <v>1.180655786679019</v>
      </c>
      <c r="R9" s="193">
        <v>0.89573591371787942</v>
      </c>
      <c r="S9" s="193">
        <v>0.69139015507130508</v>
      </c>
      <c r="T9" s="193">
        <v>0.60090828035313204</v>
      </c>
      <c r="U9" s="193">
        <v>0.50775395997918904</v>
      </c>
      <c r="V9" s="193">
        <v>0.37611029002490742</v>
      </c>
      <c r="W9" s="194">
        <v>0.28546781723604081</v>
      </c>
      <c r="X9" s="193">
        <v>0.25972074488845609</v>
      </c>
      <c r="Y9" s="183">
        <f t="shared" si="18"/>
        <v>9002.5130843557836</v>
      </c>
      <c r="Z9" s="195">
        <f t="shared" si="0"/>
        <v>-6.9421071167237667</v>
      </c>
      <c r="AA9" s="195">
        <f t="shared" si="1"/>
        <v>0.22640519109035645</v>
      </c>
      <c r="AB9" s="195">
        <f t="shared" si="2"/>
        <v>0.13576271830148984</v>
      </c>
      <c r="AC9" s="195">
        <f t="shared" si="3"/>
        <v>0.23269958479913372</v>
      </c>
      <c r="AD9" s="195">
        <f t="shared" si="4"/>
        <v>0.14205711201026711</v>
      </c>
      <c r="AE9">
        <f t="shared" si="5"/>
        <v>0</v>
      </c>
      <c r="AF9">
        <f t="shared" si="5"/>
        <v>0</v>
      </c>
      <c r="AG9">
        <f t="shared" si="5"/>
        <v>0</v>
      </c>
      <c r="AH9">
        <f t="shared" si="5"/>
        <v>0</v>
      </c>
      <c r="AI9">
        <f t="shared" si="5"/>
        <v>0</v>
      </c>
      <c r="AJ9">
        <f t="shared" si="5"/>
        <v>0</v>
      </c>
      <c r="AK9">
        <f t="shared" si="5"/>
        <v>0</v>
      </c>
      <c r="AL9">
        <f t="shared" si="5"/>
        <v>0</v>
      </c>
      <c r="AM9">
        <f t="shared" si="6"/>
        <v>0</v>
      </c>
      <c r="AN9">
        <f t="shared" si="6"/>
        <v>0</v>
      </c>
      <c r="AO9">
        <f t="shared" si="6"/>
        <v>0</v>
      </c>
      <c r="AP9">
        <f t="shared" si="6"/>
        <v>0</v>
      </c>
      <c r="AQ9">
        <f t="shared" si="6"/>
        <v>0</v>
      </c>
      <c r="AR9">
        <f t="shared" si="6"/>
        <v>0</v>
      </c>
      <c r="AS9">
        <f t="shared" si="6"/>
        <v>0</v>
      </c>
      <c r="AT9">
        <f t="shared" si="6"/>
        <v>0</v>
      </c>
      <c r="AU9">
        <f t="shared" si="7"/>
        <v>0</v>
      </c>
      <c r="AV9">
        <f t="shared" si="7"/>
        <v>0</v>
      </c>
      <c r="AW9">
        <f t="shared" si="7"/>
        <v>0</v>
      </c>
      <c r="AX9">
        <f t="shared" si="7"/>
        <v>0</v>
      </c>
      <c r="AY9">
        <f t="shared" si="7"/>
        <v>0</v>
      </c>
      <c r="AZ9">
        <f t="shared" si="7"/>
        <v>0</v>
      </c>
      <c r="BA9">
        <f t="shared" si="7"/>
        <v>0</v>
      </c>
      <c r="BB9">
        <f t="shared" si="7"/>
        <v>0</v>
      </c>
      <c r="BC9">
        <f t="shared" si="8"/>
        <v>0</v>
      </c>
      <c r="BD9">
        <f t="shared" si="8"/>
        <v>0</v>
      </c>
      <c r="BE9">
        <f t="shared" si="8"/>
        <v>0</v>
      </c>
      <c r="BF9">
        <f t="shared" si="8"/>
        <v>0</v>
      </c>
      <c r="BG9">
        <f t="shared" si="8"/>
        <v>0</v>
      </c>
      <c r="BH9">
        <f t="shared" si="8"/>
        <v>0</v>
      </c>
      <c r="BI9">
        <f t="shared" si="8"/>
        <v>0</v>
      </c>
      <c r="BJ9">
        <f t="shared" si="8"/>
        <v>0</v>
      </c>
      <c r="BK9">
        <f t="shared" si="9"/>
        <v>0</v>
      </c>
      <c r="BL9">
        <f t="shared" si="9"/>
        <v>0</v>
      </c>
      <c r="BM9">
        <f t="shared" si="9"/>
        <v>0</v>
      </c>
      <c r="BN9">
        <f t="shared" si="9"/>
        <v>0</v>
      </c>
      <c r="BO9">
        <f t="shared" si="9"/>
        <v>0</v>
      </c>
      <c r="BP9">
        <f t="shared" si="9"/>
        <v>0</v>
      </c>
      <c r="BQ9">
        <f t="shared" si="9"/>
        <v>0</v>
      </c>
      <c r="BR9">
        <f t="shared" si="9"/>
        <v>0</v>
      </c>
      <c r="BS9">
        <f t="shared" si="10"/>
        <v>0</v>
      </c>
      <c r="BT9">
        <f t="shared" si="11"/>
        <v>0</v>
      </c>
      <c r="BU9">
        <f t="shared" si="12"/>
        <v>0</v>
      </c>
      <c r="BV9">
        <f t="shared" si="13"/>
        <v>0</v>
      </c>
      <c r="BW9">
        <f t="shared" si="14"/>
        <v>0</v>
      </c>
      <c r="BX9" s="190" t="str">
        <f t="shared" si="15"/>
        <v>Con recursos</v>
      </c>
      <c r="BY9" s="190" t="str">
        <f t="shared" si="15"/>
        <v>Con recursos</v>
      </c>
      <c r="BZ9" s="190" t="str">
        <f t="shared" si="15"/>
        <v>Con recursos</v>
      </c>
      <c r="CA9" s="190" t="str">
        <f t="shared" si="15"/>
        <v>Con recursos</v>
      </c>
      <c r="CB9" s="190" t="str">
        <f t="shared" si="15"/>
        <v>Con recursos</v>
      </c>
      <c r="CC9" s="190">
        <v>0</v>
      </c>
      <c r="CD9" s="190">
        <v>0</v>
      </c>
      <c r="CE9" s="190">
        <v>0</v>
      </c>
      <c r="CF9" s="190">
        <v>0</v>
      </c>
      <c r="CG9" s="196">
        <f t="shared" si="19"/>
        <v>0</v>
      </c>
      <c r="CH9" s="196">
        <f t="shared" si="20"/>
        <v>0</v>
      </c>
      <c r="CI9" s="196" t="str">
        <f t="shared" si="21"/>
        <v>Con recursos</v>
      </c>
      <c r="CJ9" s="196" t="str">
        <f t="shared" si="16"/>
        <v>Con recursos</v>
      </c>
      <c r="CK9" s="196" t="str">
        <f t="shared" si="16"/>
        <v>Con recursos</v>
      </c>
      <c r="CL9" s="196" t="str">
        <f t="shared" si="16"/>
        <v>Con recursos</v>
      </c>
      <c r="CM9" s="196" t="str">
        <f t="shared" si="16"/>
        <v>Con recursos</v>
      </c>
      <c r="CN9" s="181" t="s">
        <v>744</v>
      </c>
      <c r="CO9" s="201">
        <v>-0.3881742807673762</v>
      </c>
      <c r="CP9" s="181" t="s">
        <v>744</v>
      </c>
    </row>
    <row r="10" spans="1:94">
      <c r="A10" t="s">
        <v>572</v>
      </c>
      <c r="B10" t="s">
        <v>66</v>
      </c>
      <c r="C10" s="191">
        <f>VLOOKUP($A10,'Demanda Cuencas consolidada Mm3'!$A$1:$G$102,3,FALSE)*1000/365/24/3600</f>
        <v>0.9824359462201927</v>
      </c>
      <c r="D10" s="191">
        <f>VLOOKUP($A10,'[1]DDA Cuencas Mm3'!$A$1:$G$102,4,FALSE)*1000/365/24/3600</f>
        <v>1.0922628107559615</v>
      </c>
      <c r="E10" s="191">
        <f>VLOOKUP($A10,'[1]DDA Cuencas Mm3'!$A$1:$G$102,5,FALSE)*1000/365/24/3600</f>
        <v>1.2852010400811769</v>
      </c>
      <c r="F10" s="191">
        <f>VLOOKUP($A10,'[1]DDA Cuencas Mm3'!$A$1:$G$102,6,FALSE)*1000/365/24/3600</f>
        <v>1.5041349568746829</v>
      </c>
      <c r="G10" s="191">
        <f>VLOOKUP($A10,'[1]DDA Cuencas Mm3'!$A$1:$G$102,7,FALSE)*1000/365/24/3600</f>
        <v>1.6938673262303401</v>
      </c>
      <c r="H10" s="193">
        <v>5.1534888537313268</v>
      </c>
      <c r="I10" s="193">
        <v>3.8490917649423242</v>
      </c>
      <c r="J10" s="193">
        <v>2.927544437939908</v>
      </c>
      <c r="K10" s="193">
        <v>2.520566384428379</v>
      </c>
      <c r="L10" s="193">
        <v>2.0962879574035118</v>
      </c>
      <c r="M10" s="193">
        <v>1.4554682180387111</v>
      </c>
      <c r="N10" s="193">
        <v>0.88621216199684893</v>
      </c>
      <c r="O10" s="193">
        <v>0.62780945175589531</v>
      </c>
      <c r="P10" s="183">
        <f t="shared" si="17"/>
        <v>27947.58674073263</v>
      </c>
      <c r="Q10" s="193">
        <v>3.3940576035074401</v>
      </c>
      <c r="R10" s="193">
        <v>2.5985600828419009</v>
      </c>
      <c r="S10" s="193">
        <v>2.0365467050851529</v>
      </c>
      <c r="T10" s="193">
        <v>1.7883477208063121</v>
      </c>
      <c r="U10" s="193">
        <v>1.5295979584287349</v>
      </c>
      <c r="V10" s="193">
        <v>1.1387886579177191</v>
      </c>
      <c r="W10" s="194">
        <v>0.79162307076851679</v>
      </c>
      <c r="X10" s="193">
        <v>0.63403400751725325</v>
      </c>
      <c r="Y10" s="183">
        <f t="shared" si="18"/>
        <v>24964.625159755946</v>
      </c>
      <c r="Z10" s="195">
        <f t="shared" si="0"/>
        <v>-10.673413803665278</v>
      </c>
      <c r="AA10" s="195">
        <f t="shared" si="1"/>
        <v>4.6525847161757561E-2</v>
      </c>
      <c r="AB10" s="195">
        <f t="shared" si="2"/>
        <v>-0.30063973998744475</v>
      </c>
      <c r="AC10" s="195">
        <f t="shared" si="3"/>
        <v>-0.55507866831262098</v>
      </c>
      <c r="AD10" s="195">
        <f t="shared" si="4"/>
        <v>-0.9022442554618233</v>
      </c>
      <c r="AE10">
        <f t="shared" si="5"/>
        <v>0</v>
      </c>
      <c r="AF10">
        <f t="shared" si="5"/>
        <v>0</v>
      </c>
      <c r="AG10">
        <f t="shared" si="5"/>
        <v>0</v>
      </c>
      <c r="AH10">
        <f t="shared" si="5"/>
        <v>0</v>
      </c>
      <c r="AI10">
        <f t="shared" si="5"/>
        <v>0</v>
      </c>
      <c r="AJ10">
        <f t="shared" si="5"/>
        <v>0</v>
      </c>
      <c r="AK10">
        <f t="shared" si="5"/>
        <v>1</v>
      </c>
      <c r="AL10">
        <f t="shared" si="5"/>
        <v>1</v>
      </c>
      <c r="AM10">
        <f t="shared" si="6"/>
        <v>0</v>
      </c>
      <c r="AN10">
        <f t="shared" si="6"/>
        <v>0</v>
      </c>
      <c r="AO10">
        <f t="shared" si="6"/>
        <v>0</v>
      </c>
      <c r="AP10">
        <f t="shared" si="6"/>
        <v>0</v>
      </c>
      <c r="AQ10">
        <f t="shared" si="6"/>
        <v>0</v>
      </c>
      <c r="AR10">
        <f t="shared" si="6"/>
        <v>0</v>
      </c>
      <c r="AS10">
        <f t="shared" si="6"/>
        <v>1</v>
      </c>
      <c r="AT10">
        <f t="shared" si="6"/>
        <v>1</v>
      </c>
      <c r="AU10">
        <f t="shared" si="7"/>
        <v>0</v>
      </c>
      <c r="AV10">
        <f t="shared" si="7"/>
        <v>0</v>
      </c>
      <c r="AW10">
        <f t="shared" si="7"/>
        <v>0</v>
      </c>
      <c r="AX10">
        <f t="shared" si="7"/>
        <v>0</v>
      </c>
      <c r="AY10">
        <f t="shared" si="7"/>
        <v>0</v>
      </c>
      <c r="AZ10">
        <f t="shared" si="7"/>
        <v>1</v>
      </c>
      <c r="BA10">
        <f t="shared" si="7"/>
        <v>1</v>
      </c>
      <c r="BB10">
        <f t="shared" si="7"/>
        <v>1</v>
      </c>
      <c r="BC10">
        <f t="shared" si="8"/>
        <v>0</v>
      </c>
      <c r="BD10">
        <f t="shared" si="8"/>
        <v>0</v>
      </c>
      <c r="BE10">
        <f t="shared" si="8"/>
        <v>0</v>
      </c>
      <c r="BF10">
        <f t="shared" si="8"/>
        <v>0</v>
      </c>
      <c r="BG10">
        <f t="shared" si="8"/>
        <v>0</v>
      </c>
      <c r="BH10">
        <f t="shared" si="8"/>
        <v>1</v>
      </c>
      <c r="BI10">
        <f t="shared" si="8"/>
        <v>1</v>
      </c>
      <c r="BJ10">
        <f t="shared" si="8"/>
        <v>1</v>
      </c>
      <c r="BK10">
        <f t="shared" si="9"/>
        <v>0</v>
      </c>
      <c r="BL10">
        <f t="shared" si="9"/>
        <v>0</v>
      </c>
      <c r="BM10">
        <f t="shared" si="9"/>
        <v>0</v>
      </c>
      <c r="BN10">
        <f t="shared" si="9"/>
        <v>0</v>
      </c>
      <c r="BO10">
        <f t="shared" si="9"/>
        <v>1</v>
      </c>
      <c r="BP10">
        <f t="shared" si="9"/>
        <v>1</v>
      </c>
      <c r="BQ10">
        <f t="shared" si="9"/>
        <v>1</v>
      </c>
      <c r="BR10">
        <f t="shared" si="9"/>
        <v>1</v>
      </c>
      <c r="BS10">
        <f t="shared" si="10"/>
        <v>2</v>
      </c>
      <c r="BT10">
        <f t="shared" si="11"/>
        <v>2</v>
      </c>
      <c r="BU10">
        <f t="shared" si="12"/>
        <v>3</v>
      </c>
      <c r="BV10">
        <f t="shared" si="13"/>
        <v>3</v>
      </c>
      <c r="BW10">
        <f t="shared" si="14"/>
        <v>4</v>
      </c>
      <c r="BX10" s="190" t="str">
        <f t="shared" si="15"/>
        <v>Estrés hídrico</v>
      </c>
      <c r="BY10" s="190" t="str">
        <f t="shared" si="15"/>
        <v>Estrés hídrico</v>
      </c>
      <c r="BZ10" s="190" t="str">
        <f t="shared" si="15"/>
        <v>Déficit hídrico estructural</v>
      </c>
      <c r="CA10" s="190" t="str">
        <f t="shared" si="15"/>
        <v>Déficit hídrico estructural</v>
      </c>
      <c r="CB10" s="190" t="str">
        <f t="shared" si="15"/>
        <v>Déficit hídrico estructural</v>
      </c>
      <c r="CC10" s="190">
        <v>0</v>
      </c>
      <c r="CD10" s="190">
        <v>0</v>
      </c>
      <c r="CE10" s="190">
        <v>2</v>
      </c>
      <c r="CF10" s="190">
        <v>1</v>
      </c>
      <c r="CG10" s="196">
        <f t="shared" si="19"/>
        <v>0</v>
      </c>
      <c r="CH10" s="196">
        <f t="shared" si="20"/>
        <v>1</v>
      </c>
      <c r="CI10" s="196" t="str">
        <f t="shared" si="21"/>
        <v>Déficit hídrico estructural</v>
      </c>
      <c r="CJ10" s="196" t="str">
        <f t="shared" si="16"/>
        <v>Déficit hídrico estructural</v>
      </c>
      <c r="CK10" s="196" t="str">
        <f t="shared" si="16"/>
        <v>Déficit hídrico estructural</v>
      </c>
      <c r="CL10" s="196" t="str">
        <f t="shared" si="16"/>
        <v>Déficit hídrico estructural</v>
      </c>
      <c r="CM10" s="196" t="str">
        <f t="shared" si="16"/>
        <v>Déficit hídrico estructural</v>
      </c>
      <c r="CN10" s="181">
        <v>1271</v>
      </c>
      <c r="CO10" s="201">
        <v>-0.41438481323968462</v>
      </c>
      <c r="CP10" s="181">
        <v>744.3169023723608</v>
      </c>
    </row>
    <row r="11" spans="1:94">
      <c r="A11" t="s">
        <v>573</v>
      </c>
      <c r="B11" t="s">
        <v>67</v>
      </c>
      <c r="C11" s="191">
        <f>VLOOKUP($A11,'Demanda Cuencas consolidada Mm3'!$A$1:$G$102,3,FALSE)*1000/365/24/3600</f>
        <v>1.3902904616945713</v>
      </c>
      <c r="D11" s="191">
        <f>VLOOKUP($A11,'[1]DDA Cuencas Mm3'!$A$1:$G$102,4,FALSE)*1000/365/24/3600</f>
        <v>1.5054350583460172</v>
      </c>
      <c r="E11" s="191">
        <f>VLOOKUP($A11,'[1]DDA Cuencas Mm3'!$A$1:$G$102,5,FALSE)*1000/365/24/3600</f>
        <v>1.0682172754946728</v>
      </c>
      <c r="F11" s="191">
        <f>VLOOKUP($A11,'[1]DDA Cuencas Mm3'!$A$1:$G$102,6,FALSE)*1000/365/24/3600</f>
        <v>1.2194698122780314</v>
      </c>
      <c r="G11" s="191">
        <f>VLOOKUP($A11,'[1]DDA Cuencas Mm3'!$A$1:$G$102,7,FALSE)*1000/365/24/3600</f>
        <v>1.3493975139523084</v>
      </c>
      <c r="H11" s="193">
        <v>0.35210817682032569</v>
      </c>
      <c r="I11" s="193">
        <v>0.16426928980202701</v>
      </c>
      <c r="J11" s="193">
        <v>8.3758363777909794E-2</v>
      </c>
      <c r="K11" s="193">
        <v>5.8753690222284653E-2</v>
      </c>
      <c r="L11" s="193">
        <v>3.8498048183305308E-2</v>
      </c>
      <c r="M11" s="193">
        <v>1.773436144391528E-2</v>
      </c>
      <c r="N11" s="193">
        <v>7.6534740479710884E-3</v>
      </c>
      <c r="O11" s="193">
        <v>5.1433712984798423E-3</v>
      </c>
      <c r="P11" s="183">
        <f t="shared" si="17"/>
        <v>241.35995757681627</v>
      </c>
      <c r="Q11" s="193">
        <v>0.18905818034530919</v>
      </c>
      <c r="R11" s="193">
        <v>0.1181130237364844</v>
      </c>
      <c r="S11" s="193">
        <v>7.7025744916866326E-2</v>
      </c>
      <c r="T11" s="193">
        <v>6.1056252409138388E-2</v>
      </c>
      <c r="U11" s="193">
        <v>4.5817713696144943E-2</v>
      </c>
      <c r="V11" s="193">
        <v>2.5760761637513289E-2</v>
      </c>
      <c r="W11" s="194">
        <v>1.1563914491923059E-2</v>
      </c>
      <c r="X11" s="193">
        <v>6.5075606030166686E-3</v>
      </c>
      <c r="Y11" s="183">
        <f t="shared" si="18"/>
        <v>364.67960741728558</v>
      </c>
      <c r="Z11" s="195">
        <f t="shared" si="0"/>
        <v>51.093665692753142</v>
      </c>
      <c r="AA11" s="195">
        <f t="shared" si="1"/>
        <v>-1.4796742967085039</v>
      </c>
      <c r="AB11" s="195">
        <f t="shared" si="2"/>
        <v>-1.4938711438540941</v>
      </c>
      <c r="AC11" s="195">
        <f t="shared" si="3"/>
        <v>-1.3236367523147952</v>
      </c>
      <c r="AD11" s="195">
        <f t="shared" si="4"/>
        <v>-1.3378335994603854</v>
      </c>
      <c r="AE11">
        <f t="shared" si="5"/>
        <v>1</v>
      </c>
      <c r="AF11">
        <f t="shared" si="5"/>
        <v>1</v>
      </c>
      <c r="AG11">
        <f t="shared" si="5"/>
        <v>1</v>
      </c>
      <c r="AH11">
        <f t="shared" si="5"/>
        <v>1</v>
      </c>
      <c r="AI11">
        <f t="shared" si="5"/>
        <v>1</v>
      </c>
      <c r="AJ11">
        <f t="shared" si="5"/>
        <v>1</v>
      </c>
      <c r="AK11">
        <f t="shared" si="5"/>
        <v>1</v>
      </c>
      <c r="AL11">
        <f t="shared" si="5"/>
        <v>1</v>
      </c>
      <c r="AM11">
        <f t="shared" si="6"/>
        <v>1</v>
      </c>
      <c r="AN11">
        <f t="shared" si="6"/>
        <v>1</v>
      </c>
      <c r="AO11">
        <f t="shared" si="6"/>
        <v>1</v>
      </c>
      <c r="AP11">
        <f t="shared" si="6"/>
        <v>1</v>
      </c>
      <c r="AQ11">
        <f t="shared" si="6"/>
        <v>1</v>
      </c>
      <c r="AR11">
        <f t="shared" si="6"/>
        <v>1</v>
      </c>
      <c r="AS11">
        <f t="shared" si="6"/>
        <v>1</v>
      </c>
      <c r="AT11">
        <f t="shared" si="6"/>
        <v>1</v>
      </c>
      <c r="AU11">
        <f t="shared" si="7"/>
        <v>1</v>
      </c>
      <c r="AV11">
        <f t="shared" si="7"/>
        <v>1</v>
      </c>
      <c r="AW11">
        <f t="shared" si="7"/>
        <v>1</v>
      </c>
      <c r="AX11">
        <f t="shared" si="7"/>
        <v>1</v>
      </c>
      <c r="AY11">
        <f t="shared" si="7"/>
        <v>1</v>
      </c>
      <c r="AZ11">
        <f t="shared" si="7"/>
        <v>1</v>
      </c>
      <c r="BA11">
        <f t="shared" si="7"/>
        <v>1</v>
      </c>
      <c r="BB11">
        <f t="shared" si="7"/>
        <v>1</v>
      </c>
      <c r="BC11">
        <f t="shared" si="8"/>
        <v>1</v>
      </c>
      <c r="BD11">
        <f t="shared" si="8"/>
        <v>1</v>
      </c>
      <c r="BE11">
        <f t="shared" si="8"/>
        <v>1</v>
      </c>
      <c r="BF11">
        <f t="shared" si="8"/>
        <v>1</v>
      </c>
      <c r="BG11">
        <f t="shared" si="8"/>
        <v>1</v>
      </c>
      <c r="BH11">
        <f t="shared" si="8"/>
        <v>1</v>
      </c>
      <c r="BI11">
        <f t="shared" si="8"/>
        <v>1</v>
      </c>
      <c r="BJ11">
        <f t="shared" si="8"/>
        <v>1</v>
      </c>
      <c r="BK11">
        <f t="shared" si="9"/>
        <v>1</v>
      </c>
      <c r="BL11">
        <f t="shared" si="9"/>
        <v>1</v>
      </c>
      <c r="BM11">
        <f t="shared" si="9"/>
        <v>1</v>
      </c>
      <c r="BN11">
        <f t="shared" si="9"/>
        <v>1</v>
      </c>
      <c r="BO11">
        <f t="shared" si="9"/>
        <v>1</v>
      </c>
      <c r="BP11">
        <f t="shared" si="9"/>
        <v>1</v>
      </c>
      <c r="BQ11">
        <f t="shared" si="9"/>
        <v>1</v>
      </c>
      <c r="BR11">
        <f t="shared" si="9"/>
        <v>1</v>
      </c>
      <c r="BS11">
        <f t="shared" si="10"/>
        <v>8</v>
      </c>
      <c r="BT11">
        <f t="shared" si="11"/>
        <v>8</v>
      </c>
      <c r="BU11">
        <f t="shared" si="12"/>
        <v>8</v>
      </c>
      <c r="BV11">
        <f t="shared" si="13"/>
        <v>8</v>
      </c>
      <c r="BW11">
        <f t="shared" si="14"/>
        <v>8</v>
      </c>
      <c r="BX11" s="190" t="str">
        <f t="shared" si="15"/>
        <v>Déficit hídrico estructural</v>
      </c>
      <c r="BY11" s="190" t="str">
        <f t="shared" si="15"/>
        <v>Déficit hídrico estructural</v>
      </c>
      <c r="BZ11" s="190" t="str">
        <f t="shared" si="15"/>
        <v>Déficit hídrico estructural</v>
      </c>
      <c r="CA11" s="190" t="str">
        <f t="shared" si="15"/>
        <v>Déficit hídrico estructural</v>
      </c>
      <c r="CB11" s="190" t="str">
        <f t="shared" si="15"/>
        <v>Déficit hídrico estructural</v>
      </c>
      <c r="CC11" s="190">
        <v>0</v>
      </c>
      <c r="CD11" s="190">
        <v>0</v>
      </c>
      <c r="CE11" s="190">
        <v>0</v>
      </c>
      <c r="CF11" s="190">
        <v>1</v>
      </c>
      <c r="CG11" s="196">
        <f t="shared" si="19"/>
        <v>0</v>
      </c>
      <c r="CH11" s="196">
        <f t="shared" si="20"/>
        <v>1</v>
      </c>
      <c r="CI11" s="196" t="str">
        <f t="shared" si="21"/>
        <v>Déficit hídrico estructural</v>
      </c>
      <c r="CJ11" s="196" t="str">
        <f t="shared" si="16"/>
        <v>Déficit hídrico estructural</v>
      </c>
      <c r="CK11" s="196" t="str">
        <f t="shared" si="16"/>
        <v>Déficit hídrico estructural</v>
      </c>
      <c r="CL11" s="196" t="str">
        <f t="shared" si="16"/>
        <v>Déficit hídrico estructural</v>
      </c>
      <c r="CM11" s="196" t="str">
        <f t="shared" si="16"/>
        <v>Déficit hídrico estructural</v>
      </c>
      <c r="CN11" s="181" t="s">
        <v>744</v>
      </c>
      <c r="CO11" s="201">
        <v>-0.24595208060610743</v>
      </c>
      <c r="CP11" s="181" t="s">
        <v>744</v>
      </c>
    </row>
    <row r="12" spans="1:94" s="190" customFormat="1">
      <c r="A12" s="190" t="s">
        <v>574</v>
      </c>
      <c r="B12" s="190" t="s">
        <v>575</v>
      </c>
      <c r="C12" s="191">
        <f>VLOOKUP($A12,'Demanda Cuencas consolidada Mm3'!$A$1:$G$102,3,FALSE)*1000/365/24/3600</f>
        <v>3.1900050735667172E-2</v>
      </c>
      <c r="D12" s="191">
        <f>VLOOKUP($A12,'[1]DDA Cuencas Mm3'!$A$1:$G$102,4,FALSE)*1000/365/24/3600</f>
        <v>3.5359589041095887E-2</v>
      </c>
      <c r="E12" s="191">
        <f>VLOOKUP($A12,'[1]DDA Cuencas Mm3'!$A$1:$G$102,5,FALSE)*1000/365/24/3600</f>
        <v>5.6316590563165901E-3</v>
      </c>
      <c r="F12" s="191">
        <f>VLOOKUP($A12,'[1]DDA Cuencas Mm3'!$A$1:$G$102,6,FALSE)*1000/365/24/3600</f>
        <v>5.5441400304414006E-3</v>
      </c>
      <c r="G12" s="191">
        <f>VLOOKUP($A12,'[1]DDA Cuencas Mm3'!$A$1:$G$102,7,FALSE)*1000/365/24/3600</f>
        <v>5.4930872653475397E-3</v>
      </c>
      <c r="H12" s="192">
        <v>3.919692464968791</v>
      </c>
      <c r="I12" s="192">
        <v>2.9159714588698091</v>
      </c>
      <c r="J12" s="192">
        <v>2.1846618925961181</v>
      </c>
      <c r="K12" s="192">
        <v>1.855593983121828</v>
      </c>
      <c r="L12" s="192">
        <v>1.5112957592457379</v>
      </c>
      <c r="M12" s="192">
        <v>1.007373963382594</v>
      </c>
      <c r="N12" s="193">
        <v>0.62994860699862953</v>
      </c>
      <c r="O12" s="192">
        <v>0.50735811374713802</v>
      </c>
      <c r="P12" s="183">
        <f t="shared" si="17"/>
        <v>19866.059270308782</v>
      </c>
      <c r="Q12" s="192">
        <v>2.8995886665660402</v>
      </c>
      <c r="R12" s="192">
        <v>2.2613914367783972</v>
      </c>
      <c r="S12" s="192">
        <v>1.8105096031205461</v>
      </c>
      <c r="T12" s="192">
        <v>1.611389052662588</v>
      </c>
      <c r="U12" s="192">
        <v>1.4038040165465431</v>
      </c>
      <c r="V12" s="192">
        <v>1.090272664804919</v>
      </c>
      <c r="W12" s="194">
        <v>0.81175499474246915</v>
      </c>
      <c r="X12" s="192">
        <v>0.68532731772388655</v>
      </c>
      <c r="Y12" s="183">
        <f t="shared" si="18"/>
        <v>25599.505514198507</v>
      </c>
      <c r="Z12" s="195">
        <f t="shared" si="0"/>
        <v>28.860511115351205</v>
      </c>
      <c r="AA12" s="195">
        <f t="shared" si="1"/>
        <v>1.0549130757638232</v>
      </c>
      <c r="AB12" s="195">
        <f t="shared" si="2"/>
        <v>0.77639540570137322</v>
      </c>
      <c r="AC12" s="195">
        <f t="shared" si="3"/>
        <v>1.0847795775395714</v>
      </c>
      <c r="AD12" s="195">
        <f t="shared" si="4"/>
        <v>0.80626190747712156</v>
      </c>
      <c r="AE12" s="190">
        <f t="shared" si="5"/>
        <v>0</v>
      </c>
      <c r="AF12" s="190">
        <f t="shared" si="5"/>
        <v>0</v>
      </c>
      <c r="AG12" s="190">
        <f t="shared" si="5"/>
        <v>0</v>
      </c>
      <c r="AH12" s="190">
        <f t="shared" si="5"/>
        <v>0</v>
      </c>
      <c r="AI12" s="190">
        <f t="shared" si="5"/>
        <v>0</v>
      </c>
      <c r="AJ12" s="190">
        <f t="shared" si="5"/>
        <v>0</v>
      </c>
      <c r="AK12" s="190">
        <f t="shared" si="5"/>
        <v>0</v>
      </c>
      <c r="AL12" s="190">
        <f t="shared" si="5"/>
        <v>0</v>
      </c>
      <c r="AM12" s="190">
        <f t="shared" si="6"/>
        <v>0</v>
      </c>
      <c r="AN12" s="190">
        <f t="shared" si="6"/>
        <v>0</v>
      </c>
      <c r="AO12" s="190">
        <f t="shared" si="6"/>
        <v>0</v>
      </c>
      <c r="AP12" s="190">
        <f t="shared" si="6"/>
        <v>0</v>
      </c>
      <c r="AQ12" s="190">
        <f t="shared" si="6"/>
        <v>0</v>
      </c>
      <c r="AR12" s="190">
        <f t="shared" si="6"/>
        <v>0</v>
      </c>
      <c r="AS12" s="190">
        <f t="shared" si="6"/>
        <v>0</v>
      </c>
      <c r="AT12" s="190">
        <f t="shared" si="6"/>
        <v>0</v>
      </c>
      <c r="AU12" s="190">
        <f t="shared" si="7"/>
        <v>0</v>
      </c>
      <c r="AV12" s="190">
        <f t="shared" si="7"/>
        <v>0</v>
      </c>
      <c r="AW12" s="190">
        <f t="shared" si="7"/>
        <v>0</v>
      </c>
      <c r="AX12" s="190">
        <f t="shared" si="7"/>
        <v>0</v>
      </c>
      <c r="AY12" s="190">
        <f t="shared" si="7"/>
        <v>0</v>
      </c>
      <c r="AZ12" s="190">
        <f t="shared" si="7"/>
        <v>0</v>
      </c>
      <c r="BA12" s="190">
        <f t="shared" si="7"/>
        <v>0</v>
      </c>
      <c r="BB12" s="190">
        <f t="shared" si="7"/>
        <v>0</v>
      </c>
      <c r="BC12" s="190">
        <f t="shared" si="8"/>
        <v>0</v>
      </c>
      <c r="BD12" s="190">
        <f t="shared" si="8"/>
        <v>0</v>
      </c>
      <c r="BE12" s="190">
        <f t="shared" si="8"/>
        <v>0</v>
      </c>
      <c r="BF12" s="190">
        <f t="shared" si="8"/>
        <v>0</v>
      </c>
      <c r="BG12" s="190">
        <f t="shared" si="8"/>
        <v>0</v>
      </c>
      <c r="BH12" s="190">
        <f t="shared" si="8"/>
        <v>0</v>
      </c>
      <c r="BI12" s="190">
        <f t="shared" si="8"/>
        <v>0</v>
      </c>
      <c r="BJ12" s="190">
        <f t="shared" si="8"/>
        <v>0</v>
      </c>
      <c r="BK12" s="190">
        <f t="shared" si="9"/>
        <v>0</v>
      </c>
      <c r="BL12" s="190">
        <f t="shared" si="9"/>
        <v>0</v>
      </c>
      <c r="BM12" s="190">
        <f t="shared" si="9"/>
        <v>0</v>
      </c>
      <c r="BN12" s="190">
        <f t="shared" si="9"/>
        <v>0</v>
      </c>
      <c r="BO12" s="190">
        <f t="shared" si="9"/>
        <v>0</v>
      </c>
      <c r="BP12" s="190">
        <f t="shared" si="9"/>
        <v>0</v>
      </c>
      <c r="BQ12" s="190">
        <f t="shared" si="9"/>
        <v>0</v>
      </c>
      <c r="BR12" s="190">
        <f t="shared" si="9"/>
        <v>0</v>
      </c>
      <c r="BS12" s="190">
        <f t="shared" si="10"/>
        <v>0</v>
      </c>
      <c r="BT12" s="190">
        <f t="shared" si="11"/>
        <v>0</v>
      </c>
      <c r="BU12" s="190">
        <f t="shared" si="12"/>
        <v>0</v>
      </c>
      <c r="BV12" s="190">
        <f t="shared" si="13"/>
        <v>0</v>
      </c>
      <c r="BW12" s="190">
        <f t="shared" si="14"/>
        <v>0</v>
      </c>
      <c r="BX12" s="190" t="str">
        <f t="shared" si="15"/>
        <v>Con recursos</v>
      </c>
      <c r="BY12" s="190" t="str">
        <f t="shared" si="15"/>
        <v>Con recursos</v>
      </c>
      <c r="BZ12" s="190" t="str">
        <f t="shared" si="15"/>
        <v>Con recursos</v>
      </c>
      <c r="CA12" s="190" t="str">
        <f t="shared" si="15"/>
        <v>Con recursos</v>
      </c>
      <c r="CB12" s="190" t="str">
        <f t="shared" si="15"/>
        <v>Con recursos</v>
      </c>
      <c r="CC12" s="190">
        <v>0</v>
      </c>
      <c r="CD12" s="190">
        <v>0</v>
      </c>
      <c r="CE12" s="190">
        <v>0</v>
      </c>
      <c r="CF12" s="190">
        <v>0</v>
      </c>
      <c r="CG12" s="196">
        <f t="shared" si="19"/>
        <v>0</v>
      </c>
      <c r="CH12" s="196">
        <f t="shared" si="20"/>
        <v>0</v>
      </c>
      <c r="CI12" s="196" t="str">
        <f t="shared" si="21"/>
        <v>Con recursos</v>
      </c>
      <c r="CJ12" s="196" t="str">
        <f t="shared" si="16"/>
        <v>Con recursos</v>
      </c>
      <c r="CK12" s="196" t="str">
        <f t="shared" si="16"/>
        <v>Con recursos</v>
      </c>
      <c r="CL12" s="196" t="str">
        <f t="shared" si="16"/>
        <v>Con recursos</v>
      </c>
      <c r="CM12" s="196" t="str">
        <f t="shared" si="16"/>
        <v>Con recursos</v>
      </c>
      <c r="CN12" s="400" t="s">
        <v>744</v>
      </c>
      <c r="CO12" s="200">
        <v>-0.44115581927387859</v>
      </c>
      <c r="CP12" s="400" t="s">
        <v>744</v>
      </c>
    </row>
    <row r="13" spans="1:94" s="190" customFormat="1">
      <c r="A13" s="190" t="s">
        <v>576</v>
      </c>
      <c r="B13" s="190" t="s">
        <v>68</v>
      </c>
      <c r="C13" s="191">
        <f>VLOOKUP($A13,'Demanda Cuencas consolidada Mm3'!$A$1:$G$102,3,FALSE)*1000/365/24/3600</f>
        <v>1.7770091324200912</v>
      </c>
      <c r="D13" s="191">
        <f>VLOOKUP($A13,'[1]DDA Cuencas Mm3'!$A$1:$G$102,4,FALSE)*1000/365/24/3600</f>
        <v>1.5928843226788434</v>
      </c>
      <c r="E13" s="191">
        <f>VLOOKUP($A13,'[1]DDA Cuencas Mm3'!$A$1:$G$102,5,FALSE)*1000/365/24/3600</f>
        <v>1.2350462962962965</v>
      </c>
      <c r="F13" s="191">
        <f>VLOOKUP($A13,'[1]DDA Cuencas Mm3'!$A$1:$G$102,6,FALSE)*1000/365/24/3600</f>
        <v>1.2515550481988837</v>
      </c>
      <c r="G13" s="191">
        <f>VLOOKUP($A13,'[1]DDA Cuencas Mm3'!$A$1:$G$102,7,FALSE)*1000/365/24/3600</f>
        <v>1.2241796676813799</v>
      </c>
      <c r="H13" s="192">
        <v>11.26939024693114</v>
      </c>
      <c r="I13" s="192">
        <v>8.3158968565002382</v>
      </c>
      <c r="J13" s="192">
        <v>6.2772479364471909</v>
      </c>
      <c r="K13" s="192">
        <v>5.3755874491460967</v>
      </c>
      <c r="L13" s="192">
        <v>4.428204727671007</v>
      </c>
      <c r="M13" s="192">
        <v>2.979877281182699</v>
      </c>
      <c r="N13" s="193">
        <v>1.698468819382096</v>
      </c>
      <c r="O13" s="192">
        <v>1.138156620043234</v>
      </c>
      <c r="P13" s="183">
        <f t="shared" si="17"/>
        <v>53562.912688033779</v>
      </c>
      <c r="Q13" s="192">
        <v>6.7939613126283476</v>
      </c>
      <c r="R13" s="192">
        <v>5.547600743133053</v>
      </c>
      <c r="S13" s="192">
        <v>4.596295683619533</v>
      </c>
      <c r="T13" s="192">
        <v>4.1488693934477237</v>
      </c>
      <c r="U13" s="192">
        <v>3.660700866500628</v>
      </c>
      <c r="V13" s="192">
        <v>2.8826855514961882</v>
      </c>
      <c r="W13" s="194">
        <v>2.1820379571714872</v>
      </c>
      <c r="X13" s="192">
        <v>1.8871666139094621</v>
      </c>
      <c r="Y13" s="183">
        <f t="shared" si="18"/>
        <v>68812.749017360024</v>
      </c>
      <c r="Z13" s="195">
        <f t="shared" si="0"/>
        <v>28.470886970142562</v>
      </c>
      <c r="AA13" s="195">
        <f t="shared" si="1"/>
        <v>1.2898012288173448</v>
      </c>
      <c r="AB13" s="195">
        <f t="shared" si="2"/>
        <v>0.5891536344926438</v>
      </c>
      <c r="AC13" s="195">
        <f t="shared" si="3"/>
        <v>1.6585058838148083</v>
      </c>
      <c r="AD13" s="195">
        <f t="shared" si="4"/>
        <v>0.95785828949010732</v>
      </c>
      <c r="AE13" s="190">
        <f t="shared" si="5"/>
        <v>0</v>
      </c>
      <c r="AF13" s="190">
        <f t="shared" si="5"/>
        <v>0</v>
      </c>
      <c r="AG13" s="190">
        <f t="shared" si="5"/>
        <v>0</v>
      </c>
      <c r="AH13" s="190">
        <f t="shared" si="5"/>
        <v>0</v>
      </c>
      <c r="AI13" s="190">
        <f t="shared" si="5"/>
        <v>0</v>
      </c>
      <c r="AJ13" s="190">
        <f t="shared" si="5"/>
        <v>0</v>
      </c>
      <c r="AK13" s="190">
        <f t="shared" si="5"/>
        <v>1</v>
      </c>
      <c r="AL13" s="190">
        <f t="shared" si="5"/>
        <v>1</v>
      </c>
      <c r="AM13" s="190">
        <f t="shared" si="6"/>
        <v>0</v>
      </c>
      <c r="AN13" s="190">
        <f t="shared" si="6"/>
        <v>0</v>
      </c>
      <c r="AO13" s="190">
        <f t="shared" si="6"/>
        <v>0</v>
      </c>
      <c r="AP13" s="190">
        <f t="shared" si="6"/>
        <v>0</v>
      </c>
      <c r="AQ13" s="190">
        <f t="shared" si="6"/>
        <v>0</v>
      </c>
      <c r="AR13" s="190">
        <f t="shared" si="6"/>
        <v>0</v>
      </c>
      <c r="AS13" s="190">
        <f t="shared" si="6"/>
        <v>0</v>
      </c>
      <c r="AT13" s="190">
        <f t="shared" si="6"/>
        <v>0</v>
      </c>
      <c r="AU13" s="190">
        <f t="shared" si="7"/>
        <v>0</v>
      </c>
      <c r="AV13" s="190">
        <f t="shared" si="7"/>
        <v>0</v>
      </c>
      <c r="AW13" s="190">
        <f t="shared" si="7"/>
        <v>0</v>
      </c>
      <c r="AX13" s="190">
        <f t="shared" si="7"/>
        <v>0</v>
      </c>
      <c r="AY13" s="190">
        <f t="shared" si="7"/>
        <v>0</v>
      </c>
      <c r="AZ13" s="190">
        <f t="shared" si="7"/>
        <v>0</v>
      </c>
      <c r="BA13" s="190">
        <f t="shared" si="7"/>
        <v>0</v>
      </c>
      <c r="BB13" s="190">
        <f t="shared" si="7"/>
        <v>0</v>
      </c>
      <c r="BC13" s="190">
        <f t="shared" si="8"/>
        <v>0</v>
      </c>
      <c r="BD13" s="190">
        <f t="shared" si="8"/>
        <v>0</v>
      </c>
      <c r="BE13" s="190">
        <f t="shared" si="8"/>
        <v>0</v>
      </c>
      <c r="BF13" s="190">
        <f t="shared" si="8"/>
        <v>0</v>
      </c>
      <c r="BG13" s="190">
        <f t="shared" si="8"/>
        <v>0</v>
      </c>
      <c r="BH13" s="190">
        <f t="shared" si="8"/>
        <v>0</v>
      </c>
      <c r="BI13" s="190">
        <f t="shared" si="8"/>
        <v>0</v>
      </c>
      <c r="BJ13" s="190">
        <f t="shared" si="8"/>
        <v>0</v>
      </c>
      <c r="BK13" s="190">
        <f t="shared" si="9"/>
        <v>0</v>
      </c>
      <c r="BL13" s="190">
        <f t="shared" si="9"/>
        <v>0</v>
      </c>
      <c r="BM13" s="190">
        <f t="shared" si="9"/>
        <v>0</v>
      </c>
      <c r="BN13" s="190">
        <f t="shared" si="9"/>
        <v>0</v>
      </c>
      <c r="BO13" s="190">
        <f t="shared" si="9"/>
        <v>0</v>
      </c>
      <c r="BP13" s="190">
        <f t="shared" si="9"/>
        <v>0</v>
      </c>
      <c r="BQ13" s="190">
        <f t="shared" si="9"/>
        <v>0</v>
      </c>
      <c r="BR13" s="190">
        <f t="shared" si="9"/>
        <v>0</v>
      </c>
      <c r="BS13" s="190">
        <f t="shared" si="10"/>
        <v>2</v>
      </c>
      <c r="BT13" s="190">
        <f t="shared" si="11"/>
        <v>0</v>
      </c>
      <c r="BU13" s="190">
        <f t="shared" si="12"/>
        <v>0</v>
      </c>
      <c r="BV13" s="190">
        <f t="shared" si="13"/>
        <v>0</v>
      </c>
      <c r="BW13" s="190">
        <f t="shared" si="14"/>
        <v>0</v>
      </c>
      <c r="BX13" s="190" t="str">
        <f t="shared" si="15"/>
        <v>Estrés hídrico</v>
      </c>
      <c r="BY13" s="190" t="str">
        <f t="shared" si="15"/>
        <v>Con recursos</v>
      </c>
      <c r="BZ13" s="190" t="str">
        <f t="shared" si="15"/>
        <v>Con recursos</v>
      </c>
      <c r="CA13" s="190" t="str">
        <f t="shared" si="15"/>
        <v>Con recursos</v>
      </c>
      <c r="CB13" s="190" t="str">
        <f t="shared" si="15"/>
        <v>Con recursos</v>
      </c>
      <c r="CC13" s="190">
        <v>1</v>
      </c>
      <c r="CD13" s="190">
        <v>0</v>
      </c>
      <c r="CE13" s="190">
        <v>1</v>
      </c>
      <c r="CF13" s="190">
        <v>1</v>
      </c>
      <c r="CG13" s="196">
        <f t="shared" si="19"/>
        <v>1</v>
      </c>
      <c r="CH13" s="196">
        <f t="shared" si="20"/>
        <v>1</v>
      </c>
      <c r="CI13" s="196" t="str">
        <f t="shared" si="21"/>
        <v>Déficit hídrico estructural</v>
      </c>
      <c r="CJ13" s="196" t="str">
        <f t="shared" si="16"/>
        <v>Déficit hídrico estructural</v>
      </c>
      <c r="CK13" s="196" t="str">
        <f t="shared" si="16"/>
        <v>Déficit hídrico estructural</v>
      </c>
      <c r="CL13" s="196" t="str">
        <f t="shared" si="16"/>
        <v>Déficit hídrico estructural</v>
      </c>
      <c r="CM13" s="196" t="str">
        <f t="shared" si="16"/>
        <v>Déficit hídrico estructural</v>
      </c>
      <c r="CN13" s="400">
        <v>1958</v>
      </c>
      <c r="CO13" s="200">
        <v>-0.40492651008191483</v>
      </c>
      <c r="CP13" s="400">
        <v>1165.1538932596109</v>
      </c>
    </row>
    <row r="14" spans="1:94" s="190" customFormat="1">
      <c r="A14" s="190" t="s">
        <v>577</v>
      </c>
      <c r="B14" s="190" t="s">
        <v>578</v>
      </c>
      <c r="C14" s="191">
        <f>VLOOKUP($A14,'Demanda Cuencas consolidada Mm3'!$A$1:$G$102,3,FALSE)*1000/365/24/3600</f>
        <v>0.98621099695586001</v>
      </c>
      <c r="D14" s="191">
        <f>VLOOKUP($A14,'[1]DDA Cuencas Mm3'!$A$1:$G$102,4,FALSE)*1000/365/24/3600</f>
        <v>1.0007194951801117</v>
      </c>
      <c r="E14" s="191">
        <f>VLOOKUP($A14,'[1]DDA Cuencas Mm3'!$A$1:$G$102,5,FALSE)*1000/365/24/3600</f>
        <v>1.1155311390157281</v>
      </c>
      <c r="F14" s="191">
        <f>VLOOKUP($A14,'[1]DDA Cuencas Mm3'!$A$1:$G$102,6,FALSE)*1000/365/24/3600</f>
        <v>1.2265420471841704</v>
      </c>
      <c r="G14" s="191">
        <f>VLOOKUP($A14,'[1]DDA Cuencas Mm3'!$A$1:$G$102,7,FALSE)*1000/365/24/3600</f>
        <v>1.2704607432775241</v>
      </c>
      <c r="H14" s="192">
        <v>0.50279955627756445</v>
      </c>
      <c r="I14" s="192">
        <v>0.35319153749354221</v>
      </c>
      <c r="J14" s="192">
        <v>0.24639383275581489</v>
      </c>
      <c r="K14" s="192">
        <v>0.19933663534470669</v>
      </c>
      <c r="L14" s="192">
        <v>0.15113257907695399</v>
      </c>
      <c r="M14" s="192">
        <v>8.3770787757239729E-2</v>
      </c>
      <c r="N14" s="193">
        <v>3.8665212916835487E-2</v>
      </c>
      <c r="O14" s="192">
        <v>2.6435242351832981E-2</v>
      </c>
      <c r="P14" s="183">
        <f t="shared" si="17"/>
        <v>1219.346154545324</v>
      </c>
      <c r="Q14" s="192">
        <v>0.32699513282340598</v>
      </c>
      <c r="R14" s="192">
        <v>0.24666190527635851</v>
      </c>
      <c r="S14" s="192">
        <v>0.19013039198232781</v>
      </c>
      <c r="T14" s="192">
        <v>0.16477116693974669</v>
      </c>
      <c r="U14" s="192">
        <v>0.1378410347400674</v>
      </c>
      <c r="V14" s="192">
        <v>9.5979547346209088E-2</v>
      </c>
      <c r="W14" s="194">
        <v>5.8016125407585058E-2</v>
      </c>
      <c r="X14" s="192">
        <v>4.1039863732329797E-2</v>
      </c>
      <c r="Y14" s="183">
        <f t="shared" si="18"/>
        <v>1829.5965308536024</v>
      </c>
      <c r="Z14" s="195">
        <f t="shared" si="0"/>
        <v>50.047344967092769</v>
      </c>
      <c r="AA14" s="195">
        <f t="shared" si="1"/>
        <v>-0.90473994783390266</v>
      </c>
      <c r="AB14" s="195">
        <f t="shared" si="2"/>
        <v>-0.94270336977252667</v>
      </c>
      <c r="AC14" s="195">
        <f t="shared" si="3"/>
        <v>-1.1744811959313151</v>
      </c>
      <c r="AD14" s="195">
        <f t="shared" si="4"/>
        <v>-1.2124446178699391</v>
      </c>
      <c r="AE14" s="190">
        <f t="shared" si="5"/>
        <v>1</v>
      </c>
      <c r="AF14" s="190">
        <f t="shared" si="5"/>
        <v>1</v>
      </c>
      <c r="AG14" s="190">
        <f t="shared" si="5"/>
        <v>1</v>
      </c>
      <c r="AH14" s="190">
        <f t="shared" si="5"/>
        <v>1</v>
      </c>
      <c r="AI14" s="190">
        <f t="shared" si="5"/>
        <v>1</v>
      </c>
      <c r="AJ14" s="190">
        <f t="shared" si="5"/>
        <v>1</v>
      </c>
      <c r="AK14" s="190">
        <f t="shared" si="5"/>
        <v>1</v>
      </c>
      <c r="AL14" s="190">
        <f t="shared" si="5"/>
        <v>1</v>
      </c>
      <c r="AM14" s="190">
        <f t="shared" si="6"/>
        <v>1</v>
      </c>
      <c r="AN14" s="190">
        <f t="shared" si="6"/>
        <v>1</v>
      </c>
      <c r="AO14" s="190">
        <f t="shared" si="6"/>
        <v>1</v>
      </c>
      <c r="AP14" s="190">
        <f t="shared" si="6"/>
        <v>1</v>
      </c>
      <c r="AQ14" s="190">
        <f t="shared" si="6"/>
        <v>1</v>
      </c>
      <c r="AR14" s="190">
        <f t="shared" si="6"/>
        <v>1</v>
      </c>
      <c r="AS14" s="190">
        <f t="shared" si="6"/>
        <v>1</v>
      </c>
      <c r="AT14" s="190">
        <f t="shared" si="6"/>
        <v>1</v>
      </c>
      <c r="AU14" s="190">
        <f t="shared" si="7"/>
        <v>1</v>
      </c>
      <c r="AV14" s="190">
        <f t="shared" si="7"/>
        <v>1</v>
      </c>
      <c r="AW14" s="190">
        <f t="shared" si="7"/>
        <v>1</v>
      </c>
      <c r="AX14" s="190">
        <f t="shared" si="7"/>
        <v>1</v>
      </c>
      <c r="AY14" s="190">
        <f t="shared" si="7"/>
        <v>1</v>
      </c>
      <c r="AZ14" s="190">
        <f t="shared" si="7"/>
        <v>1</v>
      </c>
      <c r="BA14" s="190">
        <f t="shared" si="7"/>
        <v>1</v>
      </c>
      <c r="BB14" s="190">
        <f t="shared" si="7"/>
        <v>1</v>
      </c>
      <c r="BC14" s="190">
        <f t="shared" si="8"/>
        <v>1</v>
      </c>
      <c r="BD14" s="190">
        <f t="shared" si="8"/>
        <v>1</v>
      </c>
      <c r="BE14" s="190">
        <f t="shared" si="8"/>
        <v>1</v>
      </c>
      <c r="BF14" s="190">
        <f t="shared" si="8"/>
        <v>1</v>
      </c>
      <c r="BG14" s="190">
        <f t="shared" si="8"/>
        <v>1</v>
      </c>
      <c r="BH14" s="190">
        <f t="shared" si="8"/>
        <v>1</v>
      </c>
      <c r="BI14" s="190">
        <f t="shared" si="8"/>
        <v>1</v>
      </c>
      <c r="BJ14" s="190">
        <f t="shared" si="8"/>
        <v>1</v>
      </c>
      <c r="BK14" s="190">
        <f t="shared" si="9"/>
        <v>1</v>
      </c>
      <c r="BL14" s="190">
        <f t="shared" si="9"/>
        <v>1</v>
      </c>
      <c r="BM14" s="190">
        <f t="shared" si="9"/>
        <v>1</v>
      </c>
      <c r="BN14" s="190">
        <f t="shared" si="9"/>
        <v>1</v>
      </c>
      <c r="BO14" s="190">
        <f t="shared" si="9"/>
        <v>1</v>
      </c>
      <c r="BP14" s="190">
        <f t="shared" si="9"/>
        <v>1</v>
      </c>
      <c r="BQ14" s="190">
        <f t="shared" si="9"/>
        <v>1</v>
      </c>
      <c r="BR14" s="190">
        <f t="shared" si="9"/>
        <v>1</v>
      </c>
      <c r="BS14" s="190">
        <f t="shared" si="10"/>
        <v>8</v>
      </c>
      <c r="BT14" s="190">
        <f t="shared" si="11"/>
        <v>8</v>
      </c>
      <c r="BU14" s="190">
        <f t="shared" si="12"/>
        <v>8</v>
      </c>
      <c r="BV14" s="190">
        <f t="shared" si="13"/>
        <v>8</v>
      </c>
      <c r="BW14" s="190">
        <f t="shared" si="14"/>
        <v>8</v>
      </c>
      <c r="BX14" s="190" t="str">
        <f t="shared" si="15"/>
        <v>Déficit hídrico estructural</v>
      </c>
      <c r="BY14" s="190" t="str">
        <f t="shared" si="15"/>
        <v>Déficit hídrico estructural</v>
      </c>
      <c r="BZ14" s="190" t="str">
        <f t="shared" si="15"/>
        <v>Déficit hídrico estructural</v>
      </c>
      <c r="CA14" s="190" t="str">
        <f t="shared" si="15"/>
        <v>Déficit hídrico estructural</v>
      </c>
      <c r="CB14" s="190" t="str">
        <f t="shared" si="15"/>
        <v>Déficit hídrico estructural</v>
      </c>
      <c r="CC14" s="190">
        <v>0</v>
      </c>
      <c r="CD14" s="190">
        <v>0</v>
      </c>
      <c r="CE14" s="190">
        <v>0</v>
      </c>
      <c r="CF14" s="190">
        <v>0</v>
      </c>
      <c r="CG14" s="196">
        <f t="shared" si="19"/>
        <v>0</v>
      </c>
      <c r="CH14" s="196">
        <f t="shared" si="20"/>
        <v>0</v>
      </c>
      <c r="CI14" s="196" t="str">
        <f t="shared" si="21"/>
        <v>Déficit hídrico estructural</v>
      </c>
      <c r="CJ14" s="196" t="str">
        <f t="shared" si="16"/>
        <v>Déficit hídrico estructural</v>
      </c>
      <c r="CK14" s="196" t="str">
        <f t="shared" si="16"/>
        <v>Déficit hídrico estructural</v>
      </c>
      <c r="CL14" s="196" t="str">
        <f t="shared" si="16"/>
        <v>Déficit hídrico estructural</v>
      </c>
      <c r="CM14" s="196" t="str">
        <f t="shared" si="16"/>
        <v>Déficit hídrico estructural</v>
      </c>
      <c r="CN14" s="400" t="s">
        <v>744</v>
      </c>
      <c r="CO14" s="200">
        <v>-0.30535093742837821</v>
      </c>
      <c r="CP14" s="400" t="s">
        <v>744</v>
      </c>
    </row>
    <row r="15" spans="1:94" s="190" customFormat="1">
      <c r="A15" s="190" t="s">
        <v>579</v>
      </c>
      <c r="B15" s="190" t="s">
        <v>580</v>
      </c>
      <c r="C15" s="191">
        <f>VLOOKUP($A15,'Demanda Cuencas consolidada Mm3'!$A$1:$G$102,3,FALSE)*1000/365/24/3600</f>
        <v>7.6440575849822417E-2</v>
      </c>
      <c r="D15" s="191">
        <f>VLOOKUP($A15,'[1]DDA Cuencas Mm3'!$A$1:$G$102,4,FALSE)*1000/365/24/3600</f>
        <v>7.6860096397767627E-2</v>
      </c>
      <c r="E15" s="191">
        <f>VLOOKUP($A15,'[1]DDA Cuencas Mm3'!$A$1:$G$102,5,FALSE)*1000/365/24/3600</f>
        <v>1.5348490613901571E-2</v>
      </c>
      <c r="F15" s="191">
        <f>VLOOKUP($A15,'[1]DDA Cuencas Mm3'!$A$1:$G$102,6,FALSE)*1000/365/24/3600</f>
        <v>1.7745750887874175E-2</v>
      </c>
      <c r="G15" s="191">
        <f>VLOOKUP($A15,'[1]DDA Cuencas Mm3'!$A$1:$G$102,7,FALSE)*1000/365/24/3600</f>
        <v>2.0046930492135972E-2</v>
      </c>
      <c r="H15" s="192">
        <v>3.5744016231853681</v>
      </c>
      <c r="I15" s="192">
        <v>2.6373425934979839</v>
      </c>
      <c r="J15" s="192">
        <v>1.9753170098211621</v>
      </c>
      <c r="K15" s="192">
        <v>1.6829501660085711</v>
      </c>
      <c r="L15" s="192">
        <v>1.3781549969896649</v>
      </c>
      <c r="M15" s="192">
        <v>0.91779984261624381</v>
      </c>
      <c r="N15" s="194">
        <v>0.50885494991222413</v>
      </c>
      <c r="O15" s="192">
        <v>0.3232223729859916</v>
      </c>
      <c r="P15" s="183">
        <f t="shared" si="17"/>
        <v>16047.249700431899</v>
      </c>
      <c r="Q15" s="192">
        <v>2.1380378273355132</v>
      </c>
      <c r="R15" s="192">
        <v>1.691189749587944</v>
      </c>
      <c r="S15" s="192">
        <v>1.3731061051543709</v>
      </c>
      <c r="T15" s="192">
        <v>1.2291384971016861</v>
      </c>
      <c r="U15" s="192">
        <v>1.075171382425085</v>
      </c>
      <c r="V15" s="192">
        <v>0.83304468224721284</v>
      </c>
      <c r="W15" s="194">
        <v>0.60940006082812626</v>
      </c>
      <c r="X15" s="192">
        <v>0.50760244623084649</v>
      </c>
      <c r="Y15" s="183">
        <f t="shared" si="18"/>
        <v>19218.040318275791</v>
      </c>
      <c r="Z15" s="195">
        <f t="shared" si="0"/>
        <v>19.759090666848365</v>
      </c>
      <c r="AA15" s="195">
        <f t="shared" si="1"/>
        <v>0.75618458584944526</v>
      </c>
      <c r="AB15" s="195">
        <f t="shared" si="2"/>
        <v>0.53253996443035867</v>
      </c>
      <c r="AC15" s="195">
        <f t="shared" si="3"/>
        <v>0.81299775175507683</v>
      </c>
      <c r="AD15" s="195">
        <f t="shared" si="4"/>
        <v>0.58935313033599024</v>
      </c>
      <c r="AE15" s="190">
        <f t="shared" si="5"/>
        <v>0</v>
      </c>
      <c r="AF15" s="190">
        <f t="shared" si="5"/>
        <v>0</v>
      </c>
      <c r="AG15" s="190">
        <f t="shared" si="5"/>
        <v>0</v>
      </c>
      <c r="AH15" s="190">
        <f t="shared" si="5"/>
        <v>0</v>
      </c>
      <c r="AI15" s="190">
        <f t="shared" si="5"/>
        <v>0</v>
      </c>
      <c r="AJ15" s="190">
        <f t="shared" si="5"/>
        <v>0</v>
      </c>
      <c r="AK15" s="190">
        <f t="shared" si="5"/>
        <v>0</v>
      </c>
      <c r="AL15" s="190">
        <f t="shared" si="5"/>
        <v>0</v>
      </c>
      <c r="AM15" s="190">
        <f t="shared" si="6"/>
        <v>0</v>
      </c>
      <c r="AN15" s="190">
        <f t="shared" si="6"/>
        <v>0</v>
      </c>
      <c r="AO15" s="190">
        <f t="shared" si="6"/>
        <v>0</v>
      </c>
      <c r="AP15" s="190">
        <f t="shared" si="6"/>
        <v>0</v>
      </c>
      <c r="AQ15" s="190">
        <f t="shared" si="6"/>
        <v>0</v>
      </c>
      <c r="AR15" s="190">
        <f t="shared" si="6"/>
        <v>0</v>
      </c>
      <c r="AS15" s="190">
        <f t="shared" si="6"/>
        <v>0</v>
      </c>
      <c r="AT15" s="190">
        <f t="shared" si="6"/>
        <v>0</v>
      </c>
      <c r="AU15" s="190">
        <f t="shared" si="7"/>
        <v>0</v>
      </c>
      <c r="AV15" s="190">
        <f t="shared" si="7"/>
        <v>0</v>
      </c>
      <c r="AW15" s="190">
        <f t="shared" si="7"/>
        <v>0</v>
      </c>
      <c r="AX15" s="190">
        <f t="shared" si="7"/>
        <v>0</v>
      </c>
      <c r="AY15" s="190">
        <f t="shared" si="7"/>
        <v>0</v>
      </c>
      <c r="AZ15" s="190">
        <f t="shared" si="7"/>
        <v>0</v>
      </c>
      <c r="BA15" s="190">
        <f t="shared" si="7"/>
        <v>0</v>
      </c>
      <c r="BB15" s="190">
        <f t="shared" si="7"/>
        <v>0</v>
      </c>
      <c r="BC15" s="190">
        <f t="shared" si="8"/>
        <v>0</v>
      </c>
      <c r="BD15" s="190">
        <f t="shared" si="8"/>
        <v>0</v>
      </c>
      <c r="BE15" s="190">
        <f t="shared" si="8"/>
        <v>0</v>
      </c>
      <c r="BF15" s="190">
        <f t="shared" si="8"/>
        <v>0</v>
      </c>
      <c r="BG15" s="190">
        <f t="shared" si="8"/>
        <v>0</v>
      </c>
      <c r="BH15" s="190">
        <f t="shared" si="8"/>
        <v>0</v>
      </c>
      <c r="BI15" s="190">
        <f t="shared" si="8"/>
        <v>0</v>
      </c>
      <c r="BJ15" s="190">
        <f t="shared" si="8"/>
        <v>0</v>
      </c>
      <c r="BK15" s="190">
        <f t="shared" si="9"/>
        <v>0</v>
      </c>
      <c r="BL15" s="190">
        <f t="shared" si="9"/>
        <v>0</v>
      </c>
      <c r="BM15" s="190">
        <f t="shared" si="9"/>
        <v>0</v>
      </c>
      <c r="BN15" s="190">
        <f t="shared" si="9"/>
        <v>0</v>
      </c>
      <c r="BO15" s="190">
        <f t="shared" si="9"/>
        <v>0</v>
      </c>
      <c r="BP15" s="190">
        <f t="shared" si="9"/>
        <v>0</v>
      </c>
      <c r="BQ15" s="190">
        <f t="shared" si="9"/>
        <v>0</v>
      </c>
      <c r="BR15" s="190">
        <f t="shared" si="9"/>
        <v>0</v>
      </c>
      <c r="BS15" s="190">
        <f t="shared" si="10"/>
        <v>0</v>
      </c>
      <c r="BT15" s="190">
        <f t="shared" si="11"/>
        <v>0</v>
      </c>
      <c r="BU15" s="190">
        <f t="shared" si="12"/>
        <v>0</v>
      </c>
      <c r="BV15" s="190">
        <f t="shared" si="13"/>
        <v>0</v>
      </c>
      <c r="BW15" s="190">
        <f t="shared" si="14"/>
        <v>0</v>
      </c>
      <c r="BX15" s="190" t="str">
        <f t="shared" si="15"/>
        <v>Con recursos</v>
      </c>
      <c r="BY15" s="190" t="str">
        <f t="shared" si="15"/>
        <v>Con recursos</v>
      </c>
      <c r="BZ15" s="190" t="str">
        <f t="shared" si="15"/>
        <v>Con recursos</v>
      </c>
      <c r="CA15" s="190" t="str">
        <f t="shared" si="15"/>
        <v>Con recursos</v>
      </c>
      <c r="CB15" s="190" t="str">
        <f t="shared" si="15"/>
        <v>Con recursos</v>
      </c>
      <c r="CC15" s="190">
        <v>0</v>
      </c>
      <c r="CD15" s="190">
        <v>0</v>
      </c>
      <c r="CE15" s="190">
        <v>0</v>
      </c>
      <c r="CF15" s="190">
        <v>0</v>
      </c>
      <c r="CG15" s="196">
        <f t="shared" si="19"/>
        <v>0</v>
      </c>
      <c r="CH15" s="196">
        <f t="shared" si="20"/>
        <v>0</v>
      </c>
      <c r="CI15" s="196" t="str">
        <f t="shared" si="21"/>
        <v>Con recursos</v>
      </c>
      <c r="CJ15" s="196" t="str">
        <f t="shared" si="16"/>
        <v>Con recursos</v>
      </c>
      <c r="CK15" s="196" t="str">
        <f t="shared" si="16"/>
        <v>Con recursos</v>
      </c>
      <c r="CL15" s="196" t="str">
        <f t="shared" si="16"/>
        <v>Con recursos</v>
      </c>
      <c r="CM15" s="196" t="str">
        <f t="shared" si="16"/>
        <v>Con recursos</v>
      </c>
      <c r="CN15" s="400">
        <v>455</v>
      </c>
      <c r="CO15" s="200">
        <v>-0.25009681843573106</v>
      </c>
      <c r="CP15" s="400">
        <v>341.20594761174237</v>
      </c>
    </row>
    <row r="16" spans="1:94" s="190" customFormat="1">
      <c r="A16" s="190" t="s">
        <v>581</v>
      </c>
      <c r="B16" s="190" t="s">
        <v>582</v>
      </c>
      <c r="C16" s="191">
        <f>VLOOKUP($A16,'Demanda Cuencas consolidada Mm3'!$A$1:$G$102,3,FALSE)*1000/365/24/3600</f>
        <v>9.8287988330796563E-2</v>
      </c>
      <c r="D16" s="191">
        <f>VLOOKUP($A16,'[1]DDA Cuencas Mm3'!$A$1:$G$102,4,FALSE)*1000/365/24/3600</f>
        <v>9.8486491628614919E-2</v>
      </c>
      <c r="E16" s="191">
        <f>VLOOKUP($A16,'[1]DDA Cuencas Mm3'!$A$1:$G$102,5,FALSE)*1000/365/24/3600</f>
        <v>1.9761225266362252E-2</v>
      </c>
      <c r="F16" s="191">
        <f>VLOOKUP($A16,'[1]DDA Cuencas Mm3'!$A$1:$G$102,6,FALSE)*1000/365/24/3600</f>
        <v>2.279490106544901E-2</v>
      </c>
      <c r="G16" s="191">
        <f>VLOOKUP($A16,'[1]DDA Cuencas Mm3'!$A$1:$G$102,7,FALSE)*1000/365/24/3600</f>
        <v>2.5314561136478946E-2</v>
      </c>
      <c r="H16" s="192">
        <v>12.631304214416179</v>
      </c>
      <c r="I16" s="192">
        <v>7.2701399624413634</v>
      </c>
      <c r="J16" s="192">
        <v>4.431989896831948</v>
      </c>
      <c r="K16" s="192">
        <v>3.3999359366766622</v>
      </c>
      <c r="L16" s="192">
        <v>2.4622682508947831</v>
      </c>
      <c r="M16" s="192">
        <v>1.31783974328688</v>
      </c>
      <c r="N16" s="194">
        <v>0.59450745552631012</v>
      </c>
      <c r="O16" s="192">
        <v>0.36280095725528999</v>
      </c>
      <c r="P16" s="183">
        <f t="shared" si="17"/>
        <v>18748.387117477716</v>
      </c>
      <c r="Q16" s="192">
        <v>4.1023572930310843</v>
      </c>
      <c r="R16" s="192">
        <v>2.8831569692414671</v>
      </c>
      <c r="S16" s="192">
        <v>2.13360907019216</v>
      </c>
      <c r="T16" s="192">
        <v>1.8291434252967</v>
      </c>
      <c r="U16" s="192">
        <v>1.528953335785493</v>
      </c>
      <c r="V16" s="192">
        <v>1.1133287092841131</v>
      </c>
      <c r="W16" s="194">
        <v>0.79601925104730586</v>
      </c>
      <c r="X16" s="192">
        <v>0.67479740098322627</v>
      </c>
      <c r="Y16" s="183">
        <f t="shared" si="18"/>
        <v>25103.263101027838</v>
      </c>
      <c r="Z16" s="195">
        <f t="shared" si="0"/>
        <v>33.895587624313286</v>
      </c>
      <c r="AA16" s="195">
        <f t="shared" si="1"/>
        <v>1.0148422176554981</v>
      </c>
      <c r="AB16" s="195">
        <f t="shared" si="2"/>
        <v>0.69753275941869097</v>
      </c>
      <c r="AC16" s="195">
        <f t="shared" si="3"/>
        <v>1.0880141481476342</v>
      </c>
      <c r="AD16" s="195">
        <f t="shared" si="4"/>
        <v>0.77070468991082697</v>
      </c>
      <c r="AE16" s="190">
        <f t="shared" si="5"/>
        <v>0</v>
      </c>
      <c r="AF16" s="190">
        <f t="shared" si="5"/>
        <v>0</v>
      </c>
      <c r="AG16" s="190">
        <f t="shared" si="5"/>
        <v>0</v>
      </c>
      <c r="AH16" s="190">
        <f t="shared" si="5"/>
        <v>0</v>
      </c>
      <c r="AI16" s="190">
        <f t="shared" si="5"/>
        <v>0</v>
      </c>
      <c r="AJ16" s="190">
        <f t="shared" si="5"/>
        <v>0</v>
      </c>
      <c r="AK16" s="190">
        <f t="shared" si="5"/>
        <v>0</v>
      </c>
      <c r="AL16" s="190">
        <f t="shared" si="5"/>
        <v>0</v>
      </c>
      <c r="AM16" s="190">
        <f t="shared" si="6"/>
        <v>0</v>
      </c>
      <c r="AN16" s="190">
        <f t="shared" si="6"/>
        <v>0</v>
      </c>
      <c r="AO16" s="190">
        <f t="shared" si="6"/>
        <v>0</v>
      </c>
      <c r="AP16" s="190">
        <f t="shared" si="6"/>
        <v>0</v>
      </c>
      <c r="AQ16" s="190">
        <f t="shared" si="6"/>
        <v>0</v>
      </c>
      <c r="AR16" s="190">
        <f t="shared" si="6"/>
        <v>0</v>
      </c>
      <c r="AS16" s="190">
        <f t="shared" si="6"/>
        <v>0</v>
      </c>
      <c r="AT16" s="190">
        <f t="shared" si="6"/>
        <v>0</v>
      </c>
      <c r="AU16" s="190">
        <f t="shared" si="7"/>
        <v>0</v>
      </c>
      <c r="AV16" s="190">
        <f t="shared" si="7"/>
        <v>0</v>
      </c>
      <c r="AW16" s="190">
        <f t="shared" si="7"/>
        <v>0</v>
      </c>
      <c r="AX16" s="190">
        <f t="shared" si="7"/>
        <v>0</v>
      </c>
      <c r="AY16" s="190">
        <f t="shared" si="7"/>
        <v>0</v>
      </c>
      <c r="AZ16" s="190">
        <f t="shared" si="7"/>
        <v>0</v>
      </c>
      <c r="BA16" s="190">
        <f t="shared" si="7"/>
        <v>0</v>
      </c>
      <c r="BB16" s="190">
        <f t="shared" si="7"/>
        <v>0</v>
      </c>
      <c r="BC16" s="190">
        <f t="shared" si="8"/>
        <v>0</v>
      </c>
      <c r="BD16" s="190">
        <f t="shared" si="8"/>
        <v>0</v>
      </c>
      <c r="BE16" s="190">
        <f t="shared" si="8"/>
        <v>0</v>
      </c>
      <c r="BF16" s="190">
        <f t="shared" si="8"/>
        <v>0</v>
      </c>
      <c r="BG16" s="190">
        <f t="shared" si="8"/>
        <v>0</v>
      </c>
      <c r="BH16" s="190">
        <f t="shared" si="8"/>
        <v>0</v>
      </c>
      <c r="BI16" s="190">
        <f t="shared" si="8"/>
        <v>0</v>
      </c>
      <c r="BJ16" s="190">
        <f t="shared" si="8"/>
        <v>0</v>
      </c>
      <c r="BK16" s="190">
        <f t="shared" si="9"/>
        <v>0</v>
      </c>
      <c r="BL16" s="190">
        <f t="shared" si="9"/>
        <v>0</v>
      </c>
      <c r="BM16" s="190">
        <f t="shared" si="9"/>
        <v>0</v>
      </c>
      <c r="BN16" s="190">
        <f t="shared" si="9"/>
        <v>0</v>
      </c>
      <c r="BO16" s="190">
        <f t="shared" si="9"/>
        <v>0</v>
      </c>
      <c r="BP16" s="190">
        <f t="shared" si="9"/>
        <v>0</v>
      </c>
      <c r="BQ16" s="190">
        <f t="shared" si="9"/>
        <v>0</v>
      </c>
      <c r="BR16" s="190">
        <f t="shared" si="9"/>
        <v>0</v>
      </c>
      <c r="BS16" s="190">
        <f t="shared" si="10"/>
        <v>0</v>
      </c>
      <c r="BT16" s="190">
        <f t="shared" si="11"/>
        <v>0</v>
      </c>
      <c r="BU16" s="190">
        <f t="shared" si="12"/>
        <v>0</v>
      </c>
      <c r="BV16" s="190">
        <f t="shared" si="13"/>
        <v>0</v>
      </c>
      <c r="BW16" s="190">
        <f t="shared" si="14"/>
        <v>0</v>
      </c>
      <c r="BX16" s="190" t="str">
        <f t="shared" si="15"/>
        <v>Con recursos</v>
      </c>
      <c r="BY16" s="190" t="str">
        <f t="shared" si="15"/>
        <v>Con recursos</v>
      </c>
      <c r="BZ16" s="190" t="str">
        <f t="shared" si="15"/>
        <v>Con recursos</v>
      </c>
      <c r="CA16" s="190" t="str">
        <f t="shared" si="15"/>
        <v>Con recursos</v>
      </c>
      <c r="CB16" s="190" t="str">
        <f t="shared" si="15"/>
        <v>Con recursos</v>
      </c>
      <c r="CC16" s="190">
        <v>0</v>
      </c>
      <c r="CD16" s="190">
        <v>0</v>
      </c>
      <c r="CE16" s="190">
        <v>0</v>
      </c>
      <c r="CF16" s="190">
        <v>1</v>
      </c>
      <c r="CG16" s="196">
        <f t="shared" si="19"/>
        <v>0</v>
      </c>
      <c r="CH16" s="196">
        <f t="shared" si="20"/>
        <v>1</v>
      </c>
      <c r="CI16" s="196" t="str">
        <f t="shared" si="21"/>
        <v>Estrés hídrico</v>
      </c>
      <c r="CJ16" s="196" t="str">
        <f t="shared" si="16"/>
        <v>Estrés hídrico</v>
      </c>
      <c r="CK16" s="196" t="str">
        <f t="shared" si="16"/>
        <v>Estrés hídrico</v>
      </c>
      <c r="CL16" s="196" t="str">
        <f t="shared" si="16"/>
        <v>Estrés hídrico</v>
      </c>
      <c r="CM16" s="196" t="str">
        <f t="shared" si="16"/>
        <v>Estrés hídrico</v>
      </c>
      <c r="CN16" s="400">
        <v>1115</v>
      </c>
      <c r="CO16" s="200">
        <v>-0.21770847884509067</v>
      </c>
      <c r="CP16" s="400">
        <v>872.25504608772394</v>
      </c>
    </row>
    <row r="17" spans="1:94" s="190" customFormat="1">
      <c r="A17" s="190" t="s">
        <v>583</v>
      </c>
      <c r="B17" s="190" t="s">
        <v>74</v>
      </c>
      <c r="C17" s="191">
        <f>VLOOKUP($A17,'Demanda Cuencas consolidada Mm3'!$A$1:$G$102,3,FALSE)*1000/365/24/3600</f>
        <v>0.46006024860476907</v>
      </c>
      <c r="D17" s="191">
        <f>VLOOKUP($A17,'[1]DDA Cuencas Mm3'!$A$1:$G$102,4,FALSE)*1000/365/24/3600</f>
        <v>0.45115296803652966</v>
      </c>
      <c r="E17" s="191">
        <f>VLOOKUP($A17,'[1]DDA Cuencas Mm3'!$A$1:$G$102,5,FALSE)*1000/365/24/3600</f>
        <v>0.20915081177067479</v>
      </c>
      <c r="F17" s="191">
        <f>VLOOKUP($A17,'[1]DDA Cuencas Mm3'!$A$1:$G$102,6,FALSE)*1000/365/24/3600</f>
        <v>0.29853976407914762</v>
      </c>
      <c r="G17" s="191">
        <f>VLOOKUP($A17,'[1]DDA Cuencas Mm3'!$A$1:$G$102,7,FALSE)*1000/365/24/3600</f>
        <v>0.35284405124302382</v>
      </c>
      <c r="H17" s="192">
        <v>10.019621837484181</v>
      </c>
      <c r="I17" s="192">
        <v>6.1538359900319017</v>
      </c>
      <c r="J17" s="192">
        <v>3.9819609159173148</v>
      </c>
      <c r="K17" s="192">
        <v>3.1565740134424991</v>
      </c>
      <c r="L17" s="192">
        <v>2.3819351154561752</v>
      </c>
      <c r="M17" s="192">
        <v>1.3881299062042689</v>
      </c>
      <c r="N17" s="194">
        <v>0.71115588102715044</v>
      </c>
      <c r="O17" s="192">
        <v>0.47851579524989768</v>
      </c>
      <c r="P17" s="183">
        <f t="shared" si="17"/>
        <v>22427.011864072214</v>
      </c>
      <c r="Q17" s="192">
        <v>3.5557909927956568</v>
      </c>
      <c r="R17" s="192">
        <v>2.7439925391373841</v>
      </c>
      <c r="S17" s="192">
        <v>2.1704626673956291</v>
      </c>
      <c r="T17" s="192">
        <v>1.917177715019478</v>
      </c>
      <c r="U17" s="192">
        <v>1.6531257833342281</v>
      </c>
      <c r="V17" s="192">
        <v>1.2543082162289461</v>
      </c>
      <c r="W17" s="194">
        <v>0.90002868739358033</v>
      </c>
      <c r="X17" s="192">
        <v>0.73921038873464706</v>
      </c>
      <c r="Y17" s="183">
        <f t="shared" si="18"/>
        <v>28383.304685643947</v>
      </c>
      <c r="Z17" s="195">
        <f t="shared" si="0"/>
        <v>26.558566329175747</v>
      </c>
      <c r="AA17" s="195">
        <f t="shared" si="1"/>
        <v>0.80315524819241646</v>
      </c>
      <c r="AB17" s="195">
        <f t="shared" si="2"/>
        <v>0.44887571935705067</v>
      </c>
      <c r="AC17" s="195">
        <f t="shared" si="3"/>
        <v>0.9014641649859223</v>
      </c>
      <c r="AD17" s="195">
        <f t="shared" si="4"/>
        <v>0.54718463615055657</v>
      </c>
      <c r="AE17" s="190">
        <f t="shared" si="5"/>
        <v>0</v>
      </c>
      <c r="AF17" s="190">
        <f t="shared" si="5"/>
        <v>0</v>
      </c>
      <c r="AG17" s="190">
        <f t="shared" si="5"/>
        <v>0</v>
      </c>
      <c r="AH17" s="190">
        <f t="shared" si="5"/>
        <v>0</v>
      </c>
      <c r="AI17" s="190">
        <f t="shared" si="5"/>
        <v>0</v>
      </c>
      <c r="AJ17" s="190">
        <f t="shared" si="5"/>
        <v>0</v>
      </c>
      <c r="AK17" s="190">
        <f t="shared" si="5"/>
        <v>0</v>
      </c>
      <c r="AL17" s="190">
        <f t="shared" si="5"/>
        <v>0</v>
      </c>
      <c r="AM17" s="190">
        <f t="shared" si="6"/>
        <v>0</v>
      </c>
      <c r="AN17" s="190">
        <f t="shared" si="6"/>
        <v>0</v>
      </c>
      <c r="AO17" s="190">
        <f t="shared" si="6"/>
        <v>0</v>
      </c>
      <c r="AP17" s="190">
        <f t="shared" si="6"/>
        <v>0</v>
      </c>
      <c r="AQ17" s="190">
        <f t="shared" si="6"/>
        <v>0</v>
      </c>
      <c r="AR17" s="190">
        <f t="shared" si="6"/>
        <v>0</v>
      </c>
      <c r="AS17" s="190">
        <f t="shared" si="6"/>
        <v>0</v>
      </c>
      <c r="AT17" s="190">
        <f t="shared" si="6"/>
        <v>0</v>
      </c>
      <c r="AU17" s="190">
        <f t="shared" si="7"/>
        <v>0</v>
      </c>
      <c r="AV17" s="190">
        <f t="shared" si="7"/>
        <v>0</v>
      </c>
      <c r="AW17" s="190">
        <f t="shared" si="7"/>
        <v>0</v>
      </c>
      <c r="AX17" s="190">
        <f t="shared" si="7"/>
        <v>0</v>
      </c>
      <c r="AY17" s="190">
        <f t="shared" si="7"/>
        <v>0</v>
      </c>
      <c r="AZ17" s="190">
        <f t="shared" si="7"/>
        <v>0</v>
      </c>
      <c r="BA17" s="190">
        <f t="shared" si="7"/>
        <v>0</v>
      </c>
      <c r="BB17" s="190">
        <f t="shared" si="7"/>
        <v>0</v>
      </c>
      <c r="BC17" s="190">
        <f t="shared" si="8"/>
        <v>0</v>
      </c>
      <c r="BD17" s="190">
        <f t="shared" si="8"/>
        <v>0</v>
      </c>
      <c r="BE17" s="190">
        <f t="shared" si="8"/>
        <v>0</v>
      </c>
      <c r="BF17" s="190">
        <f t="shared" si="8"/>
        <v>0</v>
      </c>
      <c r="BG17" s="190">
        <f t="shared" si="8"/>
        <v>0</v>
      </c>
      <c r="BH17" s="190">
        <f t="shared" si="8"/>
        <v>0</v>
      </c>
      <c r="BI17" s="190">
        <f t="shared" si="8"/>
        <v>0</v>
      </c>
      <c r="BJ17" s="190">
        <f t="shared" si="8"/>
        <v>0</v>
      </c>
      <c r="BK17" s="190">
        <f t="shared" si="9"/>
        <v>0</v>
      </c>
      <c r="BL17" s="190">
        <f t="shared" si="9"/>
        <v>0</v>
      </c>
      <c r="BM17" s="190">
        <f t="shared" si="9"/>
        <v>0</v>
      </c>
      <c r="BN17" s="190">
        <f t="shared" si="9"/>
        <v>0</v>
      </c>
      <c r="BO17" s="190">
        <f t="shared" si="9"/>
        <v>0</v>
      </c>
      <c r="BP17" s="190">
        <f t="shared" si="9"/>
        <v>0</v>
      </c>
      <c r="BQ17" s="190">
        <f t="shared" si="9"/>
        <v>0</v>
      </c>
      <c r="BR17" s="190">
        <f t="shared" si="9"/>
        <v>0</v>
      </c>
      <c r="BS17" s="190">
        <f t="shared" si="10"/>
        <v>0</v>
      </c>
      <c r="BT17" s="190">
        <f t="shared" si="11"/>
        <v>0</v>
      </c>
      <c r="BU17" s="190">
        <f t="shared" si="12"/>
        <v>0</v>
      </c>
      <c r="BV17" s="190">
        <f t="shared" si="13"/>
        <v>0</v>
      </c>
      <c r="BW17" s="190">
        <f t="shared" si="14"/>
        <v>0</v>
      </c>
      <c r="BX17" s="190" t="str">
        <f t="shared" si="15"/>
        <v>Con recursos</v>
      </c>
      <c r="BY17" s="190" t="str">
        <f t="shared" si="15"/>
        <v>Con recursos</v>
      </c>
      <c r="BZ17" s="190" t="str">
        <f t="shared" si="15"/>
        <v>Con recursos</v>
      </c>
      <c r="CA17" s="190" t="str">
        <f t="shared" si="15"/>
        <v>Con recursos</v>
      </c>
      <c r="CB17" s="190" t="str">
        <f t="shared" si="15"/>
        <v>Con recursos</v>
      </c>
      <c r="CC17" s="190">
        <v>2</v>
      </c>
      <c r="CD17" s="190">
        <v>0</v>
      </c>
      <c r="CE17" s="190">
        <v>0</v>
      </c>
      <c r="CF17" s="190">
        <v>1</v>
      </c>
      <c r="CG17" s="196">
        <f t="shared" si="19"/>
        <v>1</v>
      </c>
      <c r="CH17" s="196">
        <f t="shared" si="20"/>
        <v>1</v>
      </c>
      <c r="CI17" s="196" t="str">
        <f t="shared" si="21"/>
        <v>Déficit hídrico estructural</v>
      </c>
      <c r="CJ17" s="196" t="str">
        <f t="shared" si="16"/>
        <v>Déficit hídrico estructural</v>
      </c>
      <c r="CK17" s="196" t="str">
        <f t="shared" si="16"/>
        <v>Déficit hídrico estructural</v>
      </c>
      <c r="CL17" s="196" t="str">
        <f t="shared" si="16"/>
        <v>Déficit hídrico estructural</v>
      </c>
      <c r="CM17" s="196" t="str">
        <f t="shared" si="16"/>
        <v>Déficit hídrico estructural</v>
      </c>
      <c r="CN17" s="400">
        <v>6922</v>
      </c>
      <c r="CO17" s="200">
        <v>-0.28881483339644071</v>
      </c>
      <c r="CP17" s="400">
        <v>4922.8237232298379</v>
      </c>
    </row>
    <row r="18" spans="1:94" s="190" customFormat="1">
      <c r="A18" s="190" t="s">
        <v>584</v>
      </c>
      <c r="B18" s="190" t="s">
        <v>585</v>
      </c>
      <c r="C18" s="191">
        <f>VLOOKUP($A18,'Demanda Cuencas consolidada Mm3'!$A$1:$G$102,3,FALSE)*1000/365/24/3600</f>
        <v>7.6676496702181629E-2</v>
      </c>
      <c r="D18" s="191">
        <f>VLOOKUP($A18,'[1]DDA Cuencas Mm3'!$A$1:$G$102,4,FALSE)*1000/365/24/3600</f>
        <v>3.8941844241501773E-2</v>
      </c>
      <c r="E18" s="191">
        <f>VLOOKUP($A18,'[1]DDA Cuencas Mm3'!$A$1:$G$102,5,FALSE)*1000/365/24/3600</f>
        <v>4.2652524099441903E-2</v>
      </c>
      <c r="F18" s="191">
        <f>VLOOKUP($A18,'[1]DDA Cuencas Mm3'!$A$1:$G$102,6,FALSE)*1000/365/24/3600</f>
        <v>4.344558599695586E-2</v>
      </c>
      <c r="G18" s="191">
        <f>VLOOKUP($A18,'[1]DDA Cuencas Mm3'!$A$1:$G$102,7,FALSE)*1000/365/24/3600</f>
        <v>4.4016679350583475E-2</v>
      </c>
      <c r="H18" s="192">
        <v>1.69633082374237</v>
      </c>
      <c r="I18" s="192">
        <v>0.86738370508018847</v>
      </c>
      <c r="J18" s="192">
        <v>0.48404843430361849</v>
      </c>
      <c r="K18" s="192">
        <v>0.35673963514451401</v>
      </c>
      <c r="L18" s="192">
        <v>0.24784401051987209</v>
      </c>
      <c r="M18" s="192">
        <v>0.12549002005963339</v>
      </c>
      <c r="N18" s="194">
        <v>5.5869088695436817E-2</v>
      </c>
      <c r="O18" s="192">
        <v>3.5249510186102978E-2</v>
      </c>
      <c r="P18" s="183">
        <f t="shared" si="17"/>
        <v>1761.8875810992956</v>
      </c>
      <c r="Q18" s="192">
        <v>0.70367211660942042</v>
      </c>
      <c r="R18" s="192">
        <v>0.45670729537439242</v>
      </c>
      <c r="S18" s="192">
        <v>0.30875209806896597</v>
      </c>
      <c r="T18" s="192">
        <v>0.24978847065407961</v>
      </c>
      <c r="U18" s="192">
        <v>0.19247075891998269</v>
      </c>
      <c r="V18" s="192">
        <v>0.11483547745790069</v>
      </c>
      <c r="W18" s="194">
        <v>5.747627634623146E-2</v>
      </c>
      <c r="X18" s="192">
        <v>3.6217671809223903E-2</v>
      </c>
      <c r="Y18" s="183">
        <f t="shared" si="18"/>
        <v>1812.5718508547554</v>
      </c>
      <c r="Z18" s="195">
        <f t="shared" si="0"/>
        <v>2.8767028214045496</v>
      </c>
      <c r="AA18" s="195">
        <f t="shared" si="1"/>
        <v>7.5893633216398915E-2</v>
      </c>
      <c r="AB18" s="195">
        <f t="shared" si="2"/>
        <v>1.8534432104729687E-2</v>
      </c>
      <c r="AC18" s="195">
        <f t="shared" si="3"/>
        <v>7.0818798107317227E-2</v>
      </c>
      <c r="AD18" s="195">
        <f t="shared" si="4"/>
        <v>1.3459596995647985E-2</v>
      </c>
      <c r="AE18" s="190">
        <f t="shared" si="5"/>
        <v>0</v>
      </c>
      <c r="AF18" s="190">
        <f t="shared" si="5"/>
        <v>0</v>
      </c>
      <c r="AG18" s="190">
        <f t="shared" si="5"/>
        <v>0</v>
      </c>
      <c r="AH18" s="190">
        <f t="shared" si="5"/>
        <v>0</v>
      </c>
      <c r="AI18" s="190">
        <f t="shared" si="5"/>
        <v>0</v>
      </c>
      <c r="AJ18" s="190">
        <f t="shared" si="5"/>
        <v>0</v>
      </c>
      <c r="AK18" s="190">
        <f t="shared" si="5"/>
        <v>1</v>
      </c>
      <c r="AL18" s="190">
        <f t="shared" si="5"/>
        <v>1</v>
      </c>
      <c r="AM18" s="190">
        <f t="shared" si="6"/>
        <v>0</v>
      </c>
      <c r="AN18" s="190">
        <f t="shared" si="6"/>
        <v>0</v>
      </c>
      <c r="AO18" s="190">
        <f t="shared" si="6"/>
        <v>0</v>
      </c>
      <c r="AP18" s="190">
        <f t="shared" si="6"/>
        <v>0</v>
      </c>
      <c r="AQ18" s="190">
        <f t="shared" si="6"/>
        <v>0</v>
      </c>
      <c r="AR18" s="190">
        <f t="shared" si="6"/>
        <v>0</v>
      </c>
      <c r="AS18" s="190">
        <f t="shared" si="6"/>
        <v>0</v>
      </c>
      <c r="AT18" s="190">
        <f t="shared" si="6"/>
        <v>1</v>
      </c>
      <c r="AU18" s="190">
        <f t="shared" si="7"/>
        <v>0</v>
      </c>
      <c r="AV18" s="190">
        <f t="shared" si="7"/>
        <v>0</v>
      </c>
      <c r="AW18" s="190">
        <f t="shared" si="7"/>
        <v>0</v>
      </c>
      <c r="AX18" s="190">
        <f t="shared" si="7"/>
        <v>0</v>
      </c>
      <c r="AY18" s="190">
        <f t="shared" si="7"/>
        <v>0</v>
      </c>
      <c r="AZ18" s="190">
        <f t="shared" si="7"/>
        <v>0</v>
      </c>
      <c r="BA18" s="190">
        <f t="shared" si="7"/>
        <v>0</v>
      </c>
      <c r="BB18" s="190">
        <f t="shared" si="7"/>
        <v>1</v>
      </c>
      <c r="BC18" s="190">
        <f t="shared" si="8"/>
        <v>0</v>
      </c>
      <c r="BD18" s="190">
        <f t="shared" si="8"/>
        <v>0</v>
      </c>
      <c r="BE18" s="190">
        <f t="shared" si="8"/>
        <v>0</v>
      </c>
      <c r="BF18" s="190">
        <f t="shared" si="8"/>
        <v>0</v>
      </c>
      <c r="BG18" s="190">
        <f t="shared" si="8"/>
        <v>0</v>
      </c>
      <c r="BH18" s="190">
        <f t="shared" si="8"/>
        <v>0</v>
      </c>
      <c r="BI18" s="190">
        <f t="shared" si="8"/>
        <v>0</v>
      </c>
      <c r="BJ18" s="190">
        <f t="shared" si="8"/>
        <v>1</v>
      </c>
      <c r="BK18" s="190">
        <f t="shared" si="9"/>
        <v>0</v>
      </c>
      <c r="BL18" s="190">
        <f t="shared" si="9"/>
        <v>0</v>
      </c>
      <c r="BM18" s="190">
        <f t="shared" si="9"/>
        <v>0</v>
      </c>
      <c r="BN18" s="190">
        <f t="shared" si="9"/>
        <v>0</v>
      </c>
      <c r="BO18" s="190">
        <f t="shared" si="9"/>
        <v>0</v>
      </c>
      <c r="BP18" s="190">
        <f t="shared" si="9"/>
        <v>0</v>
      </c>
      <c r="BQ18" s="190">
        <f t="shared" si="9"/>
        <v>0</v>
      </c>
      <c r="BR18" s="190">
        <f t="shared" si="9"/>
        <v>1</v>
      </c>
      <c r="BS18" s="190">
        <f t="shared" si="10"/>
        <v>2</v>
      </c>
      <c r="BT18" s="190">
        <f t="shared" si="11"/>
        <v>1</v>
      </c>
      <c r="BU18" s="190">
        <f t="shared" si="12"/>
        <v>1</v>
      </c>
      <c r="BV18" s="190">
        <f t="shared" si="13"/>
        <v>1</v>
      </c>
      <c r="BW18" s="190">
        <f t="shared" si="14"/>
        <v>1</v>
      </c>
      <c r="BX18" s="190" t="str">
        <f t="shared" si="15"/>
        <v>Estrés hídrico</v>
      </c>
      <c r="BY18" s="190" t="str">
        <f t="shared" si="15"/>
        <v>Con recursos</v>
      </c>
      <c r="BZ18" s="190" t="str">
        <f t="shared" si="15"/>
        <v>Con recursos</v>
      </c>
      <c r="CA18" s="190" t="str">
        <f t="shared" si="15"/>
        <v>Con recursos</v>
      </c>
      <c r="CB18" s="190" t="str">
        <f t="shared" si="15"/>
        <v>Con recursos</v>
      </c>
      <c r="CC18" s="190">
        <v>0</v>
      </c>
      <c r="CD18" s="190">
        <v>0</v>
      </c>
      <c r="CE18" s="190">
        <v>1</v>
      </c>
      <c r="CF18" s="190">
        <v>4</v>
      </c>
      <c r="CG18" s="196">
        <f t="shared" si="19"/>
        <v>0</v>
      </c>
      <c r="CH18" s="196">
        <f t="shared" si="20"/>
        <v>1</v>
      </c>
      <c r="CI18" s="196" t="str">
        <f t="shared" si="21"/>
        <v>Déficit hídrico estructural</v>
      </c>
      <c r="CJ18" s="196" t="str">
        <f t="shared" si="16"/>
        <v>Estrés hídrico</v>
      </c>
      <c r="CK18" s="196" t="str">
        <f t="shared" si="16"/>
        <v>Estrés hídrico</v>
      </c>
      <c r="CL18" s="196" t="str">
        <f t="shared" si="16"/>
        <v>Estrés hídrico</v>
      </c>
      <c r="CM18" s="196" t="str">
        <f t="shared" si="16"/>
        <v>Estrés hídrico</v>
      </c>
      <c r="CN18" s="400">
        <v>1115</v>
      </c>
      <c r="CO18" s="200">
        <v>-0.23317530862558283</v>
      </c>
      <c r="CP18" s="400">
        <v>855.00953088247513</v>
      </c>
    </row>
    <row r="19" spans="1:94" s="190" customFormat="1">
      <c r="A19" s="190" t="s">
        <v>586</v>
      </c>
      <c r="B19" s="190" t="s">
        <v>76</v>
      </c>
      <c r="C19" s="191">
        <f>VLOOKUP($A19,'Demanda Cuencas consolidada Mm3'!$A$1:$G$102,3,FALSE)*1000/365/24/3600</f>
        <v>0.59556665398274988</v>
      </c>
      <c r="D19" s="191">
        <f>VLOOKUP($A19,'[1]DDA Cuencas Mm3'!$A$1:$G$102,4,FALSE)*1000/365/24/3600</f>
        <v>0.49996511922881787</v>
      </c>
      <c r="E19" s="191">
        <f>VLOOKUP($A19,'[1]DDA Cuencas Mm3'!$A$1:$G$102,5,FALSE)*1000/365/24/3600</f>
        <v>0.48517313546423135</v>
      </c>
      <c r="F19" s="191">
        <f>VLOOKUP($A19,'[1]DDA Cuencas Mm3'!$A$1:$G$102,6,FALSE)*1000/365/24/3600</f>
        <v>0.53709062658548956</v>
      </c>
      <c r="G19" s="191">
        <f>VLOOKUP($A19,'[1]DDA Cuencas Mm3'!$A$1:$G$102,7,FALSE)*1000/365/24/3600</f>
        <v>0.55657217148655513</v>
      </c>
      <c r="H19" s="192">
        <v>1.3137159059288881</v>
      </c>
      <c r="I19" s="192">
        <v>0.70969696845779195</v>
      </c>
      <c r="J19" s="192">
        <v>0.41372476845377698</v>
      </c>
      <c r="K19" s="192">
        <v>0.31211805370744422</v>
      </c>
      <c r="L19" s="192">
        <v>0.22360954921450879</v>
      </c>
      <c r="M19" s="192">
        <v>0.122318346473961</v>
      </c>
      <c r="N19" s="194">
        <v>6.4213887348116894E-2</v>
      </c>
      <c r="O19" s="192">
        <v>4.7233815675870927E-2</v>
      </c>
      <c r="P19" s="183">
        <f t="shared" si="17"/>
        <v>2025.0491514102143</v>
      </c>
      <c r="Q19" s="192">
        <v>0.52571745886130494</v>
      </c>
      <c r="R19" s="192">
        <v>0.40277961155174558</v>
      </c>
      <c r="S19" s="192">
        <v>0.31375860116168069</v>
      </c>
      <c r="T19" s="192">
        <v>0.27298138145767131</v>
      </c>
      <c r="U19" s="192">
        <v>0.22899061548931449</v>
      </c>
      <c r="V19" s="192">
        <v>0.15889826485025119</v>
      </c>
      <c r="W19" s="194">
        <v>9.2962598006564992E-2</v>
      </c>
      <c r="X19" s="192">
        <v>6.2485572434604883E-2</v>
      </c>
      <c r="Y19" s="183">
        <f t="shared" si="18"/>
        <v>2931.6684907350336</v>
      </c>
      <c r="Z19" s="195">
        <f t="shared" si="0"/>
        <v>44.770238722031166</v>
      </c>
      <c r="AA19" s="195">
        <f t="shared" si="1"/>
        <v>-0.34106685437856665</v>
      </c>
      <c r="AB19" s="195">
        <f t="shared" si="2"/>
        <v>-0.40700252122225289</v>
      </c>
      <c r="AC19" s="195">
        <f t="shared" si="3"/>
        <v>-0.39767390663630398</v>
      </c>
      <c r="AD19" s="195">
        <f t="shared" si="4"/>
        <v>-0.46360957347999016</v>
      </c>
      <c r="AE19" s="190">
        <f t="shared" si="5"/>
        <v>0</v>
      </c>
      <c r="AF19" s="190">
        <f t="shared" si="5"/>
        <v>0</v>
      </c>
      <c r="AG19" s="190">
        <f t="shared" si="5"/>
        <v>1</v>
      </c>
      <c r="AH19" s="190">
        <f t="shared" si="5"/>
        <v>1</v>
      </c>
      <c r="AI19" s="190">
        <f t="shared" si="5"/>
        <v>1</v>
      </c>
      <c r="AJ19" s="190">
        <f t="shared" si="5"/>
        <v>1</v>
      </c>
      <c r="AK19" s="190">
        <f t="shared" si="5"/>
        <v>1</v>
      </c>
      <c r="AL19" s="190">
        <f t="shared" si="5"/>
        <v>1</v>
      </c>
      <c r="AM19" s="190">
        <f t="shared" si="6"/>
        <v>0</v>
      </c>
      <c r="AN19" s="190">
        <f t="shared" si="6"/>
        <v>1</v>
      </c>
      <c r="AO19" s="190">
        <f t="shared" si="6"/>
        <v>1</v>
      </c>
      <c r="AP19" s="190">
        <f t="shared" si="6"/>
        <v>1</v>
      </c>
      <c r="AQ19" s="190">
        <f t="shared" si="6"/>
        <v>1</v>
      </c>
      <c r="AR19" s="190">
        <f t="shared" si="6"/>
        <v>1</v>
      </c>
      <c r="AS19" s="190">
        <f t="shared" si="6"/>
        <v>1</v>
      </c>
      <c r="AT19" s="190">
        <f t="shared" si="6"/>
        <v>1</v>
      </c>
      <c r="AU19" s="190">
        <f t="shared" si="7"/>
        <v>0</v>
      </c>
      <c r="AV19" s="190">
        <f t="shared" si="7"/>
        <v>1</v>
      </c>
      <c r="AW19" s="190">
        <f t="shared" si="7"/>
        <v>1</v>
      </c>
      <c r="AX19" s="190">
        <f t="shared" si="7"/>
        <v>1</v>
      </c>
      <c r="AY19" s="190">
        <f t="shared" si="7"/>
        <v>1</v>
      </c>
      <c r="AZ19" s="190">
        <f t="shared" si="7"/>
        <v>1</v>
      </c>
      <c r="BA19" s="190">
        <f t="shared" si="7"/>
        <v>1</v>
      </c>
      <c r="BB19" s="190">
        <f t="shared" si="7"/>
        <v>1</v>
      </c>
      <c r="BC19" s="190">
        <f t="shared" si="8"/>
        <v>1</v>
      </c>
      <c r="BD19" s="190">
        <f t="shared" si="8"/>
        <v>1</v>
      </c>
      <c r="BE19" s="190">
        <f t="shared" si="8"/>
        <v>1</v>
      </c>
      <c r="BF19" s="190">
        <f t="shared" si="8"/>
        <v>1</v>
      </c>
      <c r="BG19" s="190">
        <f t="shared" si="8"/>
        <v>1</v>
      </c>
      <c r="BH19" s="190">
        <f t="shared" si="8"/>
        <v>1</v>
      </c>
      <c r="BI19" s="190">
        <f t="shared" si="8"/>
        <v>1</v>
      </c>
      <c r="BJ19" s="190">
        <f t="shared" si="8"/>
        <v>1</v>
      </c>
      <c r="BK19" s="190">
        <f t="shared" si="9"/>
        <v>1</v>
      </c>
      <c r="BL19" s="190">
        <f t="shared" si="9"/>
        <v>1</v>
      </c>
      <c r="BM19" s="190">
        <f t="shared" si="9"/>
        <v>1</v>
      </c>
      <c r="BN19" s="190">
        <f t="shared" si="9"/>
        <v>1</v>
      </c>
      <c r="BO19" s="190">
        <f t="shared" si="9"/>
        <v>1</v>
      </c>
      <c r="BP19" s="190">
        <f t="shared" si="9"/>
        <v>1</v>
      </c>
      <c r="BQ19" s="190">
        <f t="shared" si="9"/>
        <v>1</v>
      </c>
      <c r="BR19" s="190">
        <f t="shared" si="9"/>
        <v>1</v>
      </c>
      <c r="BS19" s="190">
        <f t="shared" si="10"/>
        <v>6</v>
      </c>
      <c r="BT19" s="190">
        <f t="shared" si="11"/>
        <v>7</v>
      </c>
      <c r="BU19" s="190">
        <f t="shared" si="12"/>
        <v>7</v>
      </c>
      <c r="BV19" s="190">
        <f t="shared" si="13"/>
        <v>8</v>
      </c>
      <c r="BW19" s="190">
        <f t="shared" si="14"/>
        <v>8</v>
      </c>
      <c r="BX19" s="190" t="str">
        <f t="shared" si="15"/>
        <v>Déficit hídrico estructural</v>
      </c>
      <c r="BY19" s="190" t="str">
        <f t="shared" si="15"/>
        <v>Déficit hídrico estructural</v>
      </c>
      <c r="BZ19" s="190" t="str">
        <f t="shared" si="15"/>
        <v>Déficit hídrico estructural</v>
      </c>
      <c r="CA19" s="190" t="str">
        <f t="shared" si="15"/>
        <v>Déficit hídrico estructural</v>
      </c>
      <c r="CB19" s="190" t="str">
        <f t="shared" si="15"/>
        <v>Déficit hídrico estructural</v>
      </c>
      <c r="CC19" s="190">
        <v>0</v>
      </c>
      <c r="CD19" s="190">
        <v>0</v>
      </c>
      <c r="CE19" s="190">
        <v>0</v>
      </c>
      <c r="CF19" s="190">
        <v>2</v>
      </c>
      <c r="CG19" s="196">
        <f t="shared" si="19"/>
        <v>0</v>
      </c>
      <c r="CH19" s="196">
        <f t="shared" si="20"/>
        <v>1</v>
      </c>
      <c r="CI19" s="196" t="str">
        <f t="shared" si="21"/>
        <v>Déficit hídrico estructural</v>
      </c>
      <c r="CJ19" s="196" t="str">
        <f t="shared" si="21"/>
        <v>Déficit hídrico estructural</v>
      </c>
      <c r="CK19" s="196" t="str">
        <f t="shared" si="21"/>
        <v>Déficit hídrico estructural</v>
      </c>
      <c r="CL19" s="196" t="str">
        <f t="shared" si="21"/>
        <v>Déficit hídrico estructural</v>
      </c>
      <c r="CM19" s="196" t="str">
        <f t="shared" si="21"/>
        <v>Déficit hídrico estructural</v>
      </c>
      <c r="CN19" s="400">
        <v>445.55</v>
      </c>
      <c r="CO19" s="200">
        <v>-0.28476907663289391</v>
      </c>
      <c r="CP19" s="400">
        <v>318.67113790621414</v>
      </c>
    </row>
    <row r="20" spans="1:94" s="190" customFormat="1">
      <c r="A20" s="190" t="s">
        <v>587</v>
      </c>
      <c r="B20" s="190" t="s">
        <v>588</v>
      </c>
      <c r="C20" s="191">
        <f>VLOOKUP($A20,'Demanda Cuencas consolidada Mm3'!$A$1:$G$102,3,FALSE)*1000/365/24/3600</f>
        <v>0.1281392694063927</v>
      </c>
      <c r="D20" s="191">
        <f>VLOOKUP($A20,'[1]DDA Cuencas Mm3'!$A$1:$G$102,4,FALSE)*1000/365/24/3600</f>
        <v>0.1334030948756976</v>
      </c>
      <c r="E20" s="191">
        <f>VLOOKUP($A20,'[1]DDA Cuencas Mm3'!$A$1:$G$102,5,FALSE)*1000/365/24/3600</f>
        <v>0.15474378488077117</v>
      </c>
      <c r="F20" s="191">
        <f>VLOOKUP($A20,'[1]DDA Cuencas Mm3'!$A$1:$G$102,6,FALSE)*1000/365/24/3600</f>
        <v>0.16948883815322174</v>
      </c>
      <c r="G20" s="191">
        <f>VLOOKUP($A20,'[1]DDA Cuencas Mm3'!$A$1:$G$102,7,FALSE)*1000/365/24/3600</f>
        <v>0.18784880771182141</v>
      </c>
      <c r="H20" s="192">
        <v>9.0134476940422495E-2</v>
      </c>
      <c r="I20" s="192">
        <v>5.9822575901787481E-2</v>
      </c>
      <c r="J20" s="192">
        <v>3.8799718139793639E-2</v>
      </c>
      <c r="K20" s="192">
        <v>2.982477310449121E-2</v>
      </c>
      <c r="L20" s="192">
        <v>2.0935381663299849E-2</v>
      </c>
      <c r="M20" s="192">
        <v>9.4510906511543202E-3</v>
      </c>
      <c r="N20" s="194">
        <v>3.2077375427976632E-3</v>
      </c>
      <c r="O20" s="192">
        <v>2.04553937373392E-3</v>
      </c>
      <c r="P20" s="183">
        <f t="shared" si="17"/>
        <v>101.15921114966712</v>
      </c>
      <c r="Q20" s="192">
        <v>7.0033122253795141E-2</v>
      </c>
      <c r="R20" s="192">
        <v>4.3970217128946998E-2</v>
      </c>
      <c r="S20" s="192">
        <v>2.8789067108915791E-2</v>
      </c>
      <c r="T20" s="192">
        <v>2.286342999292959E-2</v>
      </c>
      <c r="U20" s="192">
        <v>1.7191203903761589E-2</v>
      </c>
      <c r="V20" s="192">
        <v>9.6890656667050837E-3</v>
      </c>
      <c r="W20" s="194">
        <v>4.3401021625071104E-3</v>
      </c>
      <c r="X20" s="192">
        <v>2.4220841991231738E-3</v>
      </c>
      <c r="Y20" s="183">
        <f t="shared" si="18"/>
        <v>136.86946179682423</v>
      </c>
      <c r="Z20" s="195">
        <f t="shared" si="0"/>
        <v>35.301037089270167</v>
      </c>
      <c r="AA20" s="195">
        <f t="shared" si="1"/>
        <v>-0.12371402920899252</v>
      </c>
      <c r="AB20" s="195">
        <f t="shared" si="2"/>
        <v>-0.12906299271319049</v>
      </c>
      <c r="AC20" s="195">
        <f t="shared" si="3"/>
        <v>-0.17815974204511634</v>
      </c>
      <c r="AD20" s="195">
        <f t="shared" si="4"/>
        <v>-0.18350870554931431</v>
      </c>
      <c r="AE20" s="190">
        <f t="shared" si="5"/>
        <v>1</v>
      </c>
      <c r="AF20" s="190">
        <f t="shared" si="5"/>
        <v>1</v>
      </c>
      <c r="AG20" s="190">
        <f t="shared" si="5"/>
        <v>1</v>
      </c>
      <c r="AH20" s="190">
        <f t="shared" si="5"/>
        <v>1</v>
      </c>
      <c r="AI20" s="190">
        <f t="shared" si="5"/>
        <v>1</v>
      </c>
      <c r="AJ20" s="190">
        <f t="shared" si="5"/>
        <v>1</v>
      </c>
      <c r="AK20" s="190">
        <f t="shared" si="5"/>
        <v>1</v>
      </c>
      <c r="AL20" s="190">
        <f t="shared" si="5"/>
        <v>1</v>
      </c>
      <c r="AM20" s="190">
        <f t="shared" si="6"/>
        <v>1</v>
      </c>
      <c r="AN20" s="190">
        <f t="shared" si="6"/>
        <v>1</v>
      </c>
      <c r="AO20" s="190">
        <f t="shared" si="6"/>
        <v>1</v>
      </c>
      <c r="AP20" s="190">
        <f t="shared" si="6"/>
        <v>1</v>
      </c>
      <c r="AQ20" s="190">
        <f t="shared" si="6"/>
        <v>1</v>
      </c>
      <c r="AR20" s="190">
        <f t="shared" si="6"/>
        <v>1</v>
      </c>
      <c r="AS20" s="190">
        <f t="shared" si="6"/>
        <v>1</v>
      </c>
      <c r="AT20" s="190">
        <f t="shared" si="6"/>
        <v>1</v>
      </c>
      <c r="AU20" s="190">
        <f t="shared" si="7"/>
        <v>1</v>
      </c>
      <c r="AV20" s="190">
        <f t="shared" si="7"/>
        <v>1</v>
      </c>
      <c r="AW20" s="190">
        <f t="shared" si="7"/>
        <v>1</v>
      </c>
      <c r="AX20" s="190">
        <f t="shared" si="7"/>
        <v>1</v>
      </c>
      <c r="AY20" s="190">
        <f t="shared" si="7"/>
        <v>1</v>
      </c>
      <c r="AZ20" s="190">
        <f t="shared" si="7"/>
        <v>1</v>
      </c>
      <c r="BA20" s="190">
        <f t="shared" si="7"/>
        <v>1</v>
      </c>
      <c r="BB20" s="190">
        <f t="shared" si="7"/>
        <v>1</v>
      </c>
      <c r="BC20" s="190">
        <f t="shared" si="8"/>
        <v>1</v>
      </c>
      <c r="BD20" s="190">
        <f t="shared" si="8"/>
        <v>1</v>
      </c>
      <c r="BE20" s="190">
        <f t="shared" si="8"/>
        <v>1</v>
      </c>
      <c r="BF20" s="190">
        <f t="shared" si="8"/>
        <v>1</v>
      </c>
      <c r="BG20" s="190">
        <f t="shared" si="8"/>
        <v>1</v>
      </c>
      <c r="BH20" s="190">
        <f t="shared" si="8"/>
        <v>1</v>
      </c>
      <c r="BI20" s="190">
        <f t="shared" si="8"/>
        <v>1</v>
      </c>
      <c r="BJ20" s="190">
        <f t="shared" si="8"/>
        <v>1</v>
      </c>
      <c r="BK20" s="190">
        <f t="shared" si="9"/>
        <v>1</v>
      </c>
      <c r="BL20" s="190">
        <f t="shared" si="9"/>
        <v>1</v>
      </c>
      <c r="BM20" s="190">
        <f t="shared" si="9"/>
        <v>1</v>
      </c>
      <c r="BN20" s="190">
        <f t="shared" si="9"/>
        <v>1</v>
      </c>
      <c r="BO20" s="190">
        <f t="shared" si="9"/>
        <v>1</v>
      </c>
      <c r="BP20" s="190">
        <f t="shared" si="9"/>
        <v>1</v>
      </c>
      <c r="BQ20" s="190">
        <f t="shared" si="9"/>
        <v>1</v>
      </c>
      <c r="BR20" s="190">
        <f t="shared" si="9"/>
        <v>1</v>
      </c>
      <c r="BS20" s="190">
        <f t="shared" si="10"/>
        <v>8</v>
      </c>
      <c r="BT20" s="190">
        <f t="shared" si="11"/>
        <v>8</v>
      </c>
      <c r="BU20" s="190">
        <f t="shared" si="12"/>
        <v>8</v>
      </c>
      <c r="BV20" s="190">
        <f t="shared" si="13"/>
        <v>8</v>
      </c>
      <c r="BW20" s="190">
        <f t="shared" si="14"/>
        <v>8</v>
      </c>
      <c r="BX20" s="190" t="str">
        <f t="shared" si="15"/>
        <v>Déficit hídrico estructural</v>
      </c>
      <c r="BY20" s="190" t="str">
        <f t="shared" si="15"/>
        <v>Déficit hídrico estructural</v>
      </c>
      <c r="BZ20" s="190" t="str">
        <f t="shared" si="15"/>
        <v>Déficit hídrico estructural</v>
      </c>
      <c r="CA20" s="190" t="str">
        <f t="shared" si="15"/>
        <v>Déficit hídrico estructural</v>
      </c>
      <c r="CB20" s="190" t="str">
        <f t="shared" si="15"/>
        <v>Déficit hídrico estructural</v>
      </c>
      <c r="CC20" s="190">
        <v>0</v>
      </c>
      <c r="CD20" s="190">
        <v>0</v>
      </c>
      <c r="CE20" s="190">
        <v>2</v>
      </c>
      <c r="CF20" s="190">
        <v>0</v>
      </c>
      <c r="CG20" s="196">
        <f t="shared" si="19"/>
        <v>0</v>
      </c>
      <c r="CH20" s="196">
        <f t="shared" si="20"/>
        <v>1</v>
      </c>
      <c r="CI20" s="196" t="str">
        <f t="shared" si="21"/>
        <v>Déficit hídrico estructural</v>
      </c>
      <c r="CJ20" s="196" t="str">
        <f t="shared" si="21"/>
        <v>Déficit hídrico estructural</v>
      </c>
      <c r="CK20" s="196" t="str">
        <f t="shared" si="21"/>
        <v>Déficit hídrico estructural</v>
      </c>
      <c r="CL20" s="196" t="str">
        <f t="shared" si="21"/>
        <v>Déficit hídrico estructural</v>
      </c>
      <c r="CM20" s="196" t="str">
        <f t="shared" si="21"/>
        <v>Déficit hídrico estructural</v>
      </c>
      <c r="CN20" s="400" t="s">
        <v>744</v>
      </c>
      <c r="CO20" s="200">
        <v>-0.31447839745400941</v>
      </c>
      <c r="CP20" s="400" t="s">
        <v>744</v>
      </c>
    </row>
    <row r="21" spans="1:94" s="190" customFormat="1">
      <c r="A21" s="190" t="s">
        <v>589</v>
      </c>
      <c r="B21" s="190" t="s">
        <v>590</v>
      </c>
      <c r="C21" s="191">
        <f>VLOOKUP($A21,'Demanda Cuencas consolidada Mm3'!$A$1:$G$102,3,FALSE)*1000/365/24/3600</f>
        <v>0.10744641045154744</v>
      </c>
      <c r="D21" s="191">
        <f>VLOOKUP($A21,'[1]DDA Cuencas Mm3'!$A$1:$G$102,4,FALSE)*1000/365/24/3600</f>
        <v>9.9144469812278035E-2</v>
      </c>
      <c r="E21" s="191">
        <f>VLOOKUP($A21,'[1]DDA Cuencas Mm3'!$A$1:$G$102,5,FALSE)*1000/365/24/3600</f>
        <v>0.10066432014205987</v>
      </c>
      <c r="F21" s="191">
        <f>VLOOKUP($A21,'[1]DDA Cuencas Mm3'!$A$1:$G$102,6,FALSE)*1000/365/24/3600</f>
        <v>0.10946283612379502</v>
      </c>
      <c r="G21" s="191">
        <f>VLOOKUP($A21,'[1]DDA Cuencas Mm3'!$A$1:$G$102,7,FALSE)*1000/365/24/3600</f>
        <v>0.11766711060375445</v>
      </c>
      <c r="H21" s="192">
        <v>0.21395317529930399</v>
      </c>
      <c r="I21" s="192">
        <v>0.1840881974393522</v>
      </c>
      <c r="J21" s="192">
        <v>0.15744436265882411</v>
      </c>
      <c r="K21" s="192">
        <v>0.14324063292685391</v>
      </c>
      <c r="L21" s="192">
        <v>0.12604102907097661</v>
      </c>
      <c r="M21" s="192">
        <v>9.3136837743063181E-2</v>
      </c>
      <c r="N21" s="194">
        <v>5.2616160312724362E-2</v>
      </c>
      <c r="O21" s="192">
        <v>2.8818506393815679E-2</v>
      </c>
      <c r="P21" s="183">
        <f t="shared" si="17"/>
        <v>1659.3032316220754</v>
      </c>
      <c r="Q21" s="192">
        <v>0.35562975202981811</v>
      </c>
      <c r="R21" s="192">
        <v>0.26123644230993559</v>
      </c>
      <c r="S21" s="192">
        <v>0.2009024528013755</v>
      </c>
      <c r="T21" s="192">
        <v>0.17568238200114689</v>
      </c>
      <c r="U21" s="192">
        <v>0.1502800155122874</v>
      </c>
      <c r="V21" s="192">
        <v>0.1139238365407203</v>
      </c>
      <c r="W21" s="194">
        <v>8.4761177141904037E-2</v>
      </c>
      <c r="X21" s="192">
        <v>7.3101445598094755E-2</v>
      </c>
      <c r="Y21" s="183">
        <f t="shared" si="18"/>
        <v>2673.0284823470856</v>
      </c>
      <c r="Z21" s="195">
        <f t="shared" si="0"/>
        <v>61.093429543557797</v>
      </c>
      <c r="AA21" s="195">
        <f t="shared" si="1"/>
        <v>1.4779366728442267E-2</v>
      </c>
      <c r="AB21" s="195">
        <f t="shared" si="2"/>
        <v>-1.4383292670373998E-2</v>
      </c>
      <c r="AC21" s="195">
        <f t="shared" si="3"/>
        <v>-3.7432740630341521E-3</v>
      </c>
      <c r="AD21" s="195">
        <f t="shared" si="4"/>
        <v>-3.2905933461850417E-2</v>
      </c>
      <c r="AE21" s="190">
        <f t="shared" si="5"/>
        <v>0</v>
      </c>
      <c r="AF21" s="190">
        <f t="shared" si="5"/>
        <v>0</v>
      </c>
      <c r="AG21" s="190">
        <f t="shared" si="5"/>
        <v>0</v>
      </c>
      <c r="AH21" s="190">
        <f t="shared" si="5"/>
        <v>0</v>
      </c>
      <c r="AI21" s="190">
        <f t="shared" si="5"/>
        <v>0</v>
      </c>
      <c r="AJ21" s="190">
        <f t="shared" si="5"/>
        <v>1</v>
      </c>
      <c r="AK21" s="190">
        <f t="shared" si="5"/>
        <v>1</v>
      </c>
      <c r="AL21" s="190">
        <f t="shared" si="5"/>
        <v>1</v>
      </c>
      <c r="AM21" s="190">
        <f t="shared" si="6"/>
        <v>0</v>
      </c>
      <c r="AN21" s="190">
        <f t="shared" si="6"/>
        <v>0</v>
      </c>
      <c r="AO21" s="190">
        <f t="shared" si="6"/>
        <v>0</v>
      </c>
      <c r="AP21" s="190">
        <f t="shared" si="6"/>
        <v>0</v>
      </c>
      <c r="AQ21" s="190">
        <f t="shared" si="6"/>
        <v>0</v>
      </c>
      <c r="AR21" s="190">
        <f t="shared" si="6"/>
        <v>0</v>
      </c>
      <c r="AS21" s="190">
        <f t="shared" si="6"/>
        <v>1</v>
      </c>
      <c r="AT21" s="190">
        <f t="shared" si="6"/>
        <v>1</v>
      </c>
      <c r="AU21" s="190">
        <f t="shared" si="7"/>
        <v>0</v>
      </c>
      <c r="AV21" s="190">
        <f t="shared" si="7"/>
        <v>0</v>
      </c>
      <c r="AW21" s="190">
        <f t="shared" si="7"/>
        <v>0</v>
      </c>
      <c r="AX21" s="190">
        <f t="shared" si="7"/>
        <v>0</v>
      </c>
      <c r="AY21" s="190">
        <f t="shared" si="7"/>
        <v>0</v>
      </c>
      <c r="AZ21" s="190">
        <f t="shared" si="7"/>
        <v>0</v>
      </c>
      <c r="BA21" s="190">
        <f t="shared" si="7"/>
        <v>1</v>
      </c>
      <c r="BB21" s="190">
        <f t="shared" si="7"/>
        <v>1</v>
      </c>
      <c r="BC21" s="190">
        <f t="shared" si="8"/>
        <v>0</v>
      </c>
      <c r="BD21" s="190">
        <f t="shared" si="8"/>
        <v>0</v>
      </c>
      <c r="BE21" s="190">
        <f t="shared" si="8"/>
        <v>0</v>
      </c>
      <c r="BF21" s="190">
        <f t="shared" si="8"/>
        <v>0</v>
      </c>
      <c r="BG21" s="190">
        <f t="shared" si="8"/>
        <v>0</v>
      </c>
      <c r="BH21" s="190">
        <f t="shared" si="8"/>
        <v>0</v>
      </c>
      <c r="BI21" s="190">
        <f t="shared" si="8"/>
        <v>1</v>
      </c>
      <c r="BJ21" s="190">
        <f t="shared" si="8"/>
        <v>1</v>
      </c>
      <c r="BK21" s="190">
        <f t="shared" si="9"/>
        <v>0</v>
      </c>
      <c r="BL21" s="190">
        <f t="shared" si="9"/>
        <v>0</v>
      </c>
      <c r="BM21" s="190">
        <f t="shared" si="9"/>
        <v>0</v>
      </c>
      <c r="BN21" s="190">
        <f t="shared" si="9"/>
        <v>0</v>
      </c>
      <c r="BO21" s="190">
        <f t="shared" si="9"/>
        <v>0</v>
      </c>
      <c r="BP21" s="190">
        <f t="shared" si="9"/>
        <v>1</v>
      </c>
      <c r="BQ21" s="190">
        <f t="shared" si="9"/>
        <v>1</v>
      </c>
      <c r="BR21" s="190">
        <f t="shared" si="9"/>
        <v>1</v>
      </c>
      <c r="BS21" s="190">
        <f t="shared" si="10"/>
        <v>3</v>
      </c>
      <c r="BT21" s="190">
        <f t="shared" si="11"/>
        <v>2</v>
      </c>
      <c r="BU21" s="190">
        <f t="shared" si="12"/>
        <v>2</v>
      </c>
      <c r="BV21" s="190">
        <f t="shared" si="13"/>
        <v>2</v>
      </c>
      <c r="BW21" s="190">
        <f t="shared" si="14"/>
        <v>3</v>
      </c>
      <c r="BX21" s="190" t="str">
        <f t="shared" si="15"/>
        <v>Déficit hídrico estructural</v>
      </c>
      <c r="BY21" s="190" t="str">
        <f t="shared" si="15"/>
        <v>Estrés hídrico</v>
      </c>
      <c r="BZ21" s="190" t="str">
        <f t="shared" si="15"/>
        <v>Estrés hídrico</v>
      </c>
      <c r="CA21" s="190" t="str">
        <f t="shared" si="15"/>
        <v>Estrés hídrico</v>
      </c>
      <c r="CB21" s="190" t="str">
        <f t="shared" si="15"/>
        <v>Déficit hídrico estructural</v>
      </c>
      <c r="CC21" s="190">
        <v>0</v>
      </c>
      <c r="CD21" s="190">
        <v>0</v>
      </c>
      <c r="CE21" s="190">
        <v>0</v>
      </c>
      <c r="CF21" s="190">
        <v>0</v>
      </c>
      <c r="CG21" s="196">
        <f t="shared" si="19"/>
        <v>0</v>
      </c>
      <c r="CH21" s="196">
        <f t="shared" si="20"/>
        <v>0</v>
      </c>
      <c r="CI21" s="196" t="str">
        <f t="shared" si="21"/>
        <v>Déficit hídrico estructural</v>
      </c>
      <c r="CJ21" s="196" t="str">
        <f t="shared" si="21"/>
        <v>Estrés hídrico</v>
      </c>
      <c r="CK21" s="196" t="str">
        <f t="shared" si="21"/>
        <v>Estrés hídrico</v>
      </c>
      <c r="CL21" s="196" t="str">
        <f t="shared" si="21"/>
        <v>Estrés hídrico</v>
      </c>
      <c r="CM21" s="196" t="str">
        <f t="shared" si="21"/>
        <v>Déficit hídrico estructural</v>
      </c>
      <c r="CN21" s="400" t="s">
        <v>744</v>
      </c>
      <c r="CO21" s="200">
        <v>-0.29144423075389464</v>
      </c>
      <c r="CP21" s="400" t="s">
        <v>744</v>
      </c>
    </row>
    <row r="22" spans="1:94">
      <c r="A22" t="s">
        <v>591</v>
      </c>
      <c r="B22" t="s">
        <v>592</v>
      </c>
      <c r="C22" s="191">
        <f>VLOOKUP($A22,'Demanda Cuencas consolidada Mm3'!$A$1:$G$102,3,FALSE)*1000/365/24/3600</f>
        <v>0.41899257990867583</v>
      </c>
      <c r="D22" s="191">
        <f>VLOOKUP($A22,'[1]DDA Cuencas Mm3'!$A$1:$G$102,4,FALSE)*1000/365/24/3600</f>
        <v>0.3975044393708777</v>
      </c>
      <c r="E22" s="191">
        <f>VLOOKUP($A22,'[1]DDA Cuencas Mm3'!$A$1:$G$102,5,FALSE)*1000/365/24/3600</f>
        <v>0.40399797057331305</v>
      </c>
      <c r="F22" s="191">
        <f>VLOOKUP($A22,'[1]DDA Cuencas Mm3'!$A$1:$G$102,6,FALSE)*1000/365/24/3600</f>
        <v>0.46218226788432271</v>
      </c>
      <c r="G22" s="191">
        <f>VLOOKUP($A22,'[1]DDA Cuencas Mm3'!$A$1:$G$102,7,FALSE)*1000/365/24/3600</f>
        <v>0.53419805936073061</v>
      </c>
      <c r="H22" s="193">
        <v>10.957016659592311</v>
      </c>
      <c r="I22" s="193">
        <v>4.8469378376035799</v>
      </c>
      <c r="J22" s="193">
        <v>2.445067838632736</v>
      </c>
      <c r="K22" s="193">
        <v>1.725846762887296</v>
      </c>
      <c r="L22" s="193">
        <v>1.149066121074112</v>
      </c>
      <c r="M22" s="193">
        <v>0.55207151784830344</v>
      </c>
      <c r="N22" s="194">
        <v>0.2423181048869594</v>
      </c>
      <c r="O22" s="193">
        <v>0.15542322054907121</v>
      </c>
      <c r="P22" s="183">
        <f t="shared" si="17"/>
        <v>7641.7437557151525</v>
      </c>
      <c r="Q22" s="193">
        <v>2.1639692566932038</v>
      </c>
      <c r="R22" s="193">
        <v>1.388994329518771</v>
      </c>
      <c r="S22" s="193">
        <v>0.86420962505023824</v>
      </c>
      <c r="T22" s="193">
        <v>0.64641489339062363</v>
      </c>
      <c r="U22" s="193">
        <v>0.43751856250025989</v>
      </c>
      <c r="V22" s="193">
        <v>0.18855733942207389</v>
      </c>
      <c r="W22" s="194">
        <v>8.1432145522324778E-2</v>
      </c>
      <c r="X22" s="193">
        <v>6.8968823091312387E-2</v>
      </c>
      <c r="Y22" s="183">
        <f t="shared" si="18"/>
        <v>2568.0441411920342</v>
      </c>
      <c r="Z22" s="195">
        <f t="shared" si="0"/>
        <v>-66.394526913161272</v>
      </c>
      <c r="AA22" s="195">
        <f t="shared" si="1"/>
        <v>-0.20894709994880381</v>
      </c>
      <c r="AB22" s="195">
        <f t="shared" si="2"/>
        <v>-0.31607229384855295</v>
      </c>
      <c r="AC22" s="195">
        <f t="shared" si="3"/>
        <v>-0.34564071993865675</v>
      </c>
      <c r="AD22" s="195">
        <f t="shared" si="4"/>
        <v>-0.45276591383840581</v>
      </c>
      <c r="AE22">
        <f t="shared" si="5"/>
        <v>0</v>
      </c>
      <c r="AF22">
        <f t="shared" si="5"/>
        <v>0</v>
      </c>
      <c r="AG22">
        <f t="shared" si="5"/>
        <v>0</v>
      </c>
      <c r="AH22">
        <f t="shared" si="5"/>
        <v>0</v>
      </c>
      <c r="AI22">
        <f t="shared" si="5"/>
        <v>0</v>
      </c>
      <c r="AJ22">
        <f t="shared" si="5"/>
        <v>0</v>
      </c>
      <c r="AK22">
        <f t="shared" si="5"/>
        <v>1</v>
      </c>
      <c r="AL22">
        <f t="shared" si="5"/>
        <v>1</v>
      </c>
      <c r="AM22">
        <f t="shared" si="6"/>
        <v>0</v>
      </c>
      <c r="AN22">
        <f t="shared" si="6"/>
        <v>0</v>
      </c>
      <c r="AO22">
        <f t="shared" si="6"/>
        <v>0</v>
      </c>
      <c r="AP22">
        <f t="shared" si="6"/>
        <v>0</v>
      </c>
      <c r="AQ22">
        <f t="shared" si="6"/>
        <v>0</v>
      </c>
      <c r="AR22">
        <f t="shared" si="6"/>
        <v>1</v>
      </c>
      <c r="AS22">
        <f t="shared" si="6"/>
        <v>1</v>
      </c>
      <c r="AT22">
        <f t="shared" si="6"/>
        <v>1</v>
      </c>
      <c r="AU22">
        <f t="shared" si="7"/>
        <v>0</v>
      </c>
      <c r="AV22">
        <f t="shared" si="7"/>
        <v>0</v>
      </c>
      <c r="AW22">
        <f t="shared" si="7"/>
        <v>0</v>
      </c>
      <c r="AX22">
        <f t="shared" si="7"/>
        <v>0</v>
      </c>
      <c r="AY22">
        <f t="shared" si="7"/>
        <v>0</v>
      </c>
      <c r="AZ22">
        <f t="shared" si="7"/>
        <v>1</v>
      </c>
      <c r="BA22">
        <f t="shared" si="7"/>
        <v>1</v>
      </c>
      <c r="BB22">
        <f t="shared" si="7"/>
        <v>1</v>
      </c>
      <c r="BC22">
        <f t="shared" si="8"/>
        <v>0</v>
      </c>
      <c r="BD22">
        <f t="shared" si="8"/>
        <v>0</v>
      </c>
      <c r="BE22">
        <f t="shared" si="8"/>
        <v>0</v>
      </c>
      <c r="BF22">
        <f t="shared" si="8"/>
        <v>0</v>
      </c>
      <c r="BG22">
        <f t="shared" si="8"/>
        <v>1</v>
      </c>
      <c r="BH22">
        <f t="shared" si="8"/>
        <v>1</v>
      </c>
      <c r="BI22">
        <f t="shared" si="8"/>
        <v>1</v>
      </c>
      <c r="BJ22">
        <f t="shared" si="8"/>
        <v>1</v>
      </c>
      <c r="BK22">
        <f t="shared" si="9"/>
        <v>0</v>
      </c>
      <c r="BL22">
        <f t="shared" si="9"/>
        <v>0</v>
      </c>
      <c r="BM22">
        <f t="shared" si="9"/>
        <v>0</v>
      </c>
      <c r="BN22">
        <f t="shared" si="9"/>
        <v>0</v>
      </c>
      <c r="BO22">
        <f t="shared" si="9"/>
        <v>1</v>
      </c>
      <c r="BP22">
        <f t="shared" si="9"/>
        <v>1</v>
      </c>
      <c r="BQ22">
        <f t="shared" si="9"/>
        <v>1</v>
      </c>
      <c r="BR22">
        <f t="shared" si="9"/>
        <v>1</v>
      </c>
      <c r="BS22">
        <f t="shared" si="10"/>
        <v>2</v>
      </c>
      <c r="BT22">
        <f t="shared" si="11"/>
        <v>3</v>
      </c>
      <c r="BU22">
        <f t="shared" si="12"/>
        <v>3</v>
      </c>
      <c r="BV22">
        <f t="shared" si="13"/>
        <v>4</v>
      </c>
      <c r="BW22">
        <f t="shared" si="14"/>
        <v>4</v>
      </c>
      <c r="BX22" s="190" t="str">
        <f t="shared" si="15"/>
        <v>Estrés hídrico</v>
      </c>
      <c r="BY22" s="190" t="str">
        <f t="shared" si="15"/>
        <v>Déficit hídrico estructural</v>
      </c>
      <c r="BZ22" s="190" t="str">
        <f t="shared" si="15"/>
        <v>Déficit hídrico estructural</v>
      </c>
      <c r="CA22" s="190" t="str">
        <f t="shared" si="15"/>
        <v>Déficit hídrico estructural</v>
      </c>
      <c r="CB22" s="190" t="str">
        <f t="shared" si="15"/>
        <v>Déficit hídrico estructural</v>
      </c>
      <c r="CC22" s="190">
        <v>0</v>
      </c>
      <c r="CD22" s="190">
        <v>0</v>
      </c>
      <c r="CE22" s="190">
        <v>1</v>
      </c>
      <c r="CF22" s="190">
        <v>1</v>
      </c>
      <c r="CG22" s="196">
        <f t="shared" si="19"/>
        <v>0</v>
      </c>
      <c r="CH22" s="196">
        <f t="shared" si="20"/>
        <v>1</v>
      </c>
      <c r="CI22" s="196" t="str">
        <f t="shared" si="21"/>
        <v>Déficit hídrico estructural</v>
      </c>
      <c r="CJ22" s="196" t="str">
        <f t="shared" si="21"/>
        <v>Déficit hídrico estructural</v>
      </c>
      <c r="CK22" s="196" t="str">
        <f t="shared" si="21"/>
        <v>Déficit hídrico estructural</v>
      </c>
      <c r="CL22" s="196" t="str">
        <f t="shared" si="21"/>
        <v>Déficit hídrico estructural</v>
      </c>
      <c r="CM22" s="196" t="str">
        <f t="shared" si="21"/>
        <v>Déficit hídrico estructural</v>
      </c>
      <c r="CN22" s="181">
        <v>349.9</v>
      </c>
      <c r="CO22" s="201">
        <v>-0.1613979165516769</v>
      </c>
      <c r="CP22" s="181">
        <v>293.42686899856824</v>
      </c>
    </row>
    <row r="23" spans="1:94">
      <c r="A23" t="s">
        <v>593</v>
      </c>
      <c r="B23" t="s">
        <v>594</v>
      </c>
      <c r="C23" s="191">
        <f>VLOOKUP($A23,'Demanda Cuencas consolidada Mm3'!$A$1:$G$102,3,FALSE)*1000/365/24/3600</f>
        <v>1.2798706240487064E-2</v>
      </c>
      <c r="D23" s="191">
        <f>VLOOKUP($A23,'[1]DDA Cuencas Mm3'!$A$1:$G$102,4,FALSE)*1000/365/24/3600</f>
        <v>1.267250126839168E-2</v>
      </c>
      <c r="E23" s="191">
        <f>VLOOKUP($A23,'[1]DDA Cuencas Mm3'!$A$1:$G$102,5,FALSE)*1000/365/24/3600</f>
        <v>1.2929033485540335E-2</v>
      </c>
      <c r="F23" s="191">
        <f>VLOOKUP($A23,'[1]DDA Cuencas Mm3'!$A$1:$G$102,6,FALSE)*1000/365/24/3600</f>
        <v>1.3405948756976156E-2</v>
      </c>
      <c r="G23" s="191">
        <f>VLOOKUP($A23,'[1]DDA Cuencas Mm3'!$A$1:$G$102,7,FALSE)*1000/365/24/3600</f>
        <v>1.4485667174023338E-2</v>
      </c>
      <c r="H23" s="193">
        <v>0.23633532514289751</v>
      </c>
      <c r="I23" s="193">
        <v>0.12746667124103739</v>
      </c>
      <c r="J23" s="193">
        <v>7.755257601761964E-2</v>
      </c>
      <c r="K23" s="193">
        <v>6.072037441824886E-2</v>
      </c>
      <c r="L23" s="193">
        <v>4.5986781149123732E-2</v>
      </c>
      <c r="M23" s="193">
        <v>2.8530875417241929E-2</v>
      </c>
      <c r="N23" s="194">
        <v>1.7397813628277029E-2</v>
      </c>
      <c r="O23" s="193">
        <v>1.361058810440794E-2</v>
      </c>
      <c r="P23" s="183">
        <f t="shared" si="17"/>
        <v>548.65745058134439</v>
      </c>
      <c r="Q23" s="193">
        <v>8.2119812169774278E-2</v>
      </c>
      <c r="R23" s="193">
        <v>5.9643696725330417E-2</v>
      </c>
      <c r="S23" s="193">
        <v>4.3750481936338133E-2</v>
      </c>
      <c r="T23" s="193">
        <v>3.6818059374145728E-2</v>
      </c>
      <c r="U23" s="193">
        <v>2.9791006803365619E-2</v>
      </c>
      <c r="V23" s="193">
        <v>2.0202947892156219E-2</v>
      </c>
      <c r="W23" s="194">
        <v>1.4163007721914599E-2</v>
      </c>
      <c r="X23" s="193">
        <v>1.2688801851492661E-2</v>
      </c>
      <c r="Y23" s="183">
        <f t="shared" si="18"/>
        <v>446.6446115182988</v>
      </c>
      <c r="Z23" s="195">
        <f t="shared" si="0"/>
        <v>-18.593174840687066</v>
      </c>
      <c r="AA23" s="195">
        <f t="shared" si="1"/>
        <v>7.5304466237645397E-3</v>
      </c>
      <c r="AB23" s="195">
        <f t="shared" si="2"/>
        <v>1.4905064535229197E-3</v>
      </c>
      <c r="AC23" s="195">
        <f t="shared" si="3"/>
        <v>5.7172807181328812E-3</v>
      </c>
      <c r="AD23" s="195">
        <f t="shared" si="4"/>
        <v>-3.2265945210873878E-4</v>
      </c>
      <c r="AE23">
        <f t="shared" si="5"/>
        <v>0</v>
      </c>
      <c r="AF23">
        <f t="shared" si="5"/>
        <v>0</v>
      </c>
      <c r="AG23">
        <f t="shared" si="5"/>
        <v>0</v>
      </c>
      <c r="AH23">
        <f t="shared" si="5"/>
        <v>0</v>
      </c>
      <c r="AI23">
        <f t="shared" si="5"/>
        <v>0</v>
      </c>
      <c r="AJ23">
        <f t="shared" si="5"/>
        <v>0</v>
      </c>
      <c r="AK23">
        <f t="shared" si="5"/>
        <v>0</v>
      </c>
      <c r="AL23">
        <f t="shared" si="5"/>
        <v>0</v>
      </c>
      <c r="AM23">
        <f t="shared" si="6"/>
        <v>0</v>
      </c>
      <c r="AN23">
        <f t="shared" si="6"/>
        <v>0</v>
      </c>
      <c r="AO23">
        <f t="shared" si="6"/>
        <v>0</v>
      </c>
      <c r="AP23">
        <f t="shared" si="6"/>
        <v>0</v>
      </c>
      <c r="AQ23">
        <f t="shared" si="6"/>
        <v>0</v>
      </c>
      <c r="AR23">
        <f t="shared" si="6"/>
        <v>0</v>
      </c>
      <c r="AS23">
        <f t="shared" si="6"/>
        <v>0</v>
      </c>
      <c r="AT23">
        <f t="shared" si="6"/>
        <v>0</v>
      </c>
      <c r="AU23">
        <f t="shared" si="7"/>
        <v>0</v>
      </c>
      <c r="AV23">
        <f t="shared" si="7"/>
        <v>0</v>
      </c>
      <c r="AW23">
        <f t="shared" si="7"/>
        <v>0</v>
      </c>
      <c r="AX23">
        <f t="shared" si="7"/>
        <v>0</v>
      </c>
      <c r="AY23">
        <f t="shared" si="7"/>
        <v>0</v>
      </c>
      <c r="AZ23">
        <f t="shared" si="7"/>
        <v>0</v>
      </c>
      <c r="BA23">
        <f t="shared" si="7"/>
        <v>0</v>
      </c>
      <c r="BB23">
        <f t="shared" si="7"/>
        <v>1</v>
      </c>
      <c r="BC23">
        <f t="shared" si="8"/>
        <v>0</v>
      </c>
      <c r="BD23">
        <f t="shared" si="8"/>
        <v>0</v>
      </c>
      <c r="BE23">
        <f t="shared" si="8"/>
        <v>0</v>
      </c>
      <c r="BF23">
        <f t="shared" si="8"/>
        <v>0</v>
      </c>
      <c r="BG23">
        <f t="shared" si="8"/>
        <v>0</v>
      </c>
      <c r="BH23">
        <f t="shared" si="8"/>
        <v>0</v>
      </c>
      <c r="BI23">
        <f t="shared" si="8"/>
        <v>0</v>
      </c>
      <c r="BJ23">
        <f t="shared" si="8"/>
        <v>1</v>
      </c>
      <c r="BK23">
        <f t="shared" si="9"/>
        <v>0</v>
      </c>
      <c r="BL23">
        <f t="shared" si="9"/>
        <v>0</v>
      </c>
      <c r="BM23">
        <f t="shared" si="9"/>
        <v>0</v>
      </c>
      <c r="BN23">
        <f t="shared" si="9"/>
        <v>0</v>
      </c>
      <c r="BO23">
        <f t="shared" si="9"/>
        <v>0</v>
      </c>
      <c r="BP23">
        <f t="shared" si="9"/>
        <v>0</v>
      </c>
      <c r="BQ23">
        <f t="shared" si="9"/>
        <v>1</v>
      </c>
      <c r="BR23">
        <f t="shared" si="9"/>
        <v>1</v>
      </c>
      <c r="BS23">
        <f t="shared" si="10"/>
        <v>0</v>
      </c>
      <c r="BT23">
        <f t="shared" si="11"/>
        <v>0</v>
      </c>
      <c r="BU23">
        <f t="shared" si="12"/>
        <v>1</v>
      </c>
      <c r="BV23">
        <f t="shared" si="13"/>
        <v>1</v>
      </c>
      <c r="BW23">
        <f t="shared" si="14"/>
        <v>2</v>
      </c>
      <c r="BX23" s="190" t="str">
        <f t="shared" si="15"/>
        <v>Con recursos</v>
      </c>
      <c r="BY23" s="190" t="str">
        <f t="shared" si="15"/>
        <v>Con recursos</v>
      </c>
      <c r="BZ23" s="190" t="str">
        <f t="shared" si="15"/>
        <v>Con recursos</v>
      </c>
      <c r="CA23" s="190" t="str">
        <f t="shared" si="15"/>
        <v>Con recursos</v>
      </c>
      <c r="CB23" s="190" t="str">
        <f t="shared" si="15"/>
        <v>Estrés hídrico</v>
      </c>
      <c r="CC23" s="190">
        <v>0</v>
      </c>
      <c r="CD23" s="190">
        <v>0</v>
      </c>
      <c r="CE23" s="190">
        <v>0</v>
      </c>
      <c r="CF23" s="190">
        <v>0</v>
      </c>
      <c r="CG23" s="196">
        <f t="shared" si="19"/>
        <v>0</v>
      </c>
      <c r="CH23" s="196">
        <f t="shared" si="20"/>
        <v>0</v>
      </c>
      <c r="CI23" s="196" t="str">
        <f t="shared" si="21"/>
        <v>Con recursos</v>
      </c>
      <c r="CJ23" s="196" t="str">
        <f t="shared" si="21"/>
        <v>Con recursos</v>
      </c>
      <c r="CK23" s="196" t="str">
        <f t="shared" si="21"/>
        <v>Con recursos</v>
      </c>
      <c r="CL23" s="196" t="str">
        <f t="shared" si="21"/>
        <v>Con recursos</v>
      </c>
      <c r="CM23" s="196" t="str">
        <f t="shared" si="21"/>
        <v>Estrés hídrico</v>
      </c>
      <c r="CN23" s="181" t="s">
        <v>744</v>
      </c>
      <c r="CO23" s="201">
        <v>-0.24232497676663386</v>
      </c>
      <c r="CP23" s="181" t="s">
        <v>744</v>
      </c>
    </row>
    <row r="24" spans="1:94">
      <c r="A24" t="s">
        <v>595</v>
      </c>
      <c r="B24" t="s">
        <v>596</v>
      </c>
      <c r="C24" s="191">
        <f>VLOOKUP($A24,'Demanda Cuencas consolidada Mm3'!$A$1:$G$102,3,FALSE)*1000/365/24/3600</f>
        <v>0.11101756722475899</v>
      </c>
      <c r="D24" s="191">
        <f>VLOOKUP($A24,'[1]DDA Cuencas Mm3'!$A$1:$G$102,4,FALSE)*1000/365/24/3600</f>
        <v>0.10474537037037036</v>
      </c>
      <c r="E24" s="191">
        <f>VLOOKUP($A24,'[1]DDA Cuencas Mm3'!$A$1:$G$102,5,FALSE)*1000/365/24/3600</f>
        <v>9.5961123795027886E-2</v>
      </c>
      <c r="F24" s="191">
        <f>VLOOKUP($A24,'[1]DDA Cuencas Mm3'!$A$1:$G$102,6,FALSE)*1000/365/24/3600</f>
        <v>0.10548991628614918</v>
      </c>
      <c r="G24" s="191">
        <f>VLOOKUP($A24,'[1]DDA Cuencas Mm3'!$A$1:$G$102,7,FALSE)*1000/365/24/3600</f>
        <v>9.8214421613394221E-2</v>
      </c>
      <c r="H24" s="193">
        <v>0.3205498954961723</v>
      </c>
      <c r="I24" s="193">
        <v>0.15265752810277</v>
      </c>
      <c r="J24" s="193">
        <v>8.2852842600030813E-2</v>
      </c>
      <c r="K24" s="193">
        <v>6.0970262577300961E-2</v>
      </c>
      <c r="L24" s="193">
        <v>4.2796995591809779E-2</v>
      </c>
      <c r="M24" s="193">
        <v>2.2906081122959918E-2</v>
      </c>
      <c r="N24" s="194">
        <v>1.1612728357151981E-2</v>
      </c>
      <c r="O24" s="193">
        <v>8.147036205667103E-3</v>
      </c>
      <c r="P24" s="183">
        <f t="shared" si="17"/>
        <v>366.21900147114485</v>
      </c>
      <c r="Q24" s="193">
        <v>0.14297821555908391</v>
      </c>
      <c r="R24" s="193">
        <v>7.3101906779079823E-2</v>
      </c>
      <c r="S24" s="193">
        <v>4.1362784764898193E-2</v>
      </c>
      <c r="T24" s="193">
        <v>3.1067149450643459E-2</v>
      </c>
      <c r="U24" s="193">
        <v>2.2460599069879291E-2</v>
      </c>
      <c r="V24" s="193">
        <v>1.3208717677704981E-2</v>
      </c>
      <c r="W24" s="194">
        <v>8.3808896337103818E-3</v>
      </c>
      <c r="X24" s="193">
        <v>7.0921589246403793E-3</v>
      </c>
      <c r="Y24" s="183">
        <f t="shared" si="18"/>
        <v>264.2997354886906</v>
      </c>
      <c r="Z24" s="195">
        <f t="shared" si="0"/>
        <v>-27.830141410749459</v>
      </c>
      <c r="AA24" s="195">
        <f t="shared" si="1"/>
        <v>-9.153665269266538E-2</v>
      </c>
      <c r="AB24" s="195">
        <f t="shared" si="2"/>
        <v>-9.6364480736659985E-2</v>
      </c>
      <c r="AC24" s="195">
        <f t="shared" si="3"/>
        <v>-8.5005703935689236E-2</v>
      </c>
      <c r="AD24" s="195">
        <f t="shared" si="4"/>
        <v>-8.9833531979683842E-2</v>
      </c>
      <c r="AE24">
        <f t="shared" si="5"/>
        <v>0</v>
      </c>
      <c r="AF24">
        <f t="shared" si="5"/>
        <v>0</v>
      </c>
      <c r="AG24">
        <f t="shared" si="5"/>
        <v>1</v>
      </c>
      <c r="AH24">
        <f t="shared" si="5"/>
        <v>1</v>
      </c>
      <c r="AI24">
        <f t="shared" si="5"/>
        <v>1</v>
      </c>
      <c r="AJ24">
        <f t="shared" si="5"/>
        <v>1</v>
      </c>
      <c r="AK24">
        <f t="shared" si="5"/>
        <v>1</v>
      </c>
      <c r="AL24">
        <f t="shared" si="5"/>
        <v>1</v>
      </c>
      <c r="AM24">
        <f t="shared" si="6"/>
        <v>0</v>
      </c>
      <c r="AN24">
        <f t="shared" si="6"/>
        <v>1</v>
      </c>
      <c r="AO24">
        <f t="shared" si="6"/>
        <v>1</v>
      </c>
      <c r="AP24">
        <f t="shared" si="6"/>
        <v>1</v>
      </c>
      <c r="AQ24">
        <f t="shared" si="6"/>
        <v>1</v>
      </c>
      <c r="AR24">
        <f t="shared" si="6"/>
        <v>1</v>
      </c>
      <c r="AS24">
        <f t="shared" si="6"/>
        <v>1</v>
      </c>
      <c r="AT24">
        <f t="shared" si="6"/>
        <v>1</v>
      </c>
      <c r="AU24">
        <f t="shared" si="7"/>
        <v>0</v>
      </c>
      <c r="AV24">
        <f t="shared" si="7"/>
        <v>1</v>
      </c>
      <c r="AW24">
        <f t="shared" si="7"/>
        <v>1</v>
      </c>
      <c r="AX24">
        <f t="shared" si="7"/>
        <v>1</v>
      </c>
      <c r="AY24">
        <f t="shared" si="7"/>
        <v>1</v>
      </c>
      <c r="AZ24">
        <f t="shared" si="7"/>
        <v>1</v>
      </c>
      <c r="BA24">
        <f t="shared" si="7"/>
        <v>1</v>
      </c>
      <c r="BB24">
        <f t="shared" si="7"/>
        <v>1</v>
      </c>
      <c r="BC24">
        <f t="shared" si="8"/>
        <v>0</v>
      </c>
      <c r="BD24">
        <f t="shared" si="8"/>
        <v>1</v>
      </c>
      <c r="BE24">
        <f t="shared" si="8"/>
        <v>1</v>
      </c>
      <c r="BF24">
        <f t="shared" si="8"/>
        <v>1</v>
      </c>
      <c r="BG24">
        <f t="shared" si="8"/>
        <v>1</v>
      </c>
      <c r="BH24">
        <f t="shared" si="8"/>
        <v>1</v>
      </c>
      <c r="BI24">
        <f t="shared" si="8"/>
        <v>1</v>
      </c>
      <c r="BJ24">
        <f t="shared" si="8"/>
        <v>1</v>
      </c>
      <c r="BK24">
        <f t="shared" si="9"/>
        <v>0</v>
      </c>
      <c r="BL24">
        <f t="shared" si="9"/>
        <v>1</v>
      </c>
      <c r="BM24">
        <f t="shared" si="9"/>
        <v>1</v>
      </c>
      <c r="BN24">
        <f t="shared" si="9"/>
        <v>1</v>
      </c>
      <c r="BO24">
        <f t="shared" si="9"/>
        <v>1</v>
      </c>
      <c r="BP24">
        <f t="shared" si="9"/>
        <v>1</v>
      </c>
      <c r="BQ24">
        <f t="shared" si="9"/>
        <v>1</v>
      </c>
      <c r="BR24">
        <f t="shared" si="9"/>
        <v>1</v>
      </c>
      <c r="BS24">
        <f t="shared" si="10"/>
        <v>6</v>
      </c>
      <c r="BT24">
        <f t="shared" si="11"/>
        <v>7</v>
      </c>
      <c r="BU24">
        <f t="shared" si="12"/>
        <v>7</v>
      </c>
      <c r="BV24">
        <f t="shared" si="13"/>
        <v>7</v>
      </c>
      <c r="BW24">
        <f t="shared" si="14"/>
        <v>7</v>
      </c>
      <c r="BX24" s="190" t="str">
        <f t="shared" si="15"/>
        <v>Déficit hídrico estructural</v>
      </c>
      <c r="BY24" s="190" t="str">
        <f t="shared" si="15"/>
        <v>Déficit hídrico estructural</v>
      </c>
      <c r="BZ24" s="190" t="str">
        <f t="shared" si="15"/>
        <v>Déficit hídrico estructural</v>
      </c>
      <c r="CA24" s="190" t="str">
        <f t="shared" si="15"/>
        <v>Déficit hídrico estructural</v>
      </c>
      <c r="CB24" s="190" t="str">
        <f t="shared" si="15"/>
        <v>Déficit hídrico estructural</v>
      </c>
      <c r="CC24" s="190">
        <v>0</v>
      </c>
      <c r="CD24" s="190">
        <v>0</v>
      </c>
      <c r="CE24" s="190">
        <v>0</v>
      </c>
      <c r="CF24" s="190">
        <v>0</v>
      </c>
      <c r="CG24" s="196">
        <f t="shared" si="19"/>
        <v>0</v>
      </c>
      <c r="CH24" s="196">
        <f t="shared" si="20"/>
        <v>0</v>
      </c>
      <c r="CI24" s="196" t="str">
        <f t="shared" si="21"/>
        <v>Déficit hídrico estructural</v>
      </c>
      <c r="CJ24" s="196" t="str">
        <f t="shared" si="21"/>
        <v>Déficit hídrico estructural</v>
      </c>
      <c r="CK24" s="196" t="str">
        <f t="shared" si="21"/>
        <v>Déficit hídrico estructural</v>
      </c>
      <c r="CL24" s="196" t="str">
        <f t="shared" si="21"/>
        <v>Déficit hídrico estructural</v>
      </c>
      <c r="CM24" s="196" t="str">
        <f t="shared" si="21"/>
        <v>Déficit hídrico estructural</v>
      </c>
      <c r="CN24" s="181">
        <v>410.6</v>
      </c>
      <c r="CO24" s="201">
        <v>-0.27767409291618805</v>
      </c>
      <c r="CP24" s="181">
        <v>296.58701744861321</v>
      </c>
    </row>
    <row r="25" spans="1:94">
      <c r="A25" t="s">
        <v>597</v>
      </c>
      <c r="B25" t="s">
        <v>598</v>
      </c>
      <c r="C25" s="191">
        <f>VLOOKUP($A25,'Demanda Cuencas consolidada Mm3'!$A$1:$G$102,3,FALSE)*1000/365/24/3600</f>
        <v>0.42499016996448497</v>
      </c>
      <c r="D25" s="191">
        <f>VLOOKUP($A25,'[1]DDA Cuencas Mm3'!$A$1:$G$102,4,FALSE)*1000/365/24/3600</f>
        <v>0.41319602993404358</v>
      </c>
      <c r="E25" s="191">
        <f>VLOOKUP($A25,'[1]DDA Cuencas Mm3'!$A$1:$G$102,5,FALSE)*1000/365/24/3600</f>
        <v>0.45005263825469305</v>
      </c>
      <c r="F25" s="191">
        <f>VLOOKUP($A25,'[1]DDA Cuencas Mm3'!$A$1:$G$102,6,FALSE)*1000/365/24/3600</f>
        <v>0.53136130136986315</v>
      </c>
      <c r="G25" s="191">
        <f>VLOOKUP($A25,'[1]DDA Cuencas Mm3'!$A$1:$G$102,7,FALSE)*1000/365/24/3600</f>
        <v>0.62615011415525124</v>
      </c>
      <c r="H25" s="193">
        <v>0.20308180879712229</v>
      </c>
      <c r="I25" s="193">
        <v>0.1679072514286207</v>
      </c>
      <c r="J25" s="193">
        <v>0.13906190426929871</v>
      </c>
      <c r="K25" s="193">
        <v>0.1246393424539308</v>
      </c>
      <c r="L25" s="193">
        <v>0.1080454386749716</v>
      </c>
      <c r="M25" s="193">
        <v>7.8891785865888825E-2</v>
      </c>
      <c r="N25" s="194">
        <v>4.7486140772597038E-2</v>
      </c>
      <c r="O25" s="193">
        <v>3.1246434911471121E-2</v>
      </c>
      <c r="P25" s="183">
        <f t="shared" si="17"/>
        <v>1497.5229354046203</v>
      </c>
      <c r="Q25" s="193">
        <v>0.16298459043339089</v>
      </c>
      <c r="R25" s="193">
        <v>0.1218872635384671</v>
      </c>
      <c r="S25" s="193">
        <v>9.6005063263998797E-2</v>
      </c>
      <c r="T25" s="193">
        <v>8.5303432731048484E-2</v>
      </c>
      <c r="U25" s="193">
        <v>7.4611729812057076E-2</v>
      </c>
      <c r="V25" s="193">
        <v>5.9501845352133653E-2</v>
      </c>
      <c r="W25" s="194">
        <v>4.7607777973057222E-2</v>
      </c>
      <c r="X25" s="193">
        <v>4.2933938681168633E-2</v>
      </c>
      <c r="Y25" s="183">
        <f t="shared" si="18"/>
        <v>1501.3588861583328</v>
      </c>
      <c r="Z25" s="195">
        <f t="shared" si="0"/>
        <v>0.2561530553571153</v>
      </c>
      <c r="AA25" s="195">
        <f t="shared" si="1"/>
        <v>-0.35369418458190993</v>
      </c>
      <c r="AB25" s="195">
        <f t="shared" si="2"/>
        <v>-0.36558825196098638</v>
      </c>
      <c r="AC25" s="195">
        <f t="shared" si="3"/>
        <v>-0.56664826880311758</v>
      </c>
      <c r="AD25" s="195">
        <f t="shared" si="4"/>
        <v>-0.57854233618219397</v>
      </c>
      <c r="AE25">
        <f t="shared" si="5"/>
        <v>1</v>
      </c>
      <c r="AF25">
        <f t="shared" si="5"/>
        <v>1</v>
      </c>
      <c r="AG25">
        <f t="shared" si="5"/>
        <v>1</v>
      </c>
      <c r="AH25">
        <f t="shared" si="5"/>
        <v>1</v>
      </c>
      <c r="AI25">
        <f t="shared" si="5"/>
        <v>1</v>
      </c>
      <c r="AJ25">
        <f t="shared" si="5"/>
        <v>1</v>
      </c>
      <c r="AK25">
        <f t="shared" si="5"/>
        <v>1</v>
      </c>
      <c r="AL25">
        <f t="shared" si="5"/>
        <v>1</v>
      </c>
      <c r="AM25">
        <f t="shared" si="6"/>
        <v>1</v>
      </c>
      <c r="AN25">
        <f t="shared" si="6"/>
        <v>1</v>
      </c>
      <c r="AO25">
        <f t="shared" si="6"/>
        <v>1</v>
      </c>
      <c r="AP25">
        <f t="shared" si="6"/>
        <v>1</v>
      </c>
      <c r="AQ25">
        <f t="shared" si="6"/>
        <v>1</v>
      </c>
      <c r="AR25">
        <f t="shared" si="6"/>
        <v>1</v>
      </c>
      <c r="AS25">
        <f t="shared" si="6"/>
        <v>1</v>
      </c>
      <c r="AT25">
        <f t="shared" si="6"/>
        <v>1</v>
      </c>
      <c r="AU25">
        <f t="shared" si="7"/>
        <v>1</v>
      </c>
      <c r="AV25">
        <f t="shared" si="7"/>
        <v>1</v>
      </c>
      <c r="AW25">
        <f t="shared" si="7"/>
        <v>1</v>
      </c>
      <c r="AX25">
        <f t="shared" si="7"/>
        <v>1</v>
      </c>
      <c r="AY25">
        <f t="shared" si="7"/>
        <v>1</v>
      </c>
      <c r="AZ25">
        <f t="shared" si="7"/>
        <v>1</v>
      </c>
      <c r="BA25">
        <f t="shared" si="7"/>
        <v>1</v>
      </c>
      <c r="BB25">
        <f t="shared" si="7"/>
        <v>1</v>
      </c>
      <c r="BC25">
        <f t="shared" si="8"/>
        <v>1</v>
      </c>
      <c r="BD25">
        <f t="shared" si="8"/>
        <v>1</v>
      </c>
      <c r="BE25">
        <f t="shared" si="8"/>
        <v>1</v>
      </c>
      <c r="BF25">
        <f t="shared" si="8"/>
        <v>1</v>
      </c>
      <c r="BG25">
        <f t="shared" si="8"/>
        <v>1</v>
      </c>
      <c r="BH25">
        <f t="shared" si="8"/>
        <v>1</v>
      </c>
      <c r="BI25">
        <f t="shared" si="8"/>
        <v>1</v>
      </c>
      <c r="BJ25">
        <f t="shared" si="8"/>
        <v>1</v>
      </c>
      <c r="BK25">
        <f t="shared" si="9"/>
        <v>1</v>
      </c>
      <c r="BL25">
        <f t="shared" si="9"/>
        <v>1</v>
      </c>
      <c r="BM25">
        <f t="shared" si="9"/>
        <v>1</v>
      </c>
      <c r="BN25">
        <f t="shared" si="9"/>
        <v>1</v>
      </c>
      <c r="BO25">
        <f t="shared" si="9"/>
        <v>1</v>
      </c>
      <c r="BP25">
        <f t="shared" si="9"/>
        <v>1</v>
      </c>
      <c r="BQ25">
        <f t="shared" si="9"/>
        <v>1</v>
      </c>
      <c r="BR25">
        <f t="shared" si="9"/>
        <v>1</v>
      </c>
      <c r="BS25">
        <f t="shared" si="10"/>
        <v>8</v>
      </c>
      <c r="BT25">
        <f t="shared" si="11"/>
        <v>8</v>
      </c>
      <c r="BU25">
        <f t="shared" si="12"/>
        <v>8</v>
      </c>
      <c r="BV25">
        <f t="shared" si="13"/>
        <v>8</v>
      </c>
      <c r="BW25">
        <f t="shared" si="14"/>
        <v>8</v>
      </c>
      <c r="BX25" s="190" t="str">
        <f t="shared" si="15"/>
        <v>Déficit hídrico estructural</v>
      </c>
      <c r="BY25" s="190" t="str">
        <f t="shared" si="15"/>
        <v>Déficit hídrico estructural</v>
      </c>
      <c r="BZ25" s="190" t="str">
        <f t="shared" si="15"/>
        <v>Déficit hídrico estructural</v>
      </c>
      <c r="CA25" s="190" t="str">
        <f t="shared" si="15"/>
        <v>Déficit hídrico estructural</v>
      </c>
      <c r="CB25" s="190" t="str">
        <f t="shared" si="15"/>
        <v>Déficit hídrico estructural</v>
      </c>
      <c r="CC25" s="190">
        <v>0</v>
      </c>
      <c r="CD25" s="190">
        <v>0</v>
      </c>
      <c r="CE25" s="190">
        <v>0</v>
      </c>
      <c r="CF25" s="190">
        <v>0</v>
      </c>
      <c r="CG25" s="196">
        <f t="shared" si="19"/>
        <v>0</v>
      </c>
      <c r="CH25" s="196">
        <f t="shared" si="20"/>
        <v>0</v>
      </c>
      <c r="CI25" s="196" t="str">
        <f t="shared" si="21"/>
        <v>Déficit hídrico estructural</v>
      </c>
      <c r="CJ25" s="196" t="str">
        <f t="shared" si="21"/>
        <v>Déficit hídrico estructural</v>
      </c>
      <c r="CK25" s="196" t="str">
        <f t="shared" si="21"/>
        <v>Déficit hídrico estructural</v>
      </c>
      <c r="CL25" s="196" t="str">
        <f t="shared" si="21"/>
        <v>Déficit hídrico estructural</v>
      </c>
      <c r="CM25" s="196" t="str">
        <f t="shared" si="21"/>
        <v>Déficit hídrico estructural</v>
      </c>
      <c r="CN25" s="181">
        <v>63.7</v>
      </c>
      <c r="CO25" s="201">
        <v>-0.28636551535250993</v>
      </c>
      <c r="CP25" s="181">
        <v>45.458516672045121</v>
      </c>
    </row>
    <row r="26" spans="1:94">
      <c r="A26" t="s">
        <v>599</v>
      </c>
      <c r="B26" t="s">
        <v>600</v>
      </c>
      <c r="C26" s="191">
        <f>VLOOKUP($A26,'Demanda Cuencas consolidada Mm3'!$A$1:$G$102,3,FALSE)*1000/365/24/3600</f>
        <v>3.3898531836631149</v>
      </c>
      <c r="D26" s="191">
        <f>VLOOKUP($A26,'[1]DDA Cuencas Mm3'!$A$1:$G$102,4,FALSE)*1000/365/24/3600</f>
        <v>3.4168312404870624</v>
      </c>
      <c r="E26" s="191">
        <f>VLOOKUP($A26,'[1]DDA Cuencas Mm3'!$A$1:$G$102,5,FALSE)*1000/365/24/3600</f>
        <v>4.1834332191780819</v>
      </c>
      <c r="F26" s="191">
        <f>VLOOKUP($A26,'[1]DDA Cuencas Mm3'!$A$1:$G$102,6,FALSE)*1000/365/24/3600</f>
        <v>5.2463644723490619</v>
      </c>
      <c r="G26" s="191">
        <f>VLOOKUP($A26,'[1]DDA Cuencas Mm3'!$A$1:$G$102,7,FALSE)*1000/365/24/3600</f>
        <v>6.3902682648401816</v>
      </c>
      <c r="H26" s="193">
        <v>12.075417221726999</v>
      </c>
      <c r="I26" s="193">
        <v>7.9682153214402129</v>
      </c>
      <c r="J26" s="193">
        <v>5.1735462143446611</v>
      </c>
      <c r="K26" s="193">
        <v>4.0068978953560412</v>
      </c>
      <c r="L26" s="193">
        <v>2.880251636055605</v>
      </c>
      <c r="M26" s="193">
        <v>1.513703142639107</v>
      </c>
      <c r="N26" s="194">
        <v>0.89409779727206407</v>
      </c>
      <c r="O26" s="193">
        <v>0.81372766777568484</v>
      </c>
      <c r="P26" s="183">
        <f t="shared" si="17"/>
        <v>28196.26813477181</v>
      </c>
      <c r="Q26" s="193">
        <v>5.35853761642064</v>
      </c>
      <c r="R26" s="193">
        <v>3.0518443500437988</v>
      </c>
      <c r="S26" s="193">
        <v>1.9203673401124901</v>
      </c>
      <c r="T26" s="193">
        <v>1.5316293475093199</v>
      </c>
      <c r="U26" s="193">
        <v>1.1928107020844481</v>
      </c>
      <c r="V26" s="193">
        <v>0.80472142386708745</v>
      </c>
      <c r="W26" s="194">
        <v>0.58180638443162658</v>
      </c>
      <c r="X26" s="193">
        <v>0.51658172850900974</v>
      </c>
      <c r="Y26" s="183">
        <f t="shared" si="18"/>
        <v>18347.846139435776</v>
      </c>
      <c r="Z26" s="195">
        <f t="shared" si="0"/>
        <v>-34.928104486249012</v>
      </c>
      <c r="AA26" s="195">
        <f t="shared" si="1"/>
        <v>-2.612109816619975</v>
      </c>
      <c r="AB26" s="195">
        <f t="shared" si="2"/>
        <v>-2.8350248560554361</v>
      </c>
      <c r="AC26" s="195">
        <f t="shared" si="3"/>
        <v>-5.5855468409730946</v>
      </c>
      <c r="AD26" s="195">
        <f t="shared" si="4"/>
        <v>-5.8084618804085553</v>
      </c>
      <c r="AE26">
        <f t="shared" si="5"/>
        <v>0</v>
      </c>
      <c r="AF26">
        <f t="shared" si="5"/>
        <v>0</v>
      </c>
      <c r="AG26">
        <f t="shared" si="5"/>
        <v>0</v>
      </c>
      <c r="AH26">
        <f t="shared" si="5"/>
        <v>0</v>
      </c>
      <c r="AI26">
        <f t="shared" si="5"/>
        <v>1</v>
      </c>
      <c r="AJ26">
        <f t="shared" si="5"/>
        <v>1</v>
      </c>
      <c r="AK26">
        <f t="shared" si="5"/>
        <v>1</v>
      </c>
      <c r="AL26">
        <f t="shared" si="5"/>
        <v>1</v>
      </c>
      <c r="AM26">
        <f t="shared" si="6"/>
        <v>0</v>
      </c>
      <c r="AN26">
        <f t="shared" si="6"/>
        <v>1</v>
      </c>
      <c r="AO26">
        <f t="shared" si="6"/>
        <v>1</v>
      </c>
      <c r="AP26">
        <f t="shared" si="6"/>
        <v>1</v>
      </c>
      <c r="AQ26">
        <f t="shared" si="6"/>
        <v>1</v>
      </c>
      <c r="AR26">
        <f t="shared" si="6"/>
        <v>1</v>
      </c>
      <c r="AS26">
        <f t="shared" si="6"/>
        <v>1</v>
      </c>
      <c r="AT26">
        <f t="shared" si="6"/>
        <v>1</v>
      </c>
      <c r="AU26">
        <f t="shared" si="7"/>
        <v>0</v>
      </c>
      <c r="AV26">
        <f t="shared" si="7"/>
        <v>1</v>
      </c>
      <c r="AW26">
        <f t="shared" si="7"/>
        <v>1</v>
      </c>
      <c r="AX26">
        <f t="shared" si="7"/>
        <v>1</v>
      </c>
      <c r="AY26">
        <f t="shared" si="7"/>
        <v>1</v>
      </c>
      <c r="AZ26">
        <f t="shared" si="7"/>
        <v>1</v>
      </c>
      <c r="BA26">
        <f t="shared" si="7"/>
        <v>1</v>
      </c>
      <c r="BB26">
        <f t="shared" si="7"/>
        <v>1</v>
      </c>
      <c r="BC26">
        <f t="shared" si="8"/>
        <v>0</v>
      </c>
      <c r="BD26">
        <f t="shared" si="8"/>
        <v>1</v>
      </c>
      <c r="BE26">
        <f t="shared" si="8"/>
        <v>1</v>
      </c>
      <c r="BF26">
        <f t="shared" si="8"/>
        <v>1</v>
      </c>
      <c r="BG26">
        <f t="shared" si="8"/>
        <v>1</v>
      </c>
      <c r="BH26">
        <f t="shared" si="8"/>
        <v>1</v>
      </c>
      <c r="BI26">
        <f t="shared" si="8"/>
        <v>1</v>
      </c>
      <c r="BJ26">
        <f t="shared" si="8"/>
        <v>1</v>
      </c>
      <c r="BK26">
        <f t="shared" si="9"/>
        <v>1</v>
      </c>
      <c r="BL26">
        <f t="shared" si="9"/>
        <v>1</v>
      </c>
      <c r="BM26">
        <f t="shared" si="9"/>
        <v>1</v>
      </c>
      <c r="BN26">
        <f t="shared" si="9"/>
        <v>1</v>
      </c>
      <c r="BO26">
        <f t="shared" si="9"/>
        <v>1</v>
      </c>
      <c r="BP26">
        <f t="shared" si="9"/>
        <v>1</v>
      </c>
      <c r="BQ26">
        <f t="shared" si="9"/>
        <v>1</v>
      </c>
      <c r="BR26">
        <f t="shared" si="9"/>
        <v>1</v>
      </c>
      <c r="BS26">
        <f t="shared" si="10"/>
        <v>4</v>
      </c>
      <c r="BT26">
        <f t="shared" si="11"/>
        <v>7</v>
      </c>
      <c r="BU26">
        <f t="shared" si="12"/>
        <v>7</v>
      </c>
      <c r="BV26">
        <f t="shared" si="13"/>
        <v>7</v>
      </c>
      <c r="BW26">
        <f t="shared" si="14"/>
        <v>8</v>
      </c>
      <c r="BX26" s="190" t="str">
        <f t="shared" si="15"/>
        <v>Déficit hídrico estructural</v>
      </c>
      <c r="BY26" s="190" t="str">
        <f t="shared" si="15"/>
        <v>Déficit hídrico estructural</v>
      </c>
      <c r="BZ26" s="190" t="str">
        <f t="shared" si="15"/>
        <v>Déficit hídrico estructural</v>
      </c>
      <c r="CA26" s="190" t="str">
        <f t="shared" si="15"/>
        <v>Déficit hídrico estructural</v>
      </c>
      <c r="CB26" s="190" t="str">
        <f t="shared" si="15"/>
        <v>Déficit hídrico estructural</v>
      </c>
      <c r="CC26" s="190">
        <v>0</v>
      </c>
      <c r="CD26" s="190">
        <v>0</v>
      </c>
      <c r="CE26" s="190">
        <v>2</v>
      </c>
      <c r="CF26" s="190">
        <v>4</v>
      </c>
      <c r="CG26" s="196">
        <f t="shared" si="19"/>
        <v>0</v>
      </c>
      <c r="CH26" s="196">
        <f t="shared" si="20"/>
        <v>1</v>
      </c>
      <c r="CI26" s="196" t="str">
        <f t="shared" si="21"/>
        <v>Déficit hídrico estructural</v>
      </c>
      <c r="CJ26" s="196" t="str">
        <f t="shared" si="21"/>
        <v>Déficit hídrico estructural</v>
      </c>
      <c r="CK26" s="196" t="str">
        <f t="shared" si="21"/>
        <v>Déficit hídrico estructural</v>
      </c>
      <c r="CL26" s="196" t="str">
        <f t="shared" si="21"/>
        <v>Déficit hídrico estructural</v>
      </c>
      <c r="CM26" s="196" t="str">
        <f t="shared" si="21"/>
        <v>Déficit hídrico estructural</v>
      </c>
      <c r="CN26" s="181">
        <v>4978</v>
      </c>
      <c r="CO26" s="201">
        <v>-0.2315103252652749</v>
      </c>
      <c r="CP26" s="181">
        <v>3825.5416008294615</v>
      </c>
    </row>
    <row r="27" spans="1:94">
      <c r="A27" t="s">
        <v>601</v>
      </c>
      <c r="B27" t="s">
        <v>602</v>
      </c>
      <c r="C27" s="191">
        <f>VLOOKUP($A27,'Demanda Cuencas consolidada Mm3'!$A$1:$G$102,3,FALSE)*1000/365/24/3600</f>
        <v>0.10245782597666159</v>
      </c>
      <c r="D27" s="191">
        <f>VLOOKUP($A27,'[1]DDA Cuencas Mm3'!$A$1:$G$102,4,FALSE)*1000/365/24/3600</f>
        <v>9.2445459157787929E-2</v>
      </c>
      <c r="E27" s="191">
        <f>VLOOKUP($A27,'[1]DDA Cuencas Mm3'!$A$1:$G$102,5,FALSE)*1000/365/24/3600</f>
        <v>8.6555365296803646E-2</v>
      </c>
      <c r="F27" s="191">
        <f>VLOOKUP($A27,'[1]DDA Cuencas Mm3'!$A$1:$G$102,6,FALSE)*1000/365/24/3600</f>
        <v>0.10728183663115171</v>
      </c>
      <c r="G27" s="191">
        <f>VLOOKUP($A27,'[1]DDA Cuencas Mm3'!$A$1:$G$102,7,FALSE)*1000/365/24/3600</f>
        <v>0.12995655758498226</v>
      </c>
      <c r="H27" s="193">
        <v>1.9190867198748589</v>
      </c>
      <c r="I27" s="193">
        <v>0.70798434406121025</v>
      </c>
      <c r="J27" s="193">
        <v>0.2972012639910388</v>
      </c>
      <c r="K27" s="193">
        <v>0.18865951806260631</v>
      </c>
      <c r="L27" s="193">
        <v>0.10964756250748001</v>
      </c>
      <c r="M27" s="193">
        <v>3.9736897625404867E-2</v>
      </c>
      <c r="N27" s="194">
        <v>1.1866947725107321E-2</v>
      </c>
      <c r="O27" s="193">
        <v>5.9599359950382527E-3</v>
      </c>
      <c r="P27" s="183">
        <f t="shared" si="17"/>
        <v>374.23606345898446</v>
      </c>
      <c r="Q27" s="193">
        <v>1.1265116253686851</v>
      </c>
      <c r="R27" s="193">
        <v>0.3454425117104824</v>
      </c>
      <c r="S27" s="193">
        <v>0.12982618677953489</v>
      </c>
      <c r="T27" s="193">
        <v>8.1869797807178138E-2</v>
      </c>
      <c r="U27" s="193">
        <v>5.119894419086183E-2</v>
      </c>
      <c r="V27" s="193">
        <v>2.9060420122518811E-2</v>
      </c>
      <c r="W27" s="194">
        <v>2.2792192539339999E-2</v>
      </c>
      <c r="X27" s="193">
        <v>2.187917619300837E-2</v>
      </c>
      <c r="Y27" s="183">
        <f t="shared" si="18"/>
        <v>718.77458392062624</v>
      </c>
      <c r="Z27" s="195">
        <f t="shared" si="0"/>
        <v>92.064489263045729</v>
      </c>
      <c r="AA27" s="195">
        <f t="shared" si="1"/>
        <v>-6.3385039035269125E-2</v>
      </c>
      <c r="AB27" s="195">
        <f t="shared" si="2"/>
        <v>-6.9653266618447923E-2</v>
      </c>
      <c r="AC27" s="195">
        <f t="shared" si="3"/>
        <v>-0.10089613746246345</v>
      </c>
      <c r="AD27" s="195">
        <f t="shared" si="4"/>
        <v>-0.10716436504564225</v>
      </c>
      <c r="AE27">
        <f t="shared" si="5"/>
        <v>0</v>
      </c>
      <c r="AF27">
        <f t="shared" si="5"/>
        <v>0</v>
      </c>
      <c r="AG27">
        <f t="shared" si="5"/>
        <v>0</v>
      </c>
      <c r="AH27">
        <f t="shared" si="5"/>
        <v>0</v>
      </c>
      <c r="AI27">
        <f t="shared" si="5"/>
        <v>0</v>
      </c>
      <c r="AJ27">
        <f t="shared" si="5"/>
        <v>1</v>
      </c>
      <c r="AK27">
        <f t="shared" si="5"/>
        <v>1</v>
      </c>
      <c r="AL27">
        <f t="shared" si="5"/>
        <v>1</v>
      </c>
      <c r="AM27">
        <f t="shared" si="6"/>
        <v>0</v>
      </c>
      <c r="AN27">
        <f t="shared" si="6"/>
        <v>0</v>
      </c>
      <c r="AO27">
        <f t="shared" si="6"/>
        <v>0</v>
      </c>
      <c r="AP27">
        <f t="shared" si="6"/>
        <v>1</v>
      </c>
      <c r="AQ27">
        <f t="shared" si="6"/>
        <v>1</v>
      </c>
      <c r="AR27">
        <f t="shared" si="6"/>
        <v>1</v>
      </c>
      <c r="AS27">
        <f t="shared" si="6"/>
        <v>1</v>
      </c>
      <c r="AT27">
        <f t="shared" si="6"/>
        <v>1</v>
      </c>
      <c r="AU27">
        <f t="shared" si="7"/>
        <v>0</v>
      </c>
      <c r="AV27">
        <f t="shared" si="7"/>
        <v>0</v>
      </c>
      <c r="AW27">
        <f t="shared" si="7"/>
        <v>0</v>
      </c>
      <c r="AX27">
        <f t="shared" si="7"/>
        <v>1</v>
      </c>
      <c r="AY27">
        <f t="shared" si="7"/>
        <v>1</v>
      </c>
      <c r="AZ27">
        <f t="shared" si="7"/>
        <v>1</v>
      </c>
      <c r="BA27">
        <f t="shared" si="7"/>
        <v>1</v>
      </c>
      <c r="BB27">
        <f t="shared" si="7"/>
        <v>1</v>
      </c>
      <c r="BC27">
        <f t="shared" si="8"/>
        <v>0</v>
      </c>
      <c r="BD27">
        <f t="shared" si="8"/>
        <v>0</v>
      </c>
      <c r="BE27">
        <f t="shared" si="8"/>
        <v>0</v>
      </c>
      <c r="BF27">
        <f t="shared" si="8"/>
        <v>1</v>
      </c>
      <c r="BG27">
        <f t="shared" si="8"/>
        <v>1</v>
      </c>
      <c r="BH27">
        <f t="shared" si="8"/>
        <v>1</v>
      </c>
      <c r="BI27">
        <f t="shared" si="8"/>
        <v>1</v>
      </c>
      <c r="BJ27">
        <f t="shared" si="8"/>
        <v>1</v>
      </c>
      <c r="BK27">
        <f t="shared" si="9"/>
        <v>0</v>
      </c>
      <c r="BL27">
        <f t="shared" si="9"/>
        <v>0</v>
      </c>
      <c r="BM27">
        <f t="shared" si="9"/>
        <v>1</v>
      </c>
      <c r="BN27">
        <f t="shared" si="9"/>
        <v>1</v>
      </c>
      <c r="BO27">
        <f t="shared" si="9"/>
        <v>1</v>
      </c>
      <c r="BP27">
        <f t="shared" si="9"/>
        <v>1</v>
      </c>
      <c r="BQ27">
        <f t="shared" si="9"/>
        <v>1</v>
      </c>
      <c r="BR27">
        <f t="shared" si="9"/>
        <v>1</v>
      </c>
      <c r="BS27">
        <f t="shared" si="10"/>
        <v>3</v>
      </c>
      <c r="BT27">
        <f t="shared" si="11"/>
        <v>5</v>
      </c>
      <c r="BU27">
        <f t="shared" si="12"/>
        <v>5</v>
      </c>
      <c r="BV27">
        <f t="shared" si="13"/>
        <v>5</v>
      </c>
      <c r="BW27">
        <f t="shared" si="14"/>
        <v>6</v>
      </c>
      <c r="BX27" s="190" t="str">
        <f t="shared" si="15"/>
        <v>Déficit hídrico estructural</v>
      </c>
      <c r="BY27" s="190" t="str">
        <f t="shared" si="15"/>
        <v>Déficit hídrico estructural</v>
      </c>
      <c r="BZ27" s="190" t="str">
        <f t="shared" si="15"/>
        <v>Déficit hídrico estructural</v>
      </c>
      <c r="CA27" s="190" t="str">
        <f t="shared" si="15"/>
        <v>Déficit hídrico estructural</v>
      </c>
      <c r="CB27" s="190" t="str">
        <f t="shared" si="15"/>
        <v>Déficit hídrico estructural</v>
      </c>
      <c r="CC27" s="190">
        <v>0</v>
      </c>
      <c r="CD27" s="190">
        <v>0</v>
      </c>
      <c r="CE27" s="190">
        <v>0</v>
      </c>
      <c r="CF27" s="190">
        <v>0</v>
      </c>
      <c r="CG27" s="196">
        <f t="shared" si="19"/>
        <v>0</v>
      </c>
      <c r="CH27" s="196">
        <f t="shared" si="20"/>
        <v>0</v>
      </c>
      <c r="CI27" s="196" t="str">
        <f t="shared" si="21"/>
        <v>Déficit hídrico estructural</v>
      </c>
      <c r="CJ27" s="196" t="str">
        <f t="shared" si="21"/>
        <v>Déficit hídrico estructural</v>
      </c>
      <c r="CK27" s="196" t="str">
        <f t="shared" si="21"/>
        <v>Déficit hídrico estructural</v>
      </c>
      <c r="CL27" s="196" t="str">
        <f t="shared" si="21"/>
        <v>Déficit hídrico estructural</v>
      </c>
      <c r="CM27" s="196" t="str">
        <f t="shared" si="21"/>
        <v>Déficit hídrico estructural</v>
      </c>
      <c r="CN27" s="181" t="s">
        <v>744</v>
      </c>
      <c r="CO27" s="201">
        <v>-0.24081012207098934</v>
      </c>
      <c r="CP27" s="181" t="s">
        <v>744</v>
      </c>
    </row>
    <row r="28" spans="1:94">
      <c r="A28" t="s">
        <v>603</v>
      </c>
      <c r="B28" t="s">
        <v>604</v>
      </c>
      <c r="C28" s="191">
        <f>VLOOKUP($A28,'Demanda Cuencas consolidada Mm3'!$A$1:$G$102,3,FALSE)*1000/365/24/3600</f>
        <v>1.0363800101471334</v>
      </c>
      <c r="D28" s="191">
        <f>VLOOKUP($A28,'[1]DDA Cuencas Mm3'!$A$1:$G$102,4,FALSE)*1000/365/24/3600</f>
        <v>0.97670566971080663</v>
      </c>
      <c r="E28" s="191">
        <f>VLOOKUP($A28,'[1]DDA Cuencas Mm3'!$A$1:$G$102,5,FALSE)*1000/365/24/3600</f>
        <v>0.90830764840182643</v>
      </c>
      <c r="F28" s="191">
        <f>VLOOKUP($A28,'[1]DDA Cuencas Mm3'!$A$1:$G$102,6,FALSE)*1000/365/24/3600</f>
        <v>0.89957794266869617</v>
      </c>
      <c r="G28" s="191">
        <f>VLOOKUP($A28,'[1]DDA Cuencas Mm3'!$A$1:$G$102,7,FALSE)*1000/365/24/3600</f>
        <v>0.92982876712328766</v>
      </c>
      <c r="H28" s="193">
        <v>7.0869774168709387</v>
      </c>
      <c r="I28" s="193">
        <v>2.510521919293923</v>
      </c>
      <c r="J28" s="193">
        <v>1.1420606850775341</v>
      </c>
      <c r="K28" s="193">
        <v>0.78999373742747314</v>
      </c>
      <c r="L28" s="193">
        <v>0.52941803199238557</v>
      </c>
      <c r="M28" s="193">
        <v>0.28137334622020083</v>
      </c>
      <c r="N28" s="194">
        <v>0.16090903212084531</v>
      </c>
      <c r="O28" s="193">
        <v>0.1278884059986504</v>
      </c>
      <c r="P28" s="183">
        <f t="shared" si="17"/>
        <v>5074.427236962978</v>
      </c>
      <c r="Q28" s="193">
        <v>3.603301582264911</v>
      </c>
      <c r="R28" s="193">
        <v>1.303045873085769</v>
      </c>
      <c r="S28" s="193">
        <v>0.62733753726781094</v>
      </c>
      <c r="T28" s="193">
        <v>0.45356511257321508</v>
      </c>
      <c r="U28" s="193">
        <v>0.32456988162717793</v>
      </c>
      <c r="V28" s="193">
        <v>0.20181790197225011</v>
      </c>
      <c r="W28" s="194">
        <v>0.14495241470237519</v>
      </c>
      <c r="X28" s="193">
        <v>0.1317086133913663</v>
      </c>
      <c r="Y28" s="183">
        <f t="shared" si="18"/>
        <v>4571.2193500541043</v>
      </c>
      <c r="Z28" s="195">
        <f t="shared" si="0"/>
        <v>-9.9165455215008933</v>
      </c>
      <c r="AA28" s="195">
        <f t="shared" si="1"/>
        <v>-0.7748877677385565</v>
      </c>
      <c r="AB28" s="195">
        <f t="shared" si="2"/>
        <v>-0.83175325500843145</v>
      </c>
      <c r="AC28" s="195">
        <f t="shared" si="3"/>
        <v>-0.72801086515103752</v>
      </c>
      <c r="AD28" s="195">
        <f t="shared" si="4"/>
        <v>-0.78487635242091247</v>
      </c>
      <c r="AE28">
        <f t="shared" si="5"/>
        <v>0</v>
      </c>
      <c r="AF28">
        <f t="shared" si="5"/>
        <v>0</v>
      </c>
      <c r="AG28">
        <f t="shared" si="5"/>
        <v>0</v>
      </c>
      <c r="AH28">
        <f t="shared" si="5"/>
        <v>1</v>
      </c>
      <c r="AI28">
        <f t="shared" si="5"/>
        <v>1</v>
      </c>
      <c r="AJ28">
        <f t="shared" si="5"/>
        <v>1</v>
      </c>
      <c r="AK28">
        <f t="shared" si="5"/>
        <v>1</v>
      </c>
      <c r="AL28">
        <f t="shared" si="5"/>
        <v>1</v>
      </c>
      <c r="AM28">
        <f t="shared" si="6"/>
        <v>0</v>
      </c>
      <c r="AN28">
        <f t="shared" si="6"/>
        <v>0</v>
      </c>
      <c r="AO28">
        <f t="shared" si="6"/>
        <v>1</v>
      </c>
      <c r="AP28">
        <f t="shared" si="6"/>
        <v>1</v>
      </c>
      <c r="AQ28">
        <f t="shared" si="6"/>
        <v>1</v>
      </c>
      <c r="AR28">
        <f t="shared" si="6"/>
        <v>1</v>
      </c>
      <c r="AS28">
        <f t="shared" si="6"/>
        <v>1</v>
      </c>
      <c r="AT28">
        <f t="shared" si="6"/>
        <v>1</v>
      </c>
      <c r="AU28">
        <f t="shared" si="7"/>
        <v>0</v>
      </c>
      <c r="AV28">
        <f t="shared" si="7"/>
        <v>0</v>
      </c>
      <c r="AW28">
        <f t="shared" si="7"/>
        <v>1</v>
      </c>
      <c r="AX28">
        <f t="shared" si="7"/>
        <v>1</v>
      </c>
      <c r="AY28">
        <f t="shared" si="7"/>
        <v>1</v>
      </c>
      <c r="AZ28">
        <f t="shared" si="7"/>
        <v>1</v>
      </c>
      <c r="BA28">
        <f t="shared" si="7"/>
        <v>1</v>
      </c>
      <c r="BB28">
        <f t="shared" si="7"/>
        <v>1</v>
      </c>
      <c r="BC28">
        <f t="shared" si="8"/>
        <v>0</v>
      </c>
      <c r="BD28">
        <f t="shared" si="8"/>
        <v>0</v>
      </c>
      <c r="BE28">
        <f t="shared" si="8"/>
        <v>1</v>
      </c>
      <c r="BF28">
        <f t="shared" si="8"/>
        <v>1</v>
      </c>
      <c r="BG28">
        <f t="shared" si="8"/>
        <v>1</v>
      </c>
      <c r="BH28">
        <f t="shared" si="8"/>
        <v>1</v>
      </c>
      <c r="BI28">
        <f t="shared" si="8"/>
        <v>1</v>
      </c>
      <c r="BJ28">
        <f t="shared" si="8"/>
        <v>1</v>
      </c>
      <c r="BK28">
        <f t="shared" si="9"/>
        <v>0</v>
      </c>
      <c r="BL28">
        <f t="shared" si="9"/>
        <v>0</v>
      </c>
      <c r="BM28">
        <f t="shared" si="9"/>
        <v>1</v>
      </c>
      <c r="BN28">
        <f t="shared" si="9"/>
        <v>1</v>
      </c>
      <c r="BO28">
        <f t="shared" si="9"/>
        <v>1</v>
      </c>
      <c r="BP28">
        <f t="shared" si="9"/>
        <v>1</v>
      </c>
      <c r="BQ28">
        <f t="shared" si="9"/>
        <v>1</v>
      </c>
      <c r="BR28">
        <f t="shared" si="9"/>
        <v>1</v>
      </c>
      <c r="BS28">
        <f t="shared" si="10"/>
        <v>5</v>
      </c>
      <c r="BT28">
        <f t="shared" si="11"/>
        <v>6</v>
      </c>
      <c r="BU28">
        <f t="shared" si="12"/>
        <v>6</v>
      </c>
      <c r="BV28">
        <f t="shared" si="13"/>
        <v>6</v>
      </c>
      <c r="BW28">
        <f t="shared" si="14"/>
        <v>6</v>
      </c>
      <c r="BX28" s="190" t="str">
        <f t="shared" si="15"/>
        <v>Déficit hídrico estructural</v>
      </c>
      <c r="BY28" s="190" t="str">
        <f t="shared" si="15"/>
        <v>Déficit hídrico estructural</v>
      </c>
      <c r="BZ28" s="190" t="str">
        <f t="shared" si="15"/>
        <v>Déficit hídrico estructural</v>
      </c>
      <c r="CA28" s="190" t="str">
        <f t="shared" si="15"/>
        <v>Déficit hídrico estructural</v>
      </c>
      <c r="CB28" s="190" t="str">
        <f t="shared" si="15"/>
        <v>Déficit hídrico estructural</v>
      </c>
      <c r="CC28" s="190">
        <v>0</v>
      </c>
      <c r="CD28" s="190">
        <v>1</v>
      </c>
      <c r="CE28" s="190">
        <v>1</v>
      </c>
      <c r="CF28" s="190">
        <v>1</v>
      </c>
      <c r="CG28" s="196">
        <f t="shared" si="19"/>
        <v>1</v>
      </c>
      <c r="CH28" s="196">
        <f t="shared" si="20"/>
        <v>1</v>
      </c>
      <c r="CI28" s="196" t="str">
        <f t="shared" si="21"/>
        <v>Déficit hídrico estructural</v>
      </c>
      <c r="CJ28" s="196" t="str">
        <f t="shared" si="21"/>
        <v>Déficit hídrico estructural</v>
      </c>
      <c r="CK28" s="196" t="str">
        <f t="shared" si="21"/>
        <v>Déficit hídrico estructural</v>
      </c>
      <c r="CL28" s="196" t="str">
        <f t="shared" si="21"/>
        <v>Déficit hídrico estructural</v>
      </c>
      <c r="CM28" s="196" t="str">
        <f t="shared" si="21"/>
        <v>Déficit hídrico estructural</v>
      </c>
      <c r="CN28" s="181">
        <v>375</v>
      </c>
      <c r="CO28" s="201">
        <v>-0.23592866656391748</v>
      </c>
      <c r="CP28" s="181">
        <v>286.52675003853096</v>
      </c>
    </row>
    <row r="29" spans="1:94">
      <c r="A29" t="s">
        <v>605</v>
      </c>
      <c r="B29" t="s">
        <v>606</v>
      </c>
      <c r="C29" s="191">
        <f>VLOOKUP($A29,'Demanda Cuencas consolidada Mm3'!$A$1:$G$102,3,FALSE)*1000/365/24/3600</f>
        <v>1.1329601090816843</v>
      </c>
      <c r="D29" s="191">
        <f>VLOOKUP($A29,'[1]DDA Cuencas Mm3'!$A$1:$G$102,4,FALSE)*1000/365/24/3600</f>
        <v>1.1028450025367833</v>
      </c>
      <c r="E29" s="191">
        <f>VLOOKUP($A29,'[1]DDA Cuencas Mm3'!$A$1:$G$102,5,FALSE)*1000/365/24/3600</f>
        <v>1.158423706240487</v>
      </c>
      <c r="F29" s="191">
        <f>VLOOKUP($A29,'[1]DDA Cuencas Mm3'!$A$1:$G$102,6,FALSE)*1000/365/24/3600</f>
        <v>1.1688885717909692</v>
      </c>
      <c r="G29" s="191">
        <f>VLOOKUP($A29,'[1]DDA Cuencas Mm3'!$A$1:$G$102,7,FALSE)*1000/365/24/3600</f>
        <v>1.218706874682902</v>
      </c>
      <c r="H29" s="193">
        <v>1.7491662696161849</v>
      </c>
      <c r="I29" s="193">
        <v>1.198737370930326</v>
      </c>
      <c r="J29" s="193">
        <v>0.81521887429324502</v>
      </c>
      <c r="K29" s="193">
        <v>0.65063052659888276</v>
      </c>
      <c r="L29" s="193">
        <v>0.48667369419954731</v>
      </c>
      <c r="M29" s="193">
        <v>0.27191063387751702</v>
      </c>
      <c r="N29" s="194">
        <v>0.15060984585750301</v>
      </c>
      <c r="O29" s="193">
        <v>0.12633458528695171</v>
      </c>
      <c r="P29" s="183">
        <f t="shared" si="17"/>
        <v>4749.6320989622145</v>
      </c>
      <c r="Q29" s="193">
        <v>5.8436301368147499</v>
      </c>
      <c r="R29" s="193">
        <v>1.801052592762598</v>
      </c>
      <c r="S29" s="193">
        <v>0.76397540624279148</v>
      </c>
      <c r="T29" s="193">
        <v>0.51937424934085286</v>
      </c>
      <c r="U29" s="193">
        <v>0.3468290347867668</v>
      </c>
      <c r="V29" s="193">
        <v>0.1920523900281495</v>
      </c>
      <c r="W29" s="194">
        <v>0.1233422383585475</v>
      </c>
      <c r="X29" s="193">
        <v>0.1068130702895185</v>
      </c>
      <c r="Y29" s="183">
        <f t="shared" si="18"/>
        <v>3889.7208288751544</v>
      </c>
      <c r="Z29" s="195">
        <f t="shared" si="0"/>
        <v>-18.10479742788813</v>
      </c>
      <c r="AA29" s="195">
        <f t="shared" si="1"/>
        <v>-0.91079261250863386</v>
      </c>
      <c r="AB29" s="195">
        <f t="shared" si="2"/>
        <v>-0.97950276417823579</v>
      </c>
      <c r="AC29" s="195">
        <f t="shared" si="3"/>
        <v>-1.0266544846547525</v>
      </c>
      <c r="AD29" s="195">
        <f t="shared" si="4"/>
        <v>-1.0953646363243545</v>
      </c>
      <c r="AE29">
        <f t="shared" si="5"/>
        <v>0</v>
      </c>
      <c r="AF29">
        <f t="shared" si="5"/>
        <v>0</v>
      </c>
      <c r="AG29">
        <f t="shared" si="5"/>
        <v>1</v>
      </c>
      <c r="AH29">
        <f t="shared" si="5"/>
        <v>1</v>
      </c>
      <c r="AI29">
        <f t="shared" si="5"/>
        <v>1</v>
      </c>
      <c r="AJ29">
        <f t="shared" si="5"/>
        <v>1</v>
      </c>
      <c r="AK29">
        <f t="shared" si="5"/>
        <v>1</v>
      </c>
      <c r="AL29">
        <f t="shared" si="5"/>
        <v>1</v>
      </c>
      <c r="AM29">
        <f t="shared" si="6"/>
        <v>0</v>
      </c>
      <c r="AN29">
        <f t="shared" si="6"/>
        <v>0</v>
      </c>
      <c r="AO29">
        <f t="shared" si="6"/>
        <v>1</v>
      </c>
      <c r="AP29">
        <f t="shared" si="6"/>
        <v>1</v>
      </c>
      <c r="AQ29">
        <f t="shared" si="6"/>
        <v>1</v>
      </c>
      <c r="AR29">
        <f t="shared" si="6"/>
        <v>1</v>
      </c>
      <c r="AS29">
        <f t="shared" si="6"/>
        <v>1</v>
      </c>
      <c r="AT29">
        <f t="shared" si="6"/>
        <v>1</v>
      </c>
      <c r="AU29">
        <f t="shared" si="7"/>
        <v>0</v>
      </c>
      <c r="AV29">
        <f t="shared" si="7"/>
        <v>0</v>
      </c>
      <c r="AW29">
        <f t="shared" si="7"/>
        <v>1</v>
      </c>
      <c r="AX29">
        <f t="shared" si="7"/>
        <v>1</v>
      </c>
      <c r="AY29">
        <f t="shared" si="7"/>
        <v>1</v>
      </c>
      <c r="AZ29">
        <f t="shared" si="7"/>
        <v>1</v>
      </c>
      <c r="BA29">
        <f t="shared" si="7"/>
        <v>1</v>
      </c>
      <c r="BB29">
        <f t="shared" si="7"/>
        <v>1</v>
      </c>
      <c r="BC29">
        <f t="shared" si="8"/>
        <v>0</v>
      </c>
      <c r="BD29">
        <f t="shared" si="8"/>
        <v>0</v>
      </c>
      <c r="BE29">
        <f t="shared" si="8"/>
        <v>1</v>
      </c>
      <c r="BF29">
        <f t="shared" si="8"/>
        <v>1</v>
      </c>
      <c r="BG29">
        <f t="shared" si="8"/>
        <v>1</v>
      </c>
      <c r="BH29">
        <f t="shared" si="8"/>
        <v>1</v>
      </c>
      <c r="BI29">
        <f t="shared" si="8"/>
        <v>1</v>
      </c>
      <c r="BJ29">
        <f t="shared" si="8"/>
        <v>1</v>
      </c>
      <c r="BK29">
        <f t="shared" si="9"/>
        <v>0</v>
      </c>
      <c r="BL29">
        <f t="shared" si="9"/>
        <v>0</v>
      </c>
      <c r="BM29">
        <f t="shared" si="9"/>
        <v>1</v>
      </c>
      <c r="BN29">
        <f t="shared" si="9"/>
        <v>1</v>
      </c>
      <c r="BO29">
        <f t="shared" si="9"/>
        <v>1</v>
      </c>
      <c r="BP29">
        <f t="shared" si="9"/>
        <v>1</v>
      </c>
      <c r="BQ29">
        <f t="shared" si="9"/>
        <v>1</v>
      </c>
      <c r="BR29">
        <f t="shared" si="9"/>
        <v>1</v>
      </c>
      <c r="BS29">
        <f t="shared" si="10"/>
        <v>6</v>
      </c>
      <c r="BT29">
        <f t="shared" si="11"/>
        <v>6</v>
      </c>
      <c r="BU29">
        <f t="shared" si="12"/>
        <v>6</v>
      </c>
      <c r="BV29">
        <f t="shared" si="13"/>
        <v>6</v>
      </c>
      <c r="BW29">
        <f t="shared" si="14"/>
        <v>6</v>
      </c>
      <c r="BX29" s="190" t="str">
        <f t="shared" si="15"/>
        <v>Déficit hídrico estructural</v>
      </c>
      <c r="BY29" s="190" t="str">
        <f t="shared" si="15"/>
        <v>Déficit hídrico estructural</v>
      </c>
      <c r="BZ29" s="190" t="str">
        <f t="shared" si="15"/>
        <v>Déficit hídrico estructural</v>
      </c>
      <c r="CA29" s="190" t="str">
        <f t="shared" si="15"/>
        <v>Déficit hídrico estructural</v>
      </c>
      <c r="CB29" s="190" t="str">
        <f t="shared" si="15"/>
        <v>Déficit hídrico estructural</v>
      </c>
      <c r="CC29" s="190">
        <v>0</v>
      </c>
      <c r="CD29" s="190">
        <v>1</v>
      </c>
      <c r="CE29" s="190">
        <v>0</v>
      </c>
      <c r="CF29" s="190">
        <v>2</v>
      </c>
      <c r="CG29" s="196">
        <f t="shared" si="19"/>
        <v>1</v>
      </c>
      <c r="CH29" s="196">
        <f t="shared" si="20"/>
        <v>1</v>
      </c>
      <c r="CI29" s="196" t="str">
        <f t="shared" si="21"/>
        <v>Déficit hídrico estructural</v>
      </c>
      <c r="CJ29" s="196" t="str">
        <f t="shared" si="21"/>
        <v>Déficit hídrico estructural</v>
      </c>
      <c r="CK29" s="196" t="str">
        <f t="shared" si="21"/>
        <v>Déficit hídrico estructural</v>
      </c>
      <c r="CL29" s="196" t="str">
        <f t="shared" si="21"/>
        <v>Déficit hídrico estructural</v>
      </c>
      <c r="CM29" s="196" t="str">
        <f t="shared" si="21"/>
        <v>Déficit hídrico estructural</v>
      </c>
      <c r="CN29" s="181">
        <v>130</v>
      </c>
      <c r="CO29" s="201">
        <v>-0.19939943164480409</v>
      </c>
      <c r="CP29" s="181">
        <v>104.07807388617547</v>
      </c>
    </row>
    <row r="30" spans="1:94">
      <c r="A30" t="s">
        <v>607</v>
      </c>
      <c r="B30" t="s">
        <v>608</v>
      </c>
      <c r="C30" s="191">
        <f>VLOOKUP($A30,'Demanda Cuencas consolidada Mm3'!$A$1:$G$102,3,FALSE)*1000/365/24/3600</f>
        <v>1.7016831557584982</v>
      </c>
      <c r="D30" s="191">
        <f>VLOOKUP($A30,'[1]DDA Cuencas Mm3'!$A$1:$G$102,4,FALSE)*1000/365/24/3600</f>
        <v>1.5651290588533742</v>
      </c>
      <c r="E30" s="191">
        <f>VLOOKUP($A30,'[1]DDA Cuencas Mm3'!$A$1:$G$102,5,FALSE)*1000/365/24/3600</f>
        <v>1.3292738457635718</v>
      </c>
      <c r="F30" s="191">
        <f>VLOOKUP($A30,'[1]DDA Cuencas Mm3'!$A$1:$G$102,6,FALSE)*1000/365/24/3600</f>
        <v>1.3691869609335363</v>
      </c>
      <c r="G30" s="191">
        <f>VLOOKUP($A30,'[1]DDA Cuencas Mm3'!$A$1:$G$102,7,FALSE)*1000/365/24/3600</f>
        <v>1.5168715119228819</v>
      </c>
      <c r="H30" s="193">
        <v>117.4837957925334</v>
      </c>
      <c r="I30" s="193">
        <v>36.1210188601098</v>
      </c>
      <c r="J30" s="193">
        <v>15.286521126150481</v>
      </c>
      <c r="K30" s="193">
        <v>10.37895867363121</v>
      </c>
      <c r="L30" s="193">
        <v>6.9198996512485964</v>
      </c>
      <c r="M30" s="193">
        <v>3.819973928308638</v>
      </c>
      <c r="N30" s="194">
        <v>2.444334017852583</v>
      </c>
      <c r="O30" s="193">
        <v>2.1128221395103761</v>
      </c>
      <c r="P30" s="183">
        <f t="shared" si="17"/>
        <v>77084.517586999063</v>
      </c>
      <c r="Q30" s="193">
        <v>10.137358160712809</v>
      </c>
      <c r="R30" s="193">
        <v>7.8119514926047158</v>
      </c>
      <c r="S30" s="193">
        <v>6.1468445100488216</v>
      </c>
      <c r="T30" s="193">
        <v>5.3903412382008504</v>
      </c>
      <c r="U30" s="193">
        <v>4.5792439620489942</v>
      </c>
      <c r="V30" s="193">
        <v>3.2993557756080651</v>
      </c>
      <c r="W30" s="194">
        <v>2.1125271462085702</v>
      </c>
      <c r="X30" s="193">
        <v>1.5710119472978079</v>
      </c>
      <c r="Y30" s="183">
        <f t="shared" si="18"/>
        <v>66620.656082833462</v>
      </c>
      <c r="Z30" s="195">
        <f t="shared" si="0"/>
        <v>-13.574530699184677</v>
      </c>
      <c r="AA30" s="195">
        <f t="shared" si="1"/>
        <v>1.734226716754691</v>
      </c>
      <c r="AB30" s="195">
        <f t="shared" si="2"/>
        <v>0.54739808735519602</v>
      </c>
      <c r="AC30" s="195">
        <f t="shared" si="3"/>
        <v>1.7824842636851832</v>
      </c>
      <c r="AD30" s="195">
        <f t="shared" si="4"/>
        <v>0.59565563428568824</v>
      </c>
      <c r="AE30">
        <f t="shared" si="5"/>
        <v>0</v>
      </c>
      <c r="AF30">
        <f t="shared" si="5"/>
        <v>0</v>
      </c>
      <c r="AG30">
        <f t="shared" si="5"/>
        <v>0</v>
      </c>
      <c r="AH30">
        <f t="shared" si="5"/>
        <v>0</v>
      </c>
      <c r="AI30">
        <f t="shared" si="5"/>
        <v>0</v>
      </c>
      <c r="AJ30">
        <f t="shared" si="5"/>
        <v>0</v>
      </c>
      <c r="AK30">
        <f t="shared" si="5"/>
        <v>0</v>
      </c>
      <c r="AL30">
        <f t="shared" si="5"/>
        <v>0</v>
      </c>
      <c r="AM30">
        <f t="shared" si="6"/>
        <v>0</v>
      </c>
      <c r="AN30">
        <f t="shared" si="6"/>
        <v>0</v>
      </c>
      <c r="AO30">
        <f t="shared" si="6"/>
        <v>0</v>
      </c>
      <c r="AP30">
        <f t="shared" si="6"/>
        <v>0</v>
      </c>
      <c r="AQ30">
        <f t="shared" si="6"/>
        <v>0</v>
      </c>
      <c r="AR30">
        <f t="shared" si="6"/>
        <v>0</v>
      </c>
      <c r="AS30">
        <f t="shared" si="6"/>
        <v>0</v>
      </c>
      <c r="AT30">
        <f t="shared" si="6"/>
        <v>0</v>
      </c>
      <c r="AU30">
        <f t="shared" si="7"/>
        <v>0</v>
      </c>
      <c r="AV30">
        <f t="shared" si="7"/>
        <v>0</v>
      </c>
      <c r="AW30">
        <f t="shared" si="7"/>
        <v>0</v>
      </c>
      <c r="AX30">
        <f t="shared" si="7"/>
        <v>0</v>
      </c>
      <c r="AY30">
        <f t="shared" si="7"/>
        <v>0</v>
      </c>
      <c r="AZ30">
        <f t="shared" si="7"/>
        <v>0</v>
      </c>
      <c r="BA30">
        <f t="shared" si="7"/>
        <v>0</v>
      </c>
      <c r="BB30">
        <f t="shared" si="7"/>
        <v>0</v>
      </c>
      <c r="BC30">
        <f t="shared" si="8"/>
        <v>0</v>
      </c>
      <c r="BD30">
        <f t="shared" si="8"/>
        <v>0</v>
      </c>
      <c r="BE30">
        <f t="shared" si="8"/>
        <v>0</v>
      </c>
      <c r="BF30">
        <f t="shared" si="8"/>
        <v>0</v>
      </c>
      <c r="BG30">
        <f t="shared" si="8"/>
        <v>0</v>
      </c>
      <c r="BH30">
        <f t="shared" si="8"/>
        <v>0</v>
      </c>
      <c r="BI30">
        <f t="shared" si="8"/>
        <v>0</v>
      </c>
      <c r="BJ30">
        <f t="shared" si="8"/>
        <v>0</v>
      </c>
      <c r="BK30">
        <f t="shared" si="9"/>
        <v>0</v>
      </c>
      <c r="BL30">
        <f t="shared" si="9"/>
        <v>0</v>
      </c>
      <c r="BM30">
        <f t="shared" si="9"/>
        <v>0</v>
      </c>
      <c r="BN30">
        <f t="shared" si="9"/>
        <v>0</v>
      </c>
      <c r="BO30">
        <f t="shared" si="9"/>
        <v>0</v>
      </c>
      <c r="BP30">
        <f t="shared" si="9"/>
        <v>0</v>
      </c>
      <c r="BQ30">
        <f t="shared" si="9"/>
        <v>0</v>
      </c>
      <c r="BR30">
        <f t="shared" si="9"/>
        <v>0</v>
      </c>
      <c r="BS30">
        <f t="shared" si="10"/>
        <v>0</v>
      </c>
      <c r="BT30">
        <f t="shared" si="11"/>
        <v>0</v>
      </c>
      <c r="BU30">
        <f t="shared" si="12"/>
        <v>0</v>
      </c>
      <c r="BV30">
        <f t="shared" si="13"/>
        <v>0</v>
      </c>
      <c r="BW30">
        <f t="shared" si="14"/>
        <v>0</v>
      </c>
      <c r="BX30" s="190" t="str">
        <f t="shared" si="15"/>
        <v>Con recursos</v>
      </c>
      <c r="BY30" s="190" t="str">
        <f t="shared" si="15"/>
        <v>Con recursos</v>
      </c>
      <c r="BZ30" s="190" t="str">
        <f t="shared" si="15"/>
        <v>Con recursos</v>
      </c>
      <c r="CA30" s="190" t="str">
        <f t="shared" si="15"/>
        <v>Con recursos</v>
      </c>
      <c r="CB30" s="190" t="str">
        <f t="shared" si="15"/>
        <v>Con recursos</v>
      </c>
      <c r="CC30" s="190">
        <v>1</v>
      </c>
      <c r="CD30" s="190">
        <v>1</v>
      </c>
      <c r="CE30" s="190">
        <v>1</v>
      </c>
      <c r="CF30" s="190">
        <v>2</v>
      </c>
      <c r="CG30" s="196">
        <f t="shared" si="19"/>
        <v>1</v>
      </c>
      <c r="CH30" s="196">
        <f t="shared" si="20"/>
        <v>1</v>
      </c>
      <c r="CI30" s="196" t="str">
        <f t="shared" si="21"/>
        <v>Déficit hídrico estructural</v>
      </c>
      <c r="CJ30" s="196" t="str">
        <f t="shared" si="21"/>
        <v>Déficit hídrico estructural</v>
      </c>
      <c r="CK30" s="196" t="str">
        <f t="shared" si="21"/>
        <v>Déficit hídrico estructural</v>
      </c>
      <c r="CL30" s="196" t="str">
        <f t="shared" si="21"/>
        <v>Déficit hídrico estructural</v>
      </c>
      <c r="CM30" s="196" t="str">
        <f t="shared" si="21"/>
        <v>Déficit hídrico estructural</v>
      </c>
      <c r="CN30" s="181">
        <v>1130</v>
      </c>
      <c r="CO30" s="201">
        <v>-0.21247375382203879</v>
      </c>
      <c r="CP30" s="181">
        <v>889.90465818109624</v>
      </c>
    </row>
    <row r="31" spans="1:94">
      <c r="A31" t="s">
        <v>609</v>
      </c>
      <c r="B31" t="s">
        <v>610</v>
      </c>
      <c r="C31" s="191">
        <f>VLOOKUP($A31,'Demanda Cuencas consolidada Mm3'!$A$1:$G$102,3,FALSE)*1000/365/24/3600</f>
        <v>1.3854499619482494</v>
      </c>
      <c r="D31" s="191">
        <f>VLOOKUP($A31,'[1]DDA Cuencas Mm3'!$A$1:$G$102,4,FALSE)*1000/365/24/3600</f>
        <v>1.3131322932521559</v>
      </c>
      <c r="E31" s="191">
        <f>VLOOKUP($A31,'[1]DDA Cuencas Mm3'!$A$1:$G$102,5,FALSE)*1000/365/24/3600</f>
        <v>1.1773541349568746</v>
      </c>
      <c r="F31" s="191">
        <f>VLOOKUP($A31,'[1]DDA Cuencas Mm3'!$A$1:$G$102,6,FALSE)*1000/365/24/3600</f>
        <v>1.0746410451547439</v>
      </c>
      <c r="G31" s="191">
        <f>VLOOKUP($A31,'[1]DDA Cuencas Mm3'!$A$1:$G$102,7,FALSE)*1000/365/24/3600</f>
        <v>1.0327784119736174</v>
      </c>
      <c r="H31" s="193">
        <v>7.107813626595787</v>
      </c>
      <c r="I31" s="193">
        <v>4.3715474352746417</v>
      </c>
      <c r="J31" s="193">
        <v>2.8869138937460801</v>
      </c>
      <c r="K31" s="193">
        <v>2.3370945555127629</v>
      </c>
      <c r="L31" s="193">
        <v>1.830809011020158</v>
      </c>
      <c r="M31" s="193">
        <v>1.2000237124373181</v>
      </c>
      <c r="N31" s="194">
        <v>0.78880421814564849</v>
      </c>
      <c r="O31" s="193">
        <v>0.65318667256778995</v>
      </c>
      <c r="P31" s="183">
        <f t="shared" si="17"/>
        <v>24875.729823441172</v>
      </c>
      <c r="Q31" s="193">
        <v>4.9207207959686494</v>
      </c>
      <c r="R31" s="193">
        <v>3.177578762631418</v>
      </c>
      <c r="S31" s="193">
        <v>2.1969269718712821</v>
      </c>
      <c r="T31" s="193">
        <v>1.8238736784282259</v>
      </c>
      <c r="U31" s="193">
        <v>1.4734993350125161</v>
      </c>
      <c r="V31" s="193">
        <v>1.0234846067913821</v>
      </c>
      <c r="W31" s="194">
        <v>0.71641582354567668</v>
      </c>
      <c r="X31" s="193">
        <v>0.61072482902100778</v>
      </c>
      <c r="Y31" s="183">
        <f t="shared" si="18"/>
        <v>22592.889411336459</v>
      </c>
      <c r="Z31" s="195">
        <f t="shared" si="0"/>
        <v>-9.1769786386469026</v>
      </c>
      <c r="AA31" s="195">
        <f t="shared" si="1"/>
        <v>-0.28964768646077377</v>
      </c>
      <c r="AB31" s="195">
        <f t="shared" si="2"/>
        <v>-0.59671646970647918</v>
      </c>
      <c r="AC31" s="195">
        <f t="shared" si="3"/>
        <v>-9.2938051822353263E-3</v>
      </c>
      <c r="AD31" s="195">
        <f t="shared" si="4"/>
        <v>-0.31636258842794074</v>
      </c>
      <c r="AE31">
        <f t="shared" si="5"/>
        <v>0</v>
      </c>
      <c r="AF31">
        <f t="shared" si="5"/>
        <v>0</v>
      </c>
      <c r="AG31">
        <f t="shared" si="5"/>
        <v>0</v>
      </c>
      <c r="AH31">
        <f t="shared" si="5"/>
        <v>0</v>
      </c>
      <c r="AI31">
        <f t="shared" si="5"/>
        <v>0</v>
      </c>
      <c r="AJ31">
        <f t="shared" si="5"/>
        <v>1</v>
      </c>
      <c r="AK31">
        <f t="shared" si="5"/>
        <v>1</v>
      </c>
      <c r="AL31">
        <f t="shared" si="5"/>
        <v>1</v>
      </c>
      <c r="AM31">
        <f t="shared" si="6"/>
        <v>0</v>
      </c>
      <c r="AN31">
        <f t="shared" si="6"/>
        <v>0</v>
      </c>
      <c r="AO31">
        <f t="shared" si="6"/>
        <v>0</v>
      </c>
      <c r="AP31">
        <f t="shared" si="6"/>
        <v>0</v>
      </c>
      <c r="AQ31">
        <f t="shared" si="6"/>
        <v>0</v>
      </c>
      <c r="AR31">
        <f t="shared" si="6"/>
        <v>1</v>
      </c>
      <c r="AS31">
        <f t="shared" si="6"/>
        <v>1</v>
      </c>
      <c r="AT31">
        <f t="shared" si="6"/>
        <v>1</v>
      </c>
      <c r="AU31">
        <f t="shared" si="7"/>
        <v>0</v>
      </c>
      <c r="AV31">
        <f t="shared" si="7"/>
        <v>0</v>
      </c>
      <c r="AW31">
        <f t="shared" si="7"/>
        <v>0</v>
      </c>
      <c r="AX31">
        <f t="shared" si="7"/>
        <v>0</v>
      </c>
      <c r="AY31">
        <f t="shared" si="7"/>
        <v>0</v>
      </c>
      <c r="AZ31">
        <f t="shared" si="7"/>
        <v>1</v>
      </c>
      <c r="BA31">
        <f t="shared" si="7"/>
        <v>1</v>
      </c>
      <c r="BB31">
        <f t="shared" si="7"/>
        <v>1</v>
      </c>
      <c r="BC31">
        <f t="shared" si="8"/>
        <v>0</v>
      </c>
      <c r="BD31">
        <f t="shared" si="8"/>
        <v>0</v>
      </c>
      <c r="BE31">
        <f t="shared" si="8"/>
        <v>0</v>
      </c>
      <c r="BF31">
        <f t="shared" si="8"/>
        <v>0</v>
      </c>
      <c r="BG31">
        <f t="shared" si="8"/>
        <v>0</v>
      </c>
      <c r="BH31">
        <f t="shared" si="8"/>
        <v>1</v>
      </c>
      <c r="BI31">
        <f t="shared" si="8"/>
        <v>1</v>
      </c>
      <c r="BJ31">
        <f t="shared" si="8"/>
        <v>1</v>
      </c>
      <c r="BK31">
        <f t="shared" si="9"/>
        <v>0</v>
      </c>
      <c r="BL31">
        <f t="shared" si="9"/>
        <v>0</v>
      </c>
      <c r="BM31">
        <f t="shared" si="9"/>
        <v>0</v>
      </c>
      <c r="BN31">
        <f t="shared" si="9"/>
        <v>0</v>
      </c>
      <c r="BO31">
        <f t="shared" si="9"/>
        <v>0</v>
      </c>
      <c r="BP31">
        <f t="shared" si="9"/>
        <v>1</v>
      </c>
      <c r="BQ31">
        <f t="shared" si="9"/>
        <v>1</v>
      </c>
      <c r="BR31">
        <f t="shared" si="9"/>
        <v>1</v>
      </c>
      <c r="BS31">
        <f t="shared" si="10"/>
        <v>3</v>
      </c>
      <c r="BT31">
        <f t="shared" si="11"/>
        <v>3</v>
      </c>
      <c r="BU31">
        <f t="shared" si="12"/>
        <v>3</v>
      </c>
      <c r="BV31">
        <f t="shared" si="13"/>
        <v>3</v>
      </c>
      <c r="BW31">
        <f t="shared" si="14"/>
        <v>3</v>
      </c>
      <c r="BX31" s="190" t="str">
        <f t="shared" si="15"/>
        <v>Déficit hídrico estructural</v>
      </c>
      <c r="BY31" s="190" t="str">
        <f t="shared" si="15"/>
        <v>Déficit hídrico estructural</v>
      </c>
      <c r="BZ31" s="190" t="str">
        <f t="shared" si="15"/>
        <v>Déficit hídrico estructural</v>
      </c>
      <c r="CA31" s="190" t="str">
        <f t="shared" si="15"/>
        <v>Déficit hídrico estructural</v>
      </c>
      <c r="CB31" s="190" t="str">
        <f t="shared" si="15"/>
        <v>Déficit hídrico estructural</v>
      </c>
      <c r="CC31" s="190">
        <v>0</v>
      </c>
      <c r="CD31" s="190">
        <v>1</v>
      </c>
      <c r="CE31" s="190">
        <v>0</v>
      </c>
      <c r="CF31" s="190">
        <v>0</v>
      </c>
      <c r="CG31" s="196">
        <f t="shared" si="19"/>
        <v>1</v>
      </c>
      <c r="CH31" s="196">
        <f t="shared" si="20"/>
        <v>0</v>
      </c>
      <c r="CI31" s="196" t="str">
        <f t="shared" si="21"/>
        <v>Déficit hídrico estructural</v>
      </c>
      <c r="CJ31" s="196" t="str">
        <f t="shared" si="21"/>
        <v>Déficit hídrico estructural</v>
      </c>
      <c r="CK31" s="196" t="str">
        <f t="shared" si="21"/>
        <v>Déficit hídrico estructural</v>
      </c>
      <c r="CL31" s="196" t="str">
        <f t="shared" si="21"/>
        <v>Déficit hídrico estructural</v>
      </c>
      <c r="CM31" s="196" t="str">
        <f t="shared" si="21"/>
        <v>Déficit hídrico estructural</v>
      </c>
      <c r="CN31" s="181" t="s">
        <v>744</v>
      </c>
      <c r="CO31" s="201">
        <v>-0.15668628904184359</v>
      </c>
      <c r="CP31" s="181" t="s">
        <v>744</v>
      </c>
    </row>
    <row r="32" spans="1:94" s="190" customFormat="1">
      <c r="A32" s="190" t="s">
        <v>611</v>
      </c>
      <c r="B32" s="190" t="s">
        <v>612</v>
      </c>
      <c r="C32" s="191">
        <f>VLOOKUP($A32,'Demanda Cuencas consolidada Mm3'!$A$1:$G$102,3,FALSE)*1000/365/24/3600</f>
        <v>9.7666159309994921E-3</v>
      </c>
      <c r="D32" s="191">
        <f>VLOOKUP($A32,'[1]DDA Cuencas Mm3'!$A$1:$G$102,4,FALSE)*1000/365/24/3600</f>
        <v>9.8300355149670213E-3</v>
      </c>
      <c r="E32" s="191">
        <f>VLOOKUP($A32,'[1]DDA Cuencas Mm3'!$A$1:$G$102,5,FALSE)*1000/365/24/3600</f>
        <v>1.1035007610350075E-2</v>
      </c>
      <c r="F32" s="191">
        <f>VLOOKUP($A32,'[1]DDA Cuencas Mm3'!$A$1:$G$102,6,FALSE)*1000/365/24/3600</f>
        <v>1.2810755961440892E-2</v>
      </c>
      <c r="G32" s="191">
        <f>VLOOKUP($A32,'[1]DDA Cuencas Mm3'!$A$1:$G$102,7,FALSE)*1000/365/24/3600</f>
        <v>1.4047437848807713E-2</v>
      </c>
      <c r="H32" s="192">
        <v>1.23011793670601</v>
      </c>
      <c r="I32" s="192">
        <v>0.80313172398107691</v>
      </c>
      <c r="J32" s="192">
        <v>0.55065169359652344</v>
      </c>
      <c r="K32" s="192">
        <v>0.45100001603576823</v>
      </c>
      <c r="L32" s="192">
        <v>0.35482155210142291</v>
      </c>
      <c r="M32" s="192">
        <v>0.22598645669969331</v>
      </c>
      <c r="N32" s="194">
        <v>0.13236343845005591</v>
      </c>
      <c r="O32" s="192">
        <v>9.8193623937824867E-2</v>
      </c>
      <c r="P32" s="183">
        <f t="shared" si="17"/>
        <v>4174.2133949609633</v>
      </c>
      <c r="Q32" s="192">
        <v>1.0534272795662349</v>
      </c>
      <c r="R32" s="192">
        <v>0.72360758143640014</v>
      </c>
      <c r="S32" s="192">
        <v>0.49436695163824113</v>
      </c>
      <c r="T32" s="192">
        <v>0.39626083906938542</v>
      </c>
      <c r="U32" s="192">
        <v>0.29882782398883068</v>
      </c>
      <c r="V32" s="192">
        <v>0.17213101915707951</v>
      </c>
      <c r="W32" s="194">
        <v>0.101996321109191</v>
      </c>
      <c r="X32" s="192">
        <v>8.8483270503448508E-2</v>
      </c>
      <c r="Y32" s="183">
        <f t="shared" si="18"/>
        <v>3216.5559824994475</v>
      </c>
      <c r="Z32" s="195">
        <f t="shared" si="0"/>
        <v>-22.942224602546265</v>
      </c>
      <c r="AA32" s="195">
        <f t="shared" si="1"/>
        <v>0.16230098364211248</v>
      </c>
      <c r="AB32" s="195">
        <f t="shared" si="2"/>
        <v>9.216628559422399E-2</v>
      </c>
      <c r="AC32" s="195">
        <f t="shared" si="3"/>
        <v>0.1580835813082718</v>
      </c>
      <c r="AD32" s="195">
        <f t="shared" si="4"/>
        <v>8.794888326038329E-2</v>
      </c>
      <c r="AE32" s="190">
        <f t="shared" si="5"/>
        <v>0</v>
      </c>
      <c r="AF32" s="190">
        <f t="shared" si="5"/>
        <v>0</v>
      </c>
      <c r="AG32" s="190">
        <f t="shared" si="5"/>
        <v>0</v>
      </c>
      <c r="AH32" s="190">
        <f t="shared" si="5"/>
        <v>0</v>
      </c>
      <c r="AI32" s="190">
        <f t="shared" si="5"/>
        <v>0</v>
      </c>
      <c r="AJ32" s="190">
        <f t="shared" si="5"/>
        <v>0</v>
      </c>
      <c r="AK32" s="190">
        <f t="shared" si="5"/>
        <v>0</v>
      </c>
      <c r="AL32" s="190">
        <f t="shared" si="5"/>
        <v>0</v>
      </c>
      <c r="AM32" s="190">
        <f t="shared" si="6"/>
        <v>0</v>
      </c>
      <c r="AN32" s="190">
        <f t="shared" si="6"/>
        <v>0</v>
      </c>
      <c r="AO32" s="190">
        <f t="shared" si="6"/>
        <v>0</v>
      </c>
      <c r="AP32" s="190">
        <f t="shared" si="6"/>
        <v>0</v>
      </c>
      <c r="AQ32" s="190">
        <f t="shared" si="6"/>
        <v>0</v>
      </c>
      <c r="AR32" s="190">
        <f t="shared" si="6"/>
        <v>0</v>
      </c>
      <c r="AS32" s="190">
        <f t="shared" si="6"/>
        <v>0</v>
      </c>
      <c r="AT32" s="190">
        <f t="shared" si="6"/>
        <v>0</v>
      </c>
      <c r="AU32" s="190">
        <f t="shared" si="7"/>
        <v>0</v>
      </c>
      <c r="AV32" s="190">
        <f t="shared" si="7"/>
        <v>0</v>
      </c>
      <c r="AW32" s="190">
        <f t="shared" si="7"/>
        <v>0</v>
      </c>
      <c r="AX32" s="190">
        <f t="shared" si="7"/>
        <v>0</v>
      </c>
      <c r="AY32" s="190">
        <f t="shared" si="7"/>
        <v>0</v>
      </c>
      <c r="AZ32" s="190">
        <f t="shared" si="7"/>
        <v>0</v>
      </c>
      <c r="BA32" s="190">
        <f t="shared" si="7"/>
        <v>0</v>
      </c>
      <c r="BB32" s="190">
        <f t="shared" si="7"/>
        <v>0</v>
      </c>
      <c r="BC32" s="190">
        <f t="shared" si="8"/>
        <v>0</v>
      </c>
      <c r="BD32" s="190">
        <f t="shared" si="8"/>
        <v>0</v>
      </c>
      <c r="BE32" s="190">
        <f t="shared" si="8"/>
        <v>0</v>
      </c>
      <c r="BF32" s="190">
        <f t="shared" si="8"/>
        <v>0</v>
      </c>
      <c r="BG32" s="190">
        <f t="shared" si="8"/>
        <v>0</v>
      </c>
      <c r="BH32" s="190">
        <f t="shared" si="8"/>
        <v>0</v>
      </c>
      <c r="BI32" s="190">
        <f t="shared" si="8"/>
        <v>0</v>
      </c>
      <c r="BJ32" s="190">
        <f t="shared" si="8"/>
        <v>0</v>
      </c>
      <c r="BK32" s="190">
        <f t="shared" si="9"/>
        <v>0</v>
      </c>
      <c r="BL32" s="190">
        <f t="shared" si="9"/>
        <v>0</v>
      </c>
      <c r="BM32" s="190">
        <f t="shared" si="9"/>
        <v>0</v>
      </c>
      <c r="BN32" s="190">
        <f t="shared" si="9"/>
        <v>0</v>
      </c>
      <c r="BO32" s="190">
        <f t="shared" si="9"/>
        <v>0</v>
      </c>
      <c r="BP32" s="190">
        <f t="shared" si="9"/>
        <v>0</v>
      </c>
      <c r="BQ32" s="190">
        <f t="shared" si="9"/>
        <v>0</v>
      </c>
      <c r="BR32" s="190">
        <f t="shared" si="9"/>
        <v>0</v>
      </c>
      <c r="BS32" s="190">
        <f t="shared" si="10"/>
        <v>0</v>
      </c>
      <c r="BT32" s="190">
        <f t="shared" si="11"/>
        <v>0</v>
      </c>
      <c r="BU32" s="190">
        <f t="shared" si="12"/>
        <v>0</v>
      </c>
      <c r="BV32" s="190">
        <f t="shared" si="13"/>
        <v>0</v>
      </c>
      <c r="BW32" s="190">
        <f t="shared" si="14"/>
        <v>0</v>
      </c>
      <c r="BX32" s="190" t="str">
        <f t="shared" si="15"/>
        <v>Con recursos</v>
      </c>
      <c r="BY32" s="190" t="str">
        <f t="shared" si="15"/>
        <v>Con recursos</v>
      </c>
      <c r="BZ32" s="190" t="str">
        <f t="shared" si="15"/>
        <v>Con recursos</v>
      </c>
      <c r="CA32" s="190" t="str">
        <f t="shared" si="15"/>
        <v>Con recursos</v>
      </c>
      <c r="CB32" s="190" t="str">
        <f t="shared" si="15"/>
        <v>Con recursos</v>
      </c>
      <c r="CC32" s="190">
        <v>0</v>
      </c>
      <c r="CD32" s="190">
        <v>1</v>
      </c>
      <c r="CE32" s="190">
        <v>0</v>
      </c>
      <c r="CF32" s="190">
        <v>0</v>
      </c>
      <c r="CG32" s="196">
        <f t="shared" si="19"/>
        <v>1</v>
      </c>
      <c r="CH32" s="196">
        <f t="shared" si="20"/>
        <v>0</v>
      </c>
      <c r="CI32" s="196" t="str">
        <f t="shared" si="21"/>
        <v>Estrés hídrico</v>
      </c>
      <c r="CJ32" s="196" t="str">
        <f t="shared" si="21"/>
        <v>Estrés hídrico</v>
      </c>
      <c r="CK32" s="196" t="str">
        <f t="shared" si="21"/>
        <v>Estrés hídrico</v>
      </c>
      <c r="CL32" s="196" t="str">
        <f t="shared" si="21"/>
        <v>Estrés hídrico</v>
      </c>
      <c r="CM32" s="196" t="str">
        <f t="shared" si="21"/>
        <v>Estrés hídrico</v>
      </c>
      <c r="CN32" s="400" t="s">
        <v>744</v>
      </c>
      <c r="CO32" s="200">
        <v>-0.20445931486654767</v>
      </c>
      <c r="CP32" s="400" t="s">
        <v>744</v>
      </c>
    </row>
    <row r="33" spans="1:94" s="190" customFormat="1">
      <c r="A33" s="190" t="s">
        <v>613</v>
      </c>
      <c r="B33" s="190" t="s">
        <v>614</v>
      </c>
      <c r="C33" s="191">
        <f>VLOOKUP($A33,'Demanda Cuencas consolidada Mm3'!$A$1:$G$102,3,FALSE)*1000/365/24/3600</f>
        <v>0.15693176052765093</v>
      </c>
      <c r="D33" s="191">
        <f>VLOOKUP($A33,'[1]DDA Cuencas Mm3'!$A$1:$G$102,4,FALSE)*1000/365/24/3600</f>
        <v>0.15594875697615423</v>
      </c>
      <c r="E33" s="191">
        <f>VLOOKUP($A33,'[1]DDA Cuencas Mm3'!$A$1:$G$102,5,FALSE)*1000/365/24/3600</f>
        <v>0.18074581430745815</v>
      </c>
      <c r="F33" s="191">
        <f>VLOOKUP($A33,'[1]DDA Cuencas Mm3'!$A$1:$G$102,6,FALSE)*1000/365/24/3600</f>
        <v>0.20475012683916793</v>
      </c>
      <c r="G33" s="191">
        <f>VLOOKUP($A33,'[1]DDA Cuencas Mm3'!$A$1:$G$102,7,FALSE)*1000/365/24/3600</f>
        <v>0.23157661085743278</v>
      </c>
      <c r="H33" s="192">
        <v>27.379868028520189</v>
      </c>
      <c r="I33" s="192">
        <v>16.561441729695431</v>
      </c>
      <c r="J33" s="192">
        <v>10.73698628493139</v>
      </c>
      <c r="K33" s="192">
        <v>8.5923430821651738</v>
      </c>
      <c r="L33" s="192">
        <v>6.6258532758964144</v>
      </c>
      <c r="M33" s="192">
        <v>4.1916680838473157</v>
      </c>
      <c r="N33" s="194">
        <v>2.620205786011113</v>
      </c>
      <c r="O33" s="192">
        <v>2.1066807303688408</v>
      </c>
      <c r="P33" s="183">
        <f t="shared" si="17"/>
        <v>82630.809667646448</v>
      </c>
      <c r="Q33" s="192">
        <v>10.972516191170611</v>
      </c>
      <c r="R33" s="192">
        <v>8.8338427904074006</v>
      </c>
      <c r="S33" s="192">
        <v>7.1502142545299217</v>
      </c>
      <c r="T33" s="192">
        <v>6.336476661052389</v>
      </c>
      <c r="U33" s="192">
        <v>5.4268346439808131</v>
      </c>
      <c r="V33" s="192">
        <v>3.9090944566412942</v>
      </c>
      <c r="W33" s="194">
        <v>2.4163500608403958</v>
      </c>
      <c r="X33" s="192">
        <v>1.7173453001778149</v>
      </c>
      <c r="Y33" s="183">
        <f t="shared" si="18"/>
        <v>76202.015518662723</v>
      </c>
      <c r="Z33" s="195">
        <f t="shared" si="0"/>
        <v>-7.7801417834840336</v>
      </c>
      <c r="AA33" s="195">
        <f t="shared" si="1"/>
        <v>3.75314569966514</v>
      </c>
      <c r="AB33" s="195">
        <f t="shared" si="2"/>
        <v>2.2604013038642417</v>
      </c>
      <c r="AC33" s="195">
        <f t="shared" si="3"/>
        <v>3.6775178457838615</v>
      </c>
      <c r="AD33" s="195">
        <f t="shared" si="4"/>
        <v>2.1847734499829632</v>
      </c>
      <c r="AE33" s="190">
        <f t="shared" si="5"/>
        <v>0</v>
      </c>
      <c r="AF33" s="190">
        <f t="shared" si="5"/>
        <v>0</v>
      </c>
      <c r="AG33" s="190">
        <f t="shared" si="5"/>
        <v>0</v>
      </c>
      <c r="AH33" s="190">
        <f t="shared" si="5"/>
        <v>0</v>
      </c>
      <c r="AI33" s="190">
        <f t="shared" si="5"/>
        <v>0</v>
      </c>
      <c r="AJ33" s="190">
        <f t="shared" si="5"/>
        <v>0</v>
      </c>
      <c r="AK33" s="190">
        <f t="shared" si="5"/>
        <v>0</v>
      </c>
      <c r="AL33" s="190">
        <f t="shared" si="5"/>
        <v>0</v>
      </c>
      <c r="AM33" s="190">
        <f t="shared" si="6"/>
        <v>0</v>
      </c>
      <c r="AN33" s="190">
        <f t="shared" si="6"/>
        <v>0</v>
      </c>
      <c r="AO33" s="190">
        <f t="shared" si="6"/>
        <v>0</v>
      </c>
      <c r="AP33" s="190">
        <f t="shared" si="6"/>
        <v>0</v>
      </c>
      <c r="AQ33" s="190">
        <f t="shared" si="6"/>
        <v>0</v>
      </c>
      <c r="AR33" s="190">
        <f t="shared" si="6"/>
        <v>0</v>
      </c>
      <c r="AS33" s="190">
        <f t="shared" si="6"/>
        <v>0</v>
      </c>
      <c r="AT33" s="190">
        <f t="shared" si="6"/>
        <v>0</v>
      </c>
      <c r="AU33" s="190">
        <f t="shared" si="7"/>
        <v>0</v>
      </c>
      <c r="AV33" s="190">
        <f t="shared" si="7"/>
        <v>0</v>
      </c>
      <c r="AW33" s="190">
        <f t="shared" si="7"/>
        <v>0</v>
      </c>
      <c r="AX33" s="190">
        <f t="shared" si="7"/>
        <v>0</v>
      </c>
      <c r="AY33" s="190">
        <f t="shared" si="7"/>
        <v>0</v>
      </c>
      <c r="AZ33" s="190">
        <f t="shared" si="7"/>
        <v>0</v>
      </c>
      <c r="BA33" s="190">
        <f t="shared" si="7"/>
        <v>0</v>
      </c>
      <c r="BB33" s="190">
        <f t="shared" si="7"/>
        <v>0</v>
      </c>
      <c r="BC33" s="190">
        <f t="shared" si="8"/>
        <v>0</v>
      </c>
      <c r="BD33" s="190">
        <f t="shared" si="8"/>
        <v>0</v>
      </c>
      <c r="BE33" s="190">
        <f t="shared" si="8"/>
        <v>0</v>
      </c>
      <c r="BF33" s="190">
        <f t="shared" si="8"/>
        <v>0</v>
      </c>
      <c r="BG33" s="190">
        <f t="shared" si="8"/>
        <v>0</v>
      </c>
      <c r="BH33" s="190">
        <f t="shared" si="8"/>
        <v>0</v>
      </c>
      <c r="BI33" s="190">
        <f t="shared" si="8"/>
        <v>0</v>
      </c>
      <c r="BJ33" s="190">
        <f t="shared" si="8"/>
        <v>0</v>
      </c>
      <c r="BK33" s="190">
        <f t="shared" si="9"/>
        <v>0</v>
      </c>
      <c r="BL33" s="190">
        <f t="shared" si="9"/>
        <v>0</v>
      </c>
      <c r="BM33" s="190">
        <f t="shared" si="9"/>
        <v>0</v>
      </c>
      <c r="BN33" s="190">
        <f t="shared" si="9"/>
        <v>0</v>
      </c>
      <c r="BO33" s="190">
        <f t="shared" si="9"/>
        <v>0</v>
      </c>
      <c r="BP33" s="190">
        <f t="shared" si="9"/>
        <v>0</v>
      </c>
      <c r="BQ33" s="190">
        <f t="shared" si="9"/>
        <v>0</v>
      </c>
      <c r="BR33" s="190">
        <f t="shared" si="9"/>
        <v>0</v>
      </c>
      <c r="BS33" s="190">
        <f t="shared" si="10"/>
        <v>0</v>
      </c>
      <c r="BT33" s="190">
        <f t="shared" si="11"/>
        <v>0</v>
      </c>
      <c r="BU33" s="190">
        <f t="shared" si="12"/>
        <v>0</v>
      </c>
      <c r="BV33" s="190">
        <f t="shared" si="13"/>
        <v>0</v>
      </c>
      <c r="BW33" s="190">
        <f t="shared" si="14"/>
        <v>0</v>
      </c>
      <c r="BX33" s="190" t="str">
        <f t="shared" si="15"/>
        <v>Con recursos</v>
      </c>
      <c r="BY33" s="190" t="str">
        <f t="shared" si="15"/>
        <v>Con recursos</v>
      </c>
      <c r="BZ33" s="190" t="str">
        <f t="shared" si="15"/>
        <v>Con recursos</v>
      </c>
      <c r="CA33" s="190" t="str">
        <f t="shared" si="15"/>
        <v>Con recursos</v>
      </c>
      <c r="CB33" s="190" t="str">
        <f t="shared" si="15"/>
        <v>Con recursos</v>
      </c>
      <c r="CC33" s="190">
        <v>0</v>
      </c>
      <c r="CD33" s="190">
        <v>1</v>
      </c>
      <c r="CE33" s="190">
        <v>3</v>
      </c>
      <c r="CF33" s="190">
        <v>0</v>
      </c>
      <c r="CG33" s="196">
        <f t="shared" si="19"/>
        <v>1</v>
      </c>
      <c r="CH33" s="196">
        <f t="shared" si="20"/>
        <v>1</v>
      </c>
      <c r="CI33" s="196" t="str">
        <f t="shared" si="21"/>
        <v>Déficit hídrico estructural</v>
      </c>
      <c r="CJ33" s="196" t="str">
        <f t="shared" si="21"/>
        <v>Déficit hídrico estructural</v>
      </c>
      <c r="CK33" s="196" t="str">
        <f t="shared" si="21"/>
        <v>Déficit hídrico estructural</v>
      </c>
      <c r="CL33" s="196" t="str">
        <f t="shared" si="21"/>
        <v>Déficit hídrico estructural</v>
      </c>
      <c r="CM33" s="196" t="str">
        <f t="shared" si="21"/>
        <v>Déficit hídrico estructural</v>
      </c>
      <c r="CN33" s="400">
        <v>134.1</v>
      </c>
      <c r="CO33" s="200">
        <v>-0.15847592204757602</v>
      </c>
      <c r="CP33" s="400">
        <v>112.84837885342006</v>
      </c>
    </row>
    <row r="34" spans="1:94" s="190" customFormat="1">
      <c r="A34" s="190" t="s">
        <v>615</v>
      </c>
      <c r="B34" s="190" t="s">
        <v>616</v>
      </c>
      <c r="C34" s="191">
        <f>VLOOKUP($A34,'Demanda Cuencas consolidada Mm3'!$A$1:$G$102,3,FALSE)*1000/365/24/3600</f>
        <v>2.0389396245560628E-2</v>
      </c>
      <c r="D34" s="191">
        <f>VLOOKUP($A34,'[1]DDA Cuencas Mm3'!$A$1:$G$102,4,FALSE)*1000/365/24/3600</f>
        <v>2.0484525621511922E-2</v>
      </c>
      <c r="E34" s="191">
        <f>VLOOKUP($A34,'[1]DDA Cuencas Mm3'!$A$1:$G$102,5,FALSE)*1000/365/24/3600</f>
        <v>2.4479959411466259E-2</v>
      </c>
      <c r="F34" s="191">
        <f>VLOOKUP($A34,'[1]DDA Cuencas Mm3'!$A$1:$G$102,6,FALSE)*1000/365/24/3600</f>
        <v>2.7619228817858957E-2</v>
      </c>
      <c r="G34" s="191">
        <f>VLOOKUP($A34,'[1]DDA Cuencas Mm3'!$A$1:$G$102,7,FALSE)*1000/365/24/3600</f>
        <v>3.0948756976154235E-2</v>
      </c>
      <c r="H34" s="192">
        <v>1.99989053064205</v>
      </c>
      <c r="I34" s="192">
        <v>1.3306660040322991</v>
      </c>
      <c r="J34" s="192">
        <v>0.95175444638240336</v>
      </c>
      <c r="K34" s="192">
        <v>0.80458984542909473</v>
      </c>
      <c r="L34" s="192">
        <v>0.6629342669912125</v>
      </c>
      <c r="M34" s="192">
        <v>0.47117856234890693</v>
      </c>
      <c r="N34" s="194">
        <v>0.32545761523651578</v>
      </c>
      <c r="O34" s="192">
        <v>0.26846840738571698</v>
      </c>
      <c r="P34" s="183">
        <f t="shared" si="17"/>
        <v>10263.631354098761</v>
      </c>
      <c r="Q34" s="192">
        <v>1.0946555126907069</v>
      </c>
      <c r="R34" s="192">
        <v>0.88909680446240524</v>
      </c>
      <c r="S34" s="192">
        <v>0.73012791804733901</v>
      </c>
      <c r="T34" s="192">
        <v>0.65447591623454382</v>
      </c>
      <c r="U34" s="192">
        <v>0.57105561960236972</v>
      </c>
      <c r="V34" s="192">
        <v>0.43537692668361971</v>
      </c>
      <c r="W34" s="194">
        <v>0.3082101141323107</v>
      </c>
      <c r="X34" s="192">
        <v>0.25196208441312651</v>
      </c>
      <c r="Y34" s="183">
        <f t="shared" si="18"/>
        <v>9719.7141592765511</v>
      </c>
      <c r="Z34" s="195">
        <f t="shared" si="0"/>
        <v>-5.2994615264021334</v>
      </c>
      <c r="AA34" s="195">
        <f t="shared" si="1"/>
        <v>0.41489240106210779</v>
      </c>
      <c r="AB34" s="195">
        <f t="shared" si="2"/>
        <v>0.28772558851079877</v>
      </c>
      <c r="AC34" s="195">
        <f t="shared" si="3"/>
        <v>0.40442816970746548</v>
      </c>
      <c r="AD34" s="195">
        <f t="shared" si="4"/>
        <v>0.27726135715615646</v>
      </c>
      <c r="AE34" s="190">
        <f t="shared" si="5"/>
        <v>0</v>
      </c>
      <c r="AF34" s="190">
        <f t="shared" si="5"/>
        <v>0</v>
      </c>
      <c r="AG34" s="190">
        <f t="shared" si="5"/>
        <v>0</v>
      </c>
      <c r="AH34" s="190">
        <f t="shared" si="5"/>
        <v>0</v>
      </c>
      <c r="AI34" s="190">
        <f t="shared" si="5"/>
        <v>0</v>
      </c>
      <c r="AJ34" s="190">
        <f t="shared" si="5"/>
        <v>0</v>
      </c>
      <c r="AK34" s="190">
        <f t="shared" si="5"/>
        <v>0</v>
      </c>
      <c r="AL34" s="190">
        <f t="shared" ref="AL34:AL97" si="22">IF($C34&gt;O34,1,0)</f>
        <v>0</v>
      </c>
      <c r="AM34" s="190">
        <f t="shared" si="6"/>
        <v>0</v>
      </c>
      <c r="AN34" s="190">
        <f t="shared" si="6"/>
        <v>0</v>
      </c>
      <c r="AO34" s="190">
        <f t="shared" si="6"/>
        <v>0</v>
      </c>
      <c r="AP34" s="190">
        <f t="shared" si="6"/>
        <v>0</v>
      </c>
      <c r="AQ34" s="190">
        <f t="shared" si="6"/>
        <v>0</v>
      </c>
      <c r="AR34" s="190">
        <f t="shared" si="6"/>
        <v>0</v>
      </c>
      <c r="AS34" s="190">
        <f t="shared" si="6"/>
        <v>0</v>
      </c>
      <c r="AT34" s="190">
        <f t="shared" ref="AT34:AT97" si="23">IF($D34&gt;X34,1,0)</f>
        <v>0</v>
      </c>
      <c r="AU34" s="190">
        <f t="shared" si="7"/>
        <v>0</v>
      </c>
      <c r="AV34" s="190">
        <f t="shared" si="7"/>
        <v>0</v>
      </c>
      <c r="AW34" s="190">
        <f t="shared" si="7"/>
        <v>0</v>
      </c>
      <c r="AX34" s="190">
        <f t="shared" si="7"/>
        <v>0</v>
      </c>
      <c r="AY34" s="190">
        <f t="shared" si="7"/>
        <v>0</v>
      </c>
      <c r="AZ34" s="190">
        <f t="shared" si="7"/>
        <v>0</v>
      </c>
      <c r="BA34" s="190">
        <f t="shared" si="7"/>
        <v>0</v>
      </c>
      <c r="BB34" s="190">
        <f t="shared" ref="BB34:BB97" si="24">IF($E34&gt;X34,1,0)</f>
        <v>0</v>
      </c>
      <c r="BC34" s="190">
        <f t="shared" si="8"/>
        <v>0</v>
      </c>
      <c r="BD34" s="190">
        <f t="shared" si="8"/>
        <v>0</v>
      </c>
      <c r="BE34" s="190">
        <f t="shared" si="8"/>
        <v>0</v>
      </c>
      <c r="BF34" s="190">
        <f t="shared" si="8"/>
        <v>0</v>
      </c>
      <c r="BG34" s="190">
        <f t="shared" si="8"/>
        <v>0</v>
      </c>
      <c r="BH34" s="190">
        <f t="shared" si="8"/>
        <v>0</v>
      </c>
      <c r="BI34" s="190">
        <f t="shared" si="8"/>
        <v>0</v>
      </c>
      <c r="BJ34" s="190">
        <f t="shared" ref="BJ34:BJ97" si="25">IF($F34&gt;X34,1,0)</f>
        <v>0</v>
      </c>
      <c r="BK34" s="190">
        <f t="shared" si="9"/>
        <v>0</v>
      </c>
      <c r="BL34" s="190">
        <f t="shared" si="9"/>
        <v>0</v>
      </c>
      <c r="BM34" s="190">
        <f t="shared" si="9"/>
        <v>0</v>
      </c>
      <c r="BN34" s="190">
        <f t="shared" si="9"/>
        <v>0</v>
      </c>
      <c r="BO34" s="190">
        <f t="shared" si="9"/>
        <v>0</v>
      </c>
      <c r="BP34" s="190">
        <f t="shared" si="9"/>
        <v>0</v>
      </c>
      <c r="BQ34" s="190">
        <f t="shared" si="9"/>
        <v>0</v>
      </c>
      <c r="BR34" s="190">
        <f t="shared" ref="BR34:BR97" si="26">IF($G34&gt;X34,1,0)</f>
        <v>0</v>
      </c>
      <c r="BS34" s="190">
        <f t="shared" si="10"/>
        <v>0</v>
      </c>
      <c r="BT34" s="190">
        <f t="shared" si="11"/>
        <v>0</v>
      </c>
      <c r="BU34" s="190">
        <f t="shared" si="12"/>
        <v>0</v>
      </c>
      <c r="BV34" s="190">
        <f t="shared" si="13"/>
        <v>0</v>
      </c>
      <c r="BW34" s="190">
        <f t="shared" si="14"/>
        <v>0</v>
      </c>
      <c r="BX34" s="190" t="str">
        <f t="shared" si="15"/>
        <v>Con recursos</v>
      </c>
      <c r="BY34" s="190" t="str">
        <f t="shared" si="15"/>
        <v>Con recursos</v>
      </c>
      <c r="BZ34" s="190" t="str">
        <f t="shared" si="15"/>
        <v>Con recursos</v>
      </c>
      <c r="CA34" s="190" t="str">
        <f t="shared" si="15"/>
        <v>Con recursos</v>
      </c>
      <c r="CB34" s="190" t="str">
        <f t="shared" si="15"/>
        <v>Con recursos</v>
      </c>
      <c r="CC34" s="190">
        <v>0</v>
      </c>
      <c r="CD34" s="190">
        <v>1</v>
      </c>
      <c r="CE34" s="190">
        <v>0</v>
      </c>
      <c r="CF34" s="190">
        <v>0</v>
      </c>
      <c r="CG34" s="196">
        <f t="shared" si="19"/>
        <v>1</v>
      </c>
      <c r="CH34" s="196">
        <f t="shared" si="20"/>
        <v>0</v>
      </c>
      <c r="CI34" s="196" t="str">
        <f t="shared" si="21"/>
        <v>Estrés hídrico</v>
      </c>
      <c r="CJ34" s="196" t="str">
        <f t="shared" si="21"/>
        <v>Estrés hídrico</v>
      </c>
      <c r="CK34" s="196" t="str">
        <f t="shared" si="21"/>
        <v>Estrés hídrico</v>
      </c>
      <c r="CL34" s="196" t="str">
        <f t="shared" si="21"/>
        <v>Estrés hídrico</v>
      </c>
      <c r="CM34" s="196" t="str">
        <f t="shared" si="21"/>
        <v>Estrés hídrico</v>
      </c>
      <c r="CN34" s="400" t="s">
        <v>744</v>
      </c>
      <c r="CO34" s="200">
        <v>-0.19493129053458483</v>
      </c>
      <c r="CP34" s="400" t="s">
        <v>744</v>
      </c>
    </row>
    <row r="35" spans="1:94" s="190" customFormat="1">
      <c r="A35" s="190" t="s">
        <v>617</v>
      </c>
      <c r="B35" s="190" t="s">
        <v>618</v>
      </c>
      <c r="C35" s="191">
        <f>VLOOKUP($A35,'Demanda Cuencas consolidada Mm3'!$A$1:$G$102,3,FALSE)*1000/365/24/3600</f>
        <v>6.7607179096905128</v>
      </c>
      <c r="D35" s="191">
        <f>VLOOKUP($A35,'[1]DDA Cuencas Mm3'!$A$1:$G$102,4,FALSE)*1000/365/24/3600</f>
        <v>9.3805175038051765</v>
      </c>
      <c r="E35" s="191">
        <f>VLOOKUP($A35,'[1]DDA Cuencas Mm3'!$A$1:$G$102,5,FALSE)*1000/365/24/3600</f>
        <v>9.8233447488584478</v>
      </c>
      <c r="F35" s="191">
        <f>VLOOKUP($A35,'[1]DDA Cuencas Mm3'!$A$1:$G$102,6,FALSE)*1000/365/24/3600</f>
        <v>10.408168442415018</v>
      </c>
      <c r="G35" s="191">
        <f>VLOOKUP($A35,'[1]DDA Cuencas Mm3'!$A$1:$G$102,7,FALSE)*1000/365/24/3600</f>
        <v>10.228691019786911</v>
      </c>
      <c r="H35" s="192">
        <v>96.571030590172242</v>
      </c>
      <c r="I35" s="192">
        <v>59.989891099222632</v>
      </c>
      <c r="J35" s="192">
        <v>40.077884535929641</v>
      </c>
      <c r="K35" s="192">
        <v>32.686049694901357</v>
      </c>
      <c r="L35" s="192">
        <v>25.867528307869069</v>
      </c>
      <c r="M35" s="192">
        <v>17.34933135296712</v>
      </c>
      <c r="N35" s="194">
        <v>11.77363905279088</v>
      </c>
      <c r="O35" s="192">
        <v>9.9278074518952089</v>
      </c>
      <c r="P35" s="183">
        <f t="shared" si="17"/>
        <v>371293.48116881325</v>
      </c>
      <c r="Q35" s="192">
        <v>32.809425337683891</v>
      </c>
      <c r="R35" s="192">
        <v>28.60363821688097</v>
      </c>
      <c r="S35" s="192">
        <v>24.85147413712745</v>
      </c>
      <c r="T35" s="192">
        <v>22.85120935025169</v>
      </c>
      <c r="U35" s="192">
        <v>20.429045412304689</v>
      </c>
      <c r="V35" s="192">
        <v>15.79525580240351</v>
      </c>
      <c r="W35" s="194">
        <v>10.08886137405675</v>
      </c>
      <c r="X35" s="192">
        <v>6.7375156330077903</v>
      </c>
      <c r="Y35" s="183">
        <f t="shared" si="18"/>
        <v>318162.33229225368</v>
      </c>
      <c r="Z35" s="195">
        <f t="shared" si="0"/>
        <v>-14.309744601307134</v>
      </c>
      <c r="AA35" s="195">
        <f t="shared" si="1"/>
        <v>6.4147382985983334</v>
      </c>
      <c r="AB35" s="195">
        <f t="shared" si="2"/>
        <v>0.70834387025157319</v>
      </c>
      <c r="AC35" s="195">
        <f t="shared" si="3"/>
        <v>5.5665647826165987</v>
      </c>
      <c r="AD35" s="195">
        <f t="shared" si="4"/>
        <v>-0.13982964573016154</v>
      </c>
      <c r="AE35" s="190">
        <f t="shared" ref="AE35:AK66" si="27">IF($C35&gt;H35,1,0)</f>
        <v>0</v>
      </c>
      <c r="AF35" s="190">
        <f t="shared" si="27"/>
        <v>0</v>
      </c>
      <c r="AG35" s="190">
        <f t="shared" si="27"/>
        <v>0</v>
      </c>
      <c r="AH35" s="190">
        <f t="shared" si="27"/>
        <v>0</v>
      </c>
      <c r="AI35" s="190">
        <f t="shared" si="27"/>
        <v>0</v>
      </c>
      <c r="AJ35" s="190">
        <f t="shared" si="27"/>
        <v>0</v>
      </c>
      <c r="AK35" s="190">
        <f t="shared" si="27"/>
        <v>0</v>
      </c>
      <c r="AL35" s="190">
        <f t="shared" si="22"/>
        <v>0</v>
      </c>
      <c r="AM35" s="190">
        <f t="shared" ref="AM35:AS66" si="28">IF($D35&gt;Q35,1,0)</f>
        <v>0</v>
      </c>
      <c r="AN35" s="190">
        <f t="shared" si="28"/>
        <v>0</v>
      </c>
      <c r="AO35" s="190">
        <f t="shared" si="28"/>
        <v>0</v>
      </c>
      <c r="AP35" s="190">
        <f t="shared" si="28"/>
        <v>0</v>
      </c>
      <c r="AQ35" s="190">
        <f t="shared" si="28"/>
        <v>0</v>
      </c>
      <c r="AR35" s="190">
        <f t="shared" si="28"/>
        <v>0</v>
      </c>
      <c r="AS35" s="190">
        <f t="shared" si="28"/>
        <v>0</v>
      </c>
      <c r="AT35" s="190">
        <f t="shared" si="23"/>
        <v>1</v>
      </c>
      <c r="AU35" s="190">
        <f t="shared" ref="AU35:BA66" si="29">IF($E35&gt;Q35,1,0)</f>
        <v>0</v>
      </c>
      <c r="AV35" s="190">
        <f t="shared" si="29"/>
        <v>0</v>
      </c>
      <c r="AW35" s="190">
        <f t="shared" si="29"/>
        <v>0</v>
      </c>
      <c r="AX35" s="190">
        <f t="shared" si="29"/>
        <v>0</v>
      </c>
      <c r="AY35" s="190">
        <f t="shared" si="29"/>
        <v>0</v>
      </c>
      <c r="AZ35" s="190">
        <f t="shared" si="29"/>
        <v>0</v>
      </c>
      <c r="BA35" s="190">
        <f t="shared" si="29"/>
        <v>0</v>
      </c>
      <c r="BB35" s="190">
        <f t="shared" si="24"/>
        <v>1</v>
      </c>
      <c r="BC35" s="190">
        <f t="shared" ref="BC35:BI66" si="30">IF($F35&gt;Q35,1,0)</f>
        <v>0</v>
      </c>
      <c r="BD35" s="190">
        <f t="shared" si="30"/>
        <v>0</v>
      </c>
      <c r="BE35" s="190">
        <f t="shared" si="30"/>
        <v>0</v>
      </c>
      <c r="BF35" s="190">
        <f t="shared" si="30"/>
        <v>0</v>
      </c>
      <c r="BG35" s="190">
        <f t="shared" si="30"/>
        <v>0</v>
      </c>
      <c r="BH35" s="190">
        <f t="shared" si="30"/>
        <v>0</v>
      </c>
      <c r="BI35" s="190">
        <f t="shared" si="30"/>
        <v>1</v>
      </c>
      <c r="BJ35" s="190">
        <f t="shared" si="25"/>
        <v>1</v>
      </c>
      <c r="BK35" s="190">
        <f t="shared" ref="BK35:BQ66" si="31">IF($G35&gt;Q35,1,0)</f>
        <v>0</v>
      </c>
      <c r="BL35" s="190">
        <f t="shared" si="31"/>
        <v>0</v>
      </c>
      <c r="BM35" s="190">
        <f t="shared" si="31"/>
        <v>0</v>
      </c>
      <c r="BN35" s="190">
        <f t="shared" si="31"/>
        <v>0</v>
      </c>
      <c r="BO35" s="190">
        <f t="shared" si="31"/>
        <v>0</v>
      </c>
      <c r="BP35" s="190">
        <f t="shared" si="31"/>
        <v>0</v>
      </c>
      <c r="BQ35" s="190">
        <f t="shared" si="31"/>
        <v>1</v>
      </c>
      <c r="BR35" s="190">
        <f t="shared" si="26"/>
        <v>1</v>
      </c>
      <c r="BS35" s="190">
        <f t="shared" si="10"/>
        <v>0</v>
      </c>
      <c r="BT35" s="190">
        <f t="shared" si="11"/>
        <v>1</v>
      </c>
      <c r="BU35" s="190">
        <f t="shared" si="12"/>
        <v>1</v>
      </c>
      <c r="BV35" s="190">
        <f t="shared" si="13"/>
        <v>2</v>
      </c>
      <c r="BW35" s="190">
        <f t="shared" si="14"/>
        <v>2</v>
      </c>
      <c r="BX35" s="190" t="str">
        <f t="shared" ref="BX35:CB66" si="32">IF(BS35&lt;2,"Con recursos",IF(BS35=2,"Estrés hídrico",IF(BS35&gt;2,"Déficit hídrico estructural",0)))</f>
        <v>Con recursos</v>
      </c>
      <c r="BY35" s="190" t="str">
        <f t="shared" si="32"/>
        <v>Con recursos</v>
      </c>
      <c r="BZ35" s="190" t="str">
        <f t="shared" si="32"/>
        <v>Con recursos</v>
      </c>
      <c r="CA35" s="190" t="str">
        <f t="shared" si="32"/>
        <v>Estrés hídrico</v>
      </c>
      <c r="CB35" s="190" t="str">
        <f t="shared" si="32"/>
        <v>Estrés hídrico</v>
      </c>
      <c r="CC35" s="190">
        <v>1</v>
      </c>
      <c r="CD35" s="190">
        <v>1</v>
      </c>
      <c r="CE35" s="190">
        <v>3</v>
      </c>
      <c r="CF35" s="190">
        <v>4</v>
      </c>
      <c r="CG35" s="196">
        <f t="shared" si="19"/>
        <v>1</v>
      </c>
      <c r="CH35" s="196">
        <f t="shared" si="20"/>
        <v>1</v>
      </c>
      <c r="CI35" s="196" t="str">
        <f t="shared" si="21"/>
        <v>Déficit hídrico estructural</v>
      </c>
      <c r="CJ35" s="196" t="str">
        <f t="shared" si="21"/>
        <v>Déficit hídrico estructural</v>
      </c>
      <c r="CK35" s="196" t="str">
        <f t="shared" si="21"/>
        <v>Déficit hídrico estructural</v>
      </c>
      <c r="CL35" s="196" t="str">
        <f t="shared" si="21"/>
        <v>Déficit hídrico estructural</v>
      </c>
      <c r="CM35" s="196" t="str">
        <f t="shared" si="21"/>
        <v>Déficit hídrico estructural</v>
      </c>
      <c r="CN35" s="400">
        <v>1726</v>
      </c>
      <c r="CO35" s="200">
        <v>-0.13433264502501818</v>
      </c>
      <c r="CP35" s="400">
        <v>1494.1418546868185</v>
      </c>
    </row>
    <row r="36" spans="1:94" s="190" customFormat="1">
      <c r="A36" s="190" t="s">
        <v>619</v>
      </c>
      <c r="B36" s="190" t="s">
        <v>620</v>
      </c>
      <c r="C36" s="191">
        <f>VLOOKUP($A36,'Demanda Cuencas consolidada Mm3'!$A$1:$G$102,3,FALSE)*1000/365/24/3600</f>
        <v>6.3980530187721971</v>
      </c>
      <c r="D36" s="191">
        <f>VLOOKUP($A36,'[1]DDA Cuencas Mm3'!$A$1:$G$102,4,FALSE)*1000/365/24/3600</f>
        <v>6.4619165398274987</v>
      </c>
      <c r="E36" s="191">
        <f>VLOOKUP($A36,'[1]DDA Cuencas Mm3'!$A$1:$G$102,5,FALSE)*1000/365/24/3600</f>
        <v>7.201357179096906</v>
      </c>
      <c r="F36" s="191">
        <f>VLOOKUP($A36,'[1]DDA Cuencas Mm3'!$A$1:$G$102,6,FALSE)*1000/365/24/3600</f>
        <v>8.3081874682902068</v>
      </c>
      <c r="G36" s="191">
        <f>VLOOKUP($A36,'[1]DDA Cuencas Mm3'!$A$1:$G$102,7,FALSE)*1000/365/24/3600</f>
        <v>9.5900558092338919</v>
      </c>
      <c r="H36" s="192">
        <v>27.15237932894971</v>
      </c>
      <c r="I36" s="192">
        <v>12.870687451501819</v>
      </c>
      <c r="J36" s="192">
        <v>7.3381530217405171</v>
      </c>
      <c r="K36" s="192">
        <v>5.6531144404415059</v>
      </c>
      <c r="L36" s="192">
        <v>4.26705420338733</v>
      </c>
      <c r="M36" s="192">
        <v>2.7536946839869669</v>
      </c>
      <c r="N36" s="194">
        <v>1.8905291480094111</v>
      </c>
      <c r="O36" s="192">
        <v>1.6292682776423371</v>
      </c>
      <c r="P36" s="183">
        <f t="shared" si="17"/>
        <v>59619.727211624784</v>
      </c>
      <c r="Q36" s="192">
        <v>12.386029147048269</v>
      </c>
      <c r="R36" s="192">
        <v>8.2780071621225613</v>
      </c>
      <c r="S36" s="192">
        <v>5.8314226874263113</v>
      </c>
      <c r="T36" s="192">
        <v>4.8606485762024336</v>
      </c>
      <c r="U36" s="192">
        <v>3.9200233970646319</v>
      </c>
      <c r="V36" s="192">
        <v>2.6523406244970422</v>
      </c>
      <c r="W36" s="194">
        <v>1.7227276659160089</v>
      </c>
      <c r="X36" s="192">
        <v>1.38057518567821</v>
      </c>
      <c r="Y36" s="183">
        <f t="shared" si="18"/>
        <v>54327.939672327251</v>
      </c>
      <c r="Z36" s="195">
        <f t="shared" si="0"/>
        <v>-8.8759002880270295</v>
      </c>
      <c r="AA36" s="195">
        <f t="shared" si="1"/>
        <v>-3.8095759153304565</v>
      </c>
      <c r="AB36" s="195">
        <f t="shared" si="2"/>
        <v>-4.7391888739114894</v>
      </c>
      <c r="AC36" s="195">
        <f t="shared" si="3"/>
        <v>-6.9377151847368497</v>
      </c>
      <c r="AD36" s="195">
        <f t="shared" si="4"/>
        <v>-7.8673281433178825</v>
      </c>
      <c r="AE36" s="190">
        <f t="shared" si="27"/>
        <v>0</v>
      </c>
      <c r="AF36" s="190">
        <f t="shared" si="27"/>
        <v>0</v>
      </c>
      <c r="AG36" s="190">
        <f t="shared" si="27"/>
        <v>0</v>
      </c>
      <c r="AH36" s="190">
        <f t="shared" si="27"/>
        <v>1</v>
      </c>
      <c r="AI36" s="190">
        <f t="shared" si="27"/>
        <v>1</v>
      </c>
      <c r="AJ36" s="190">
        <f t="shared" si="27"/>
        <v>1</v>
      </c>
      <c r="AK36" s="190">
        <f t="shared" si="27"/>
        <v>1</v>
      </c>
      <c r="AL36" s="190">
        <f t="shared" si="22"/>
        <v>1</v>
      </c>
      <c r="AM36" s="190">
        <f t="shared" si="28"/>
        <v>0</v>
      </c>
      <c r="AN36" s="190">
        <f t="shared" si="28"/>
        <v>0</v>
      </c>
      <c r="AO36" s="190">
        <f t="shared" si="28"/>
        <v>1</v>
      </c>
      <c r="AP36" s="190">
        <f t="shared" si="28"/>
        <v>1</v>
      </c>
      <c r="AQ36" s="190">
        <f t="shared" si="28"/>
        <v>1</v>
      </c>
      <c r="AR36" s="190">
        <f t="shared" si="28"/>
        <v>1</v>
      </c>
      <c r="AS36" s="190">
        <f t="shared" si="28"/>
        <v>1</v>
      </c>
      <c r="AT36" s="190">
        <f t="shared" si="23"/>
        <v>1</v>
      </c>
      <c r="AU36" s="190">
        <f t="shared" si="29"/>
        <v>0</v>
      </c>
      <c r="AV36" s="190">
        <f t="shared" si="29"/>
        <v>0</v>
      </c>
      <c r="AW36" s="190">
        <f t="shared" si="29"/>
        <v>1</v>
      </c>
      <c r="AX36" s="190">
        <f t="shared" si="29"/>
        <v>1</v>
      </c>
      <c r="AY36" s="190">
        <f t="shared" si="29"/>
        <v>1</v>
      </c>
      <c r="AZ36" s="190">
        <f t="shared" si="29"/>
        <v>1</v>
      </c>
      <c r="BA36" s="190">
        <f t="shared" si="29"/>
        <v>1</v>
      </c>
      <c r="BB36" s="190">
        <f t="shared" si="24"/>
        <v>1</v>
      </c>
      <c r="BC36" s="190">
        <f t="shared" si="30"/>
        <v>0</v>
      </c>
      <c r="BD36" s="190">
        <f t="shared" si="30"/>
        <v>1</v>
      </c>
      <c r="BE36" s="190">
        <f t="shared" si="30"/>
        <v>1</v>
      </c>
      <c r="BF36" s="190">
        <f t="shared" si="30"/>
        <v>1</v>
      </c>
      <c r="BG36" s="190">
        <f t="shared" si="30"/>
        <v>1</v>
      </c>
      <c r="BH36" s="190">
        <f t="shared" si="30"/>
        <v>1</v>
      </c>
      <c r="BI36" s="190">
        <f t="shared" si="30"/>
        <v>1</v>
      </c>
      <c r="BJ36" s="190">
        <f t="shared" si="25"/>
        <v>1</v>
      </c>
      <c r="BK36" s="190">
        <f t="shared" si="31"/>
        <v>0</v>
      </c>
      <c r="BL36" s="190">
        <f t="shared" si="31"/>
        <v>1</v>
      </c>
      <c r="BM36" s="190">
        <f t="shared" si="31"/>
        <v>1</v>
      </c>
      <c r="BN36" s="190">
        <f t="shared" si="31"/>
        <v>1</v>
      </c>
      <c r="BO36" s="190">
        <f t="shared" si="31"/>
        <v>1</v>
      </c>
      <c r="BP36" s="190">
        <f t="shared" si="31"/>
        <v>1</v>
      </c>
      <c r="BQ36" s="190">
        <f t="shared" si="31"/>
        <v>1</v>
      </c>
      <c r="BR36" s="190">
        <f t="shared" si="26"/>
        <v>1</v>
      </c>
      <c r="BS36" s="190">
        <f t="shared" si="10"/>
        <v>5</v>
      </c>
      <c r="BT36" s="190">
        <f t="shared" si="11"/>
        <v>6</v>
      </c>
      <c r="BU36" s="190">
        <f t="shared" si="12"/>
        <v>6</v>
      </c>
      <c r="BV36" s="190">
        <f t="shared" si="13"/>
        <v>7</v>
      </c>
      <c r="BW36" s="190">
        <f t="shared" si="14"/>
        <v>7</v>
      </c>
      <c r="BX36" s="190" t="str">
        <f t="shared" si="32"/>
        <v>Déficit hídrico estructural</v>
      </c>
      <c r="BY36" s="190" t="str">
        <f t="shared" si="32"/>
        <v>Déficit hídrico estructural</v>
      </c>
      <c r="BZ36" s="190" t="str">
        <f t="shared" si="32"/>
        <v>Déficit hídrico estructural</v>
      </c>
      <c r="CA36" s="190" t="str">
        <f t="shared" si="32"/>
        <v>Déficit hídrico estructural</v>
      </c>
      <c r="CB36" s="190" t="str">
        <f t="shared" si="32"/>
        <v>Déficit hídrico estructural</v>
      </c>
      <c r="CC36" s="190">
        <v>0</v>
      </c>
      <c r="CD36" s="190">
        <v>1</v>
      </c>
      <c r="CE36" s="190">
        <v>1</v>
      </c>
      <c r="CF36" s="190">
        <v>12</v>
      </c>
      <c r="CG36" s="196">
        <f t="shared" si="19"/>
        <v>1</v>
      </c>
      <c r="CH36" s="196">
        <f t="shared" si="20"/>
        <v>1</v>
      </c>
      <c r="CI36" s="196" t="str">
        <f t="shared" si="21"/>
        <v>Déficit hídrico estructural</v>
      </c>
      <c r="CJ36" s="196" t="str">
        <f t="shared" si="21"/>
        <v>Déficit hídrico estructural</v>
      </c>
      <c r="CK36" s="196" t="str">
        <f t="shared" si="21"/>
        <v>Déficit hídrico estructural</v>
      </c>
      <c r="CL36" s="196" t="str">
        <f t="shared" si="21"/>
        <v>Déficit hídrico estructural</v>
      </c>
      <c r="CM36" s="196" t="str">
        <f t="shared" si="21"/>
        <v>Déficit hídrico estructural</v>
      </c>
      <c r="CN36" s="400">
        <v>90.424999999999997</v>
      </c>
      <c r="CO36" s="200">
        <v>-0.17302950079023907</v>
      </c>
      <c r="CP36" s="400">
        <v>74.778807391042633</v>
      </c>
    </row>
    <row r="37" spans="1:94" s="190" customFormat="1">
      <c r="A37" s="190" t="s">
        <v>621</v>
      </c>
      <c r="B37" s="190" t="s">
        <v>622</v>
      </c>
      <c r="C37" s="191">
        <f>VLOOKUP($A37,'Demanda Cuencas consolidada Mm3'!$A$1:$G$102,3,FALSE)*1000/365/24/3600</f>
        <v>13.824549720953831</v>
      </c>
      <c r="D37" s="191">
        <f>VLOOKUP($A37,'[1]DDA Cuencas Mm3'!$A$1:$G$102,4,FALSE)*1000/365/24/3600</f>
        <v>15.539890918315576</v>
      </c>
      <c r="E37" s="191">
        <f>VLOOKUP($A37,'[1]DDA Cuencas Mm3'!$A$1:$G$102,5,FALSE)*1000/365/24/3600</f>
        <v>15.982242516489091</v>
      </c>
      <c r="F37" s="191">
        <f>VLOOKUP($A37,'[1]DDA Cuencas Mm3'!$A$1:$G$102,6,FALSE)*1000/365/24/3600</f>
        <v>21.238743023845764</v>
      </c>
      <c r="G37" s="191">
        <f>VLOOKUP($A37,'[1]DDA Cuencas Mm3'!$A$1:$G$102,7,FALSE)*1000/365/24/3600</f>
        <v>22.660102739726025</v>
      </c>
      <c r="H37" s="192">
        <v>762.20914639332057</v>
      </c>
      <c r="I37" s="192">
        <v>160.67033143881321</v>
      </c>
      <c r="J37" s="192">
        <v>51.999924561922612</v>
      </c>
      <c r="K37" s="192">
        <v>31.38813390113766</v>
      </c>
      <c r="L37" s="192">
        <v>18.562610273158441</v>
      </c>
      <c r="M37" s="192">
        <v>8.682913379116318</v>
      </c>
      <c r="N37" s="194">
        <v>4.9921851133087616</v>
      </c>
      <c r="O37" s="192">
        <v>4.2025790645733947</v>
      </c>
      <c r="P37" s="183">
        <f t="shared" si="17"/>
        <v>157433.54973330509</v>
      </c>
      <c r="Q37" s="192">
        <v>165.5843381304158</v>
      </c>
      <c r="R37" s="192">
        <v>70.059185273675212</v>
      </c>
      <c r="S37" s="192">
        <v>33.479706654391308</v>
      </c>
      <c r="T37" s="192">
        <v>23.043391825740649</v>
      </c>
      <c r="U37" s="192">
        <v>15.088585711358681</v>
      </c>
      <c r="V37" s="192">
        <v>7.6470582086301908</v>
      </c>
      <c r="W37" s="194">
        <v>4.5043748394861707</v>
      </c>
      <c r="X37" s="192">
        <v>3.8213253006925152</v>
      </c>
      <c r="Y37" s="183">
        <f t="shared" si="18"/>
        <v>142049.96493803588</v>
      </c>
      <c r="Z37" s="195">
        <f t="shared" si="0"/>
        <v>-9.7714780752446018</v>
      </c>
      <c r="AA37" s="195">
        <f t="shared" si="1"/>
        <v>-7.8928327096853854</v>
      </c>
      <c r="AB37" s="195">
        <f t="shared" si="2"/>
        <v>-11.035516078829406</v>
      </c>
      <c r="AC37" s="195">
        <f t="shared" si="3"/>
        <v>-15.013044531095833</v>
      </c>
      <c r="AD37" s="195">
        <f t="shared" si="4"/>
        <v>-18.155727900239853</v>
      </c>
      <c r="AE37" s="190">
        <f t="shared" si="27"/>
        <v>0</v>
      </c>
      <c r="AF37" s="190">
        <f t="shared" si="27"/>
        <v>0</v>
      </c>
      <c r="AG37" s="190">
        <f t="shared" si="27"/>
        <v>0</v>
      </c>
      <c r="AH37" s="190">
        <f t="shared" si="27"/>
        <v>0</v>
      </c>
      <c r="AI37" s="190">
        <f t="shared" si="27"/>
        <v>0</v>
      </c>
      <c r="AJ37" s="190">
        <f t="shared" si="27"/>
        <v>1</v>
      </c>
      <c r="AK37" s="190">
        <f t="shared" si="27"/>
        <v>1</v>
      </c>
      <c r="AL37" s="190">
        <f t="shared" si="22"/>
        <v>1</v>
      </c>
      <c r="AM37" s="190">
        <f t="shared" si="28"/>
        <v>0</v>
      </c>
      <c r="AN37" s="190">
        <f t="shared" si="28"/>
        <v>0</v>
      </c>
      <c r="AO37" s="190">
        <f t="shared" si="28"/>
        <v>0</v>
      </c>
      <c r="AP37" s="190">
        <f t="shared" si="28"/>
        <v>0</v>
      </c>
      <c r="AQ37" s="190">
        <f t="shared" si="28"/>
        <v>1</v>
      </c>
      <c r="AR37" s="190">
        <f t="shared" si="28"/>
        <v>1</v>
      </c>
      <c r="AS37" s="190">
        <f t="shared" si="28"/>
        <v>1</v>
      </c>
      <c r="AT37" s="190">
        <f t="shared" si="23"/>
        <v>1</v>
      </c>
      <c r="AU37" s="190">
        <f t="shared" si="29"/>
        <v>0</v>
      </c>
      <c r="AV37" s="190">
        <f t="shared" si="29"/>
        <v>0</v>
      </c>
      <c r="AW37" s="190">
        <f t="shared" si="29"/>
        <v>0</v>
      </c>
      <c r="AX37" s="190">
        <f t="shared" si="29"/>
        <v>0</v>
      </c>
      <c r="AY37" s="190">
        <f t="shared" si="29"/>
        <v>1</v>
      </c>
      <c r="AZ37" s="190">
        <f t="shared" si="29"/>
        <v>1</v>
      </c>
      <c r="BA37" s="190">
        <f t="shared" si="29"/>
        <v>1</v>
      </c>
      <c r="BB37" s="190">
        <f t="shared" si="24"/>
        <v>1</v>
      </c>
      <c r="BC37" s="190">
        <f t="shared" si="30"/>
        <v>0</v>
      </c>
      <c r="BD37" s="190">
        <f t="shared" si="30"/>
        <v>0</v>
      </c>
      <c r="BE37" s="190">
        <f t="shared" si="30"/>
        <v>0</v>
      </c>
      <c r="BF37" s="190">
        <f t="shared" si="30"/>
        <v>0</v>
      </c>
      <c r="BG37" s="190">
        <f t="shared" si="30"/>
        <v>1</v>
      </c>
      <c r="BH37" s="190">
        <f t="shared" si="30"/>
        <v>1</v>
      </c>
      <c r="BI37" s="190">
        <f t="shared" si="30"/>
        <v>1</v>
      </c>
      <c r="BJ37" s="190">
        <f t="shared" si="25"/>
        <v>1</v>
      </c>
      <c r="BK37" s="190">
        <f t="shared" si="31"/>
        <v>0</v>
      </c>
      <c r="BL37" s="190">
        <f t="shared" si="31"/>
        <v>0</v>
      </c>
      <c r="BM37" s="190">
        <f t="shared" si="31"/>
        <v>0</v>
      </c>
      <c r="BN37" s="190">
        <f t="shared" si="31"/>
        <v>0</v>
      </c>
      <c r="BO37" s="190">
        <f t="shared" si="31"/>
        <v>1</v>
      </c>
      <c r="BP37" s="190">
        <f t="shared" si="31"/>
        <v>1</v>
      </c>
      <c r="BQ37" s="190">
        <f t="shared" si="31"/>
        <v>1</v>
      </c>
      <c r="BR37" s="190">
        <f t="shared" si="26"/>
        <v>1</v>
      </c>
      <c r="BS37" s="190">
        <f t="shared" si="10"/>
        <v>3</v>
      </c>
      <c r="BT37" s="190">
        <f t="shared" si="11"/>
        <v>4</v>
      </c>
      <c r="BU37" s="190">
        <f t="shared" si="12"/>
        <v>4</v>
      </c>
      <c r="BV37" s="190">
        <f t="shared" si="13"/>
        <v>4</v>
      </c>
      <c r="BW37" s="190">
        <f t="shared" si="14"/>
        <v>4</v>
      </c>
      <c r="BX37" s="190" t="str">
        <f t="shared" si="32"/>
        <v>Déficit hídrico estructural</v>
      </c>
      <c r="BY37" s="190" t="str">
        <f t="shared" si="32"/>
        <v>Déficit hídrico estructural</v>
      </c>
      <c r="BZ37" s="190" t="str">
        <f t="shared" si="32"/>
        <v>Déficit hídrico estructural</v>
      </c>
      <c r="CA37" s="190" t="str">
        <f t="shared" si="32"/>
        <v>Déficit hídrico estructural</v>
      </c>
      <c r="CB37" s="190" t="str">
        <f t="shared" si="32"/>
        <v>Déficit hídrico estructural</v>
      </c>
      <c r="CC37" s="190">
        <v>1</v>
      </c>
      <c r="CD37" s="190">
        <v>1</v>
      </c>
      <c r="CE37" s="190">
        <v>1</v>
      </c>
      <c r="CF37" s="190">
        <v>10</v>
      </c>
      <c r="CG37" s="196">
        <f t="shared" si="19"/>
        <v>1</v>
      </c>
      <c r="CH37" s="196">
        <f t="shared" si="20"/>
        <v>1</v>
      </c>
      <c r="CI37" s="196" t="str">
        <f t="shared" si="21"/>
        <v>Déficit hídrico estructural</v>
      </c>
      <c r="CJ37" s="196" t="str">
        <f t="shared" si="21"/>
        <v>Déficit hídrico estructural</v>
      </c>
      <c r="CK37" s="196" t="str">
        <f t="shared" si="21"/>
        <v>Déficit hídrico estructural</v>
      </c>
      <c r="CL37" s="196" t="str">
        <f t="shared" si="21"/>
        <v>Déficit hídrico estructural</v>
      </c>
      <c r="CM37" s="196" t="str">
        <f t="shared" si="21"/>
        <v>Déficit hídrico estructural</v>
      </c>
      <c r="CN37" s="400">
        <v>616</v>
      </c>
      <c r="CO37" s="200">
        <v>-0.14043716404272741</v>
      </c>
      <c r="CP37" s="400">
        <v>529.49070694967986</v>
      </c>
    </row>
    <row r="38" spans="1:94" s="190" customFormat="1">
      <c r="A38" s="190" t="s">
        <v>623</v>
      </c>
      <c r="B38" s="190" t="s">
        <v>624</v>
      </c>
      <c r="C38" s="191">
        <f>VLOOKUP($A38,'Demanda Cuencas consolidada Mm3'!$A$1:$G$102,3,FALSE)*1000/365/24/3600</f>
        <v>3.1413305428716392</v>
      </c>
      <c r="D38" s="191">
        <f>VLOOKUP($A38,'[1]DDA Cuencas Mm3'!$A$1:$G$102,4,FALSE)*1000/365/24/3600</f>
        <v>3.1825215626585486</v>
      </c>
      <c r="E38" s="191">
        <f>VLOOKUP($A38,'[1]DDA Cuencas Mm3'!$A$1:$G$102,5,FALSE)*1000/365/24/3600</f>
        <v>3.2346207508878742</v>
      </c>
      <c r="F38" s="191">
        <f>VLOOKUP($A38,'[1]DDA Cuencas Mm3'!$A$1:$G$102,6,FALSE)*1000/365/24/3600</f>
        <v>3.831716133942161</v>
      </c>
      <c r="G38" s="191">
        <f>VLOOKUP($A38,'[1]DDA Cuencas Mm3'!$A$1:$G$102,7,FALSE)*1000/365/24/3600</f>
        <v>4.427923642820903</v>
      </c>
      <c r="H38" s="192">
        <v>5.1438901231433336</v>
      </c>
      <c r="I38" s="192">
        <v>3.4557731502129512</v>
      </c>
      <c r="J38" s="192">
        <v>2.282784604438175</v>
      </c>
      <c r="K38" s="192">
        <v>1.7809530809527849</v>
      </c>
      <c r="L38" s="192">
        <v>1.282741094465875</v>
      </c>
      <c r="M38" s="192">
        <v>0.63544519636674424</v>
      </c>
      <c r="N38" s="194">
        <v>0.27797209379031768</v>
      </c>
      <c r="O38" s="192">
        <v>0.20940497184025261</v>
      </c>
      <c r="P38" s="183">
        <f t="shared" si="17"/>
        <v>8766.1279497714586</v>
      </c>
      <c r="Q38" s="192">
        <v>17.163504610377121</v>
      </c>
      <c r="R38" s="192">
        <v>7.1110627610278598</v>
      </c>
      <c r="S38" s="192">
        <v>3.2788122118735981</v>
      </c>
      <c r="T38" s="192">
        <v>2.18912815477325</v>
      </c>
      <c r="U38" s="192">
        <v>1.3605403391160229</v>
      </c>
      <c r="V38" s="192">
        <v>0.58819982394921921</v>
      </c>
      <c r="W38" s="194">
        <v>0.26381634733908821</v>
      </c>
      <c r="X38" s="192">
        <v>0.19369270450353271</v>
      </c>
      <c r="Y38" s="183">
        <f t="shared" si="18"/>
        <v>8319.7123296854861</v>
      </c>
      <c r="Z38" s="195">
        <f t="shared" si="0"/>
        <v>-5.0925063225618441</v>
      </c>
      <c r="AA38" s="195">
        <f t="shared" si="1"/>
        <v>-2.5943217387093291</v>
      </c>
      <c r="AB38" s="195">
        <f t="shared" si="2"/>
        <v>-2.9187052153194601</v>
      </c>
      <c r="AC38" s="195">
        <f t="shared" si="3"/>
        <v>-3.8397238188716836</v>
      </c>
      <c r="AD38" s="195">
        <f t="shared" si="4"/>
        <v>-4.1641072954818146</v>
      </c>
      <c r="AE38" s="190">
        <f t="shared" si="27"/>
        <v>0</v>
      </c>
      <c r="AF38" s="190">
        <f t="shared" si="27"/>
        <v>0</v>
      </c>
      <c r="AG38" s="190">
        <f t="shared" si="27"/>
        <v>1</v>
      </c>
      <c r="AH38" s="190">
        <f t="shared" si="27"/>
        <v>1</v>
      </c>
      <c r="AI38" s="190">
        <f t="shared" si="27"/>
        <v>1</v>
      </c>
      <c r="AJ38" s="190">
        <f t="shared" si="27"/>
        <v>1</v>
      </c>
      <c r="AK38" s="190">
        <f t="shared" si="27"/>
        <v>1</v>
      </c>
      <c r="AL38" s="190">
        <f t="shared" si="22"/>
        <v>1</v>
      </c>
      <c r="AM38" s="190">
        <f t="shared" si="28"/>
        <v>0</v>
      </c>
      <c r="AN38" s="190">
        <f t="shared" si="28"/>
        <v>0</v>
      </c>
      <c r="AO38" s="190">
        <f t="shared" si="28"/>
        <v>0</v>
      </c>
      <c r="AP38" s="190">
        <f t="shared" si="28"/>
        <v>1</v>
      </c>
      <c r="AQ38" s="190">
        <f t="shared" si="28"/>
        <v>1</v>
      </c>
      <c r="AR38" s="190">
        <f t="shared" si="28"/>
        <v>1</v>
      </c>
      <c r="AS38" s="190">
        <f t="shared" si="28"/>
        <v>1</v>
      </c>
      <c r="AT38" s="190">
        <f t="shared" si="23"/>
        <v>1</v>
      </c>
      <c r="AU38" s="190">
        <f t="shared" si="29"/>
        <v>0</v>
      </c>
      <c r="AV38" s="190">
        <f t="shared" si="29"/>
        <v>0</v>
      </c>
      <c r="AW38" s="190">
        <f t="shared" si="29"/>
        <v>0</v>
      </c>
      <c r="AX38" s="190">
        <f t="shared" si="29"/>
        <v>1</v>
      </c>
      <c r="AY38" s="190">
        <f t="shared" si="29"/>
        <v>1</v>
      </c>
      <c r="AZ38" s="190">
        <f t="shared" si="29"/>
        <v>1</v>
      </c>
      <c r="BA38" s="190">
        <f t="shared" si="29"/>
        <v>1</v>
      </c>
      <c r="BB38" s="190">
        <f t="shared" si="24"/>
        <v>1</v>
      </c>
      <c r="BC38" s="190">
        <f t="shared" si="30"/>
        <v>0</v>
      </c>
      <c r="BD38" s="190">
        <f t="shared" si="30"/>
        <v>0</v>
      </c>
      <c r="BE38" s="190">
        <f t="shared" si="30"/>
        <v>1</v>
      </c>
      <c r="BF38" s="190">
        <f t="shared" si="30"/>
        <v>1</v>
      </c>
      <c r="BG38" s="190">
        <f t="shared" si="30"/>
        <v>1</v>
      </c>
      <c r="BH38" s="190">
        <f t="shared" si="30"/>
        <v>1</v>
      </c>
      <c r="BI38" s="190">
        <f t="shared" si="30"/>
        <v>1</v>
      </c>
      <c r="BJ38" s="190">
        <f t="shared" si="25"/>
        <v>1</v>
      </c>
      <c r="BK38" s="190">
        <f t="shared" si="31"/>
        <v>0</v>
      </c>
      <c r="BL38" s="190">
        <f t="shared" si="31"/>
        <v>0</v>
      </c>
      <c r="BM38" s="190">
        <f t="shared" si="31"/>
        <v>1</v>
      </c>
      <c r="BN38" s="190">
        <f t="shared" si="31"/>
        <v>1</v>
      </c>
      <c r="BO38" s="190">
        <f t="shared" si="31"/>
        <v>1</v>
      </c>
      <c r="BP38" s="190">
        <f t="shared" si="31"/>
        <v>1</v>
      </c>
      <c r="BQ38" s="190">
        <f t="shared" si="31"/>
        <v>1</v>
      </c>
      <c r="BR38" s="190">
        <f t="shared" si="26"/>
        <v>1</v>
      </c>
      <c r="BS38" s="190">
        <f t="shared" si="10"/>
        <v>6</v>
      </c>
      <c r="BT38" s="190">
        <f t="shared" si="11"/>
        <v>5</v>
      </c>
      <c r="BU38" s="190">
        <f t="shared" si="12"/>
        <v>5</v>
      </c>
      <c r="BV38" s="190">
        <f t="shared" si="13"/>
        <v>6</v>
      </c>
      <c r="BW38" s="190">
        <f t="shared" si="14"/>
        <v>6</v>
      </c>
      <c r="BX38" s="190" t="str">
        <f t="shared" si="32"/>
        <v>Déficit hídrico estructural</v>
      </c>
      <c r="BY38" s="190" t="str">
        <f t="shared" si="32"/>
        <v>Déficit hídrico estructural</v>
      </c>
      <c r="BZ38" s="190" t="str">
        <f t="shared" si="32"/>
        <v>Déficit hídrico estructural</v>
      </c>
      <c r="CA38" s="190" t="str">
        <f t="shared" si="32"/>
        <v>Déficit hídrico estructural</v>
      </c>
      <c r="CB38" s="190" t="str">
        <f t="shared" si="32"/>
        <v>Déficit hídrico estructural</v>
      </c>
      <c r="CC38" s="190">
        <v>0</v>
      </c>
      <c r="CD38" s="190">
        <v>1</v>
      </c>
      <c r="CE38" s="190">
        <v>2</v>
      </c>
      <c r="CF38" s="190">
        <v>2</v>
      </c>
      <c r="CG38" s="196">
        <f t="shared" si="19"/>
        <v>1</v>
      </c>
      <c r="CH38" s="196">
        <f t="shared" si="20"/>
        <v>1</v>
      </c>
      <c r="CI38" s="196" t="str">
        <f t="shared" si="21"/>
        <v>Déficit hídrico estructural</v>
      </c>
      <c r="CJ38" s="196" t="str">
        <f t="shared" si="21"/>
        <v>Déficit hídrico estructural</v>
      </c>
      <c r="CK38" s="196" t="str">
        <f t="shared" si="21"/>
        <v>Déficit hídrico estructural</v>
      </c>
      <c r="CL38" s="196" t="str">
        <f t="shared" si="21"/>
        <v>Déficit hídrico estructural</v>
      </c>
      <c r="CM38" s="196" t="str">
        <f t="shared" si="21"/>
        <v>Déficit hídrico estructural</v>
      </c>
      <c r="CN38" s="400" t="s">
        <v>744</v>
      </c>
      <c r="CO38" s="200">
        <v>-0.15778581805385034</v>
      </c>
      <c r="CP38" s="400" t="s">
        <v>744</v>
      </c>
    </row>
    <row r="39" spans="1:94" s="190" customFormat="1">
      <c r="A39" s="190" t="s">
        <v>625</v>
      </c>
      <c r="B39" s="190" t="s">
        <v>626</v>
      </c>
      <c r="C39" s="191">
        <f>VLOOKUP($A39,'Demanda Cuencas consolidada Mm3'!$A$1:$G$102,3,FALSE)*1000/365/24/3600</f>
        <v>6.0711884830035512</v>
      </c>
      <c r="D39" s="191">
        <f>VLOOKUP($A39,'[1]DDA Cuencas Mm3'!$A$1:$G$102,4,FALSE)*1000/365/24/3600</f>
        <v>5.5158866057838667</v>
      </c>
      <c r="E39" s="191">
        <f>VLOOKUP($A39,'[1]DDA Cuencas Mm3'!$A$1:$G$102,5,FALSE)*1000/365/24/3600</f>
        <v>5.9189180618975143</v>
      </c>
      <c r="F39" s="191">
        <f>VLOOKUP($A39,'[1]DDA Cuencas Mm3'!$A$1:$G$102,6,FALSE)*1000/365/24/3600</f>
        <v>6.6746258244545924</v>
      </c>
      <c r="G39" s="191">
        <f>VLOOKUP($A39,'[1]DDA Cuencas Mm3'!$A$1:$G$102,7,FALSE)*1000/365/24/3600</f>
        <v>7.1737379502790457</v>
      </c>
      <c r="H39" s="192">
        <v>166.1619168817775</v>
      </c>
      <c r="I39" s="192">
        <v>86.432038048910897</v>
      </c>
      <c r="J39" s="192">
        <v>50.117296913560978</v>
      </c>
      <c r="K39" s="192">
        <v>38.313077145276402</v>
      </c>
      <c r="L39" s="192">
        <v>28.43067718363038</v>
      </c>
      <c r="M39" s="192">
        <v>17.783185926760719</v>
      </c>
      <c r="N39" s="194">
        <v>12.20799277479377</v>
      </c>
      <c r="O39" s="192">
        <v>10.71484495768642</v>
      </c>
      <c r="P39" s="183">
        <f t="shared" si="17"/>
        <v>384991.26014589629</v>
      </c>
      <c r="Q39" s="192">
        <v>136.92368863591659</v>
      </c>
      <c r="R39" s="192">
        <v>73.801559127690354</v>
      </c>
      <c r="S39" s="192">
        <v>43.803698829355142</v>
      </c>
      <c r="T39" s="192">
        <v>33.738095079853217</v>
      </c>
      <c r="U39" s="192">
        <v>25.114702370550109</v>
      </c>
      <c r="V39" s="192">
        <v>15.492692397148501</v>
      </c>
      <c r="W39" s="194">
        <v>10.180330448561371</v>
      </c>
      <c r="X39" s="192">
        <v>8.6834941554539462</v>
      </c>
      <c r="Y39" s="183">
        <f t="shared" si="18"/>
        <v>321046.90102583141</v>
      </c>
      <c r="Z39" s="195">
        <f t="shared" si="0"/>
        <v>-16.609301493190397</v>
      </c>
      <c r="AA39" s="195">
        <f t="shared" si="1"/>
        <v>9.9768057913646331</v>
      </c>
      <c r="AB39" s="195">
        <f t="shared" si="2"/>
        <v>4.6644438427775041</v>
      </c>
      <c r="AC39" s="195">
        <f t="shared" si="3"/>
        <v>8.318954446869455</v>
      </c>
      <c r="AD39" s="195">
        <f t="shared" si="4"/>
        <v>3.0065924982823251</v>
      </c>
      <c r="AE39" s="190">
        <f t="shared" si="27"/>
        <v>0</v>
      </c>
      <c r="AF39" s="190">
        <f t="shared" si="27"/>
        <v>0</v>
      </c>
      <c r="AG39" s="190">
        <f t="shared" si="27"/>
        <v>0</v>
      </c>
      <c r="AH39" s="190">
        <f t="shared" si="27"/>
        <v>0</v>
      </c>
      <c r="AI39" s="190">
        <f t="shared" si="27"/>
        <v>0</v>
      </c>
      <c r="AJ39" s="190">
        <f t="shared" si="27"/>
        <v>0</v>
      </c>
      <c r="AK39" s="190">
        <f t="shared" si="27"/>
        <v>0</v>
      </c>
      <c r="AL39" s="190">
        <f t="shared" si="22"/>
        <v>0</v>
      </c>
      <c r="AM39" s="190">
        <f t="shared" si="28"/>
        <v>0</v>
      </c>
      <c r="AN39" s="190">
        <f t="shared" si="28"/>
        <v>0</v>
      </c>
      <c r="AO39" s="190">
        <f t="shared" si="28"/>
        <v>0</v>
      </c>
      <c r="AP39" s="190">
        <f t="shared" si="28"/>
        <v>0</v>
      </c>
      <c r="AQ39" s="190">
        <f t="shared" si="28"/>
        <v>0</v>
      </c>
      <c r="AR39" s="190">
        <f t="shared" si="28"/>
        <v>0</v>
      </c>
      <c r="AS39" s="190">
        <f t="shared" si="28"/>
        <v>0</v>
      </c>
      <c r="AT39" s="190">
        <f t="shared" si="23"/>
        <v>0</v>
      </c>
      <c r="AU39" s="190">
        <f t="shared" si="29"/>
        <v>0</v>
      </c>
      <c r="AV39" s="190">
        <f t="shared" si="29"/>
        <v>0</v>
      </c>
      <c r="AW39" s="190">
        <f t="shared" si="29"/>
        <v>0</v>
      </c>
      <c r="AX39" s="190">
        <f t="shared" si="29"/>
        <v>0</v>
      </c>
      <c r="AY39" s="190">
        <f t="shared" si="29"/>
        <v>0</v>
      </c>
      <c r="AZ39" s="190">
        <f t="shared" si="29"/>
        <v>0</v>
      </c>
      <c r="BA39" s="190">
        <f t="shared" si="29"/>
        <v>0</v>
      </c>
      <c r="BB39" s="190">
        <f t="shared" si="24"/>
        <v>0</v>
      </c>
      <c r="BC39" s="190">
        <f t="shared" si="30"/>
        <v>0</v>
      </c>
      <c r="BD39" s="190">
        <f t="shared" si="30"/>
        <v>0</v>
      </c>
      <c r="BE39" s="190">
        <f t="shared" si="30"/>
        <v>0</v>
      </c>
      <c r="BF39" s="190">
        <f t="shared" si="30"/>
        <v>0</v>
      </c>
      <c r="BG39" s="190">
        <f t="shared" si="30"/>
        <v>0</v>
      </c>
      <c r="BH39" s="190">
        <f t="shared" si="30"/>
        <v>0</v>
      </c>
      <c r="BI39" s="190">
        <f t="shared" si="30"/>
        <v>0</v>
      </c>
      <c r="BJ39" s="190">
        <f t="shared" si="25"/>
        <v>0</v>
      </c>
      <c r="BK39" s="190">
        <f t="shared" si="31"/>
        <v>0</v>
      </c>
      <c r="BL39" s="190">
        <f t="shared" si="31"/>
        <v>0</v>
      </c>
      <c r="BM39" s="190">
        <f t="shared" si="31"/>
        <v>0</v>
      </c>
      <c r="BN39" s="190">
        <f t="shared" si="31"/>
        <v>0</v>
      </c>
      <c r="BO39" s="190">
        <f t="shared" si="31"/>
        <v>0</v>
      </c>
      <c r="BP39" s="190">
        <f t="shared" si="31"/>
        <v>0</v>
      </c>
      <c r="BQ39" s="190">
        <f t="shared" si="31"/>
        <v>0</v>
      </c>
      <c r="BR39" s="190">
        <f t="shared" si="26"/>
        <v>0</v>
      </c>
      <c r="BS39" s="190">
        <f t="shared" si="10"/>
        <v>0</v>
      </c>
      <c r="BT39" s="190">
        <f t="shared" si="11"/>
        <v>0</v>
      </c>
      <c r="BU39" s="190">
        <f t="shared" si="12"/>
        <v>0</v>
      </c>
      <c r="BV39" s="190">
        <f t="shared" si="13"/>
        <v>0</v>
      </c>
      <c r="BW39" s="190">
        <f t="shared" si="14"/>
        <v>0</v>
      </c>
      <c r="BX39" s="190" t="str">
        <f t="shared" si="32"/>
        <v>Con recursos</v>
      </c>
      <c r="BY39" s="190" t="str">
        <f t="shared" si="32"/>
        <v>Con recursos</v>
      </c>
      <c r="BZ39" s="190" t="str">
        <f t="shared" si="32"/>
        <v>Con recursos</v>
      </c>
      <c r="CA39" s="190" t="str">
        <f t="shared" si="32"/>
        <v>Con recursos</v>
      </c>
      <c r="CB39" s="190" t="str">
        <f t="shared" si="32"/>
        <v>Con recursos</v>
      </c>
      <c r="CC39" s="190">
        <v>1</v>
      </c>
      <c r="CD39" s="190">
        <v>1</v>
      </c>
      <c r="CE39" s="190">
        <v>0</v>
      </c>
      <c r="CF39" s="190">
        <v>6</v>
      </c>
      <c r="CG39" s="196">
        <f t="shared" si="19"/>
        <v>1</v>
      </c>
      <c r="CH39" s="196">
        <f t="shared" si="20"/>
        <v>1</v>
      </c>
      <c r="CI39" s="196" t="str">
        <f t="shared" si="21"/>
        <v>Déficit hídrico estructural</v>
      </c>
      <c r="CJ39" s="196" t="str">
        <f t="shared" si="21"/>
        <v>Déficit hídrico estructural</v>
      </c>
      <c r="CK39" s="196" t="str">
        <f t="shared" si="21"/>
        <v>Déficit hídrico estructural</v>
      </c>
      <c r="CL39" s="196" t="str">
        <f t="shared" si="21"/>
        <v>Déficit hídrico estructural</v>
      </c>
      <c r="CM39" s="196" t="str">
        <f t="shared" si="21"/>
        <v>Déficit hídrico estructural</v>
      </c>
      <c r="CN39" s="400">
        <v>392</v>
      </c>
      <c r="CO39" s="200">
        <v>-0.12057050161078368</v>
      </c>
      <c r="CP39" s="400">
        <v>344.73636336857282</v>
      </c>
    </row>
    <row r="40" spans="1:94" s="190" customFormat="1">
      <c r="A40" s="190" t="s">
        <v>627</v>
      </c>
      <c r="B40" s="190" t="s">
        <v>628</v>
      </c>
      <c r="C40" s="191">
        <f>VLOOKUP($A40,'Demanda Cuencas consolidada Mm3'!$A$1:$G$102,3,FALSE)*1000/365/24/3600</f>
        <v>0.32049086757990869</v>
      </c>
      <c r="D40" s="191">
        <f>VLOOKUP($A40,'[1]DDA Cuencas Mm3'!$A$1:$G$102,4,FALSE)*1000/365/24/3600</f>
        <v>0.32058599695585999</v>
      </c>
      <c r="E40" s="191">
        <f>VLOOKUP($A40,'[1]DDA Cuencas Mm3'!$A$1:$G$102,5,FALSE)*1000/365/24/3600</f>
        <v>0.31969812278031462</v>
      </c>
      <c r="F40" s="191">
        <f>VLOOKUP($A40,'[1]DDA Cuencas Mm3'!$A$1:$G$102,6,FALSE)*1000/365/24/3600</f>
        <v>0.35435692541856928</v>
      </c>
      <c r="G40" s="191">
        <f>VLOOKUP($A40,'[1]DDA Cuencas Mm3'!$A$1:$G$102,7,FALSE)*1000/365/24/3600</f>
        <v>0.36608954845256214</v>
      </c>
      <c r="H40" s="192">
        <v>87.022262932142411</v>
      </c>
      <c r="I40" s="192">
        <v>18.905161955875801</v>
      </c>
      <c r="J40" s="192">
        <v>6.2707568189631058</v>
      </c>
      <c r="K40" s="192">
        <v>3.831762104556697</v>
      </c>
      <c r="L40" s="192">
        <v>2.2980740173578398</v>
      </c>
      <c r="M40" s="192">
        <v>1.1014173959523541</v>
      </c>
      <c r="N40" s="194">
        <v>0.64906100422770541</v>
      </c>
      <c r="O40" s="192">
        <v>0.55246164375431261</v>
      </c>
      <c r="P40" s="183">
        <f t="shared" si="17"/>
        <v>20468.78782932492</v>
      </c>
      <c r="Q40" s="192">
        <v>30.690529751306741</v>
      </c>
      <c r="R40" s="192">
        <v>12.02046188231585</v>
      </c>
      <c r="S40" s="192">
        <v>5.3572306404662111</v>
      </c>
      <c r="T40" s="192">
        <v>3.5547673373387618</v>
      </c>
      <c r="U40" s="192">
        <v>2.232006475900095</v>
      </c>
      <c r="V40" s="192">
        <v>1.0626557200556319</v>
      </c>
      <c r="W40" s="194">
        <v>0.60980765237844536</v>
      </c>
      <c r="X40" s="192">
        <v>0.51944288588776022</v>
      </c>
      <c r="Y40" s="183">
        <f t="shared" si="18"/>
        <v>19230.894125406652</v>
      </c>
      <c r="Z40" s="195">
        <f t="shared" si="0"/>
        <v>-6.0477137886239669</v>
      </c>
      <c r="AA40" s="195">
        <f t="shared" si="1"/>
        <v>0.74206972309977193</v>
      </c>
      <c r="AB40" s="195">
        <f t="shared" si="2"/>
        <v>0.28922165542258538</v>
      </c>
      <c r="AC40" s="195">
        <f t="shared" si="3"/>
        <v>0.69656617160306977</v>
      </c>
      <c r="AD40" s="195">
        <f t="shared" si="4"/>
        <v>0.24371810392588322</v>
      </c>
      <c r="AE40" s="190">
        <f t="shared" si="27"/>
        <v>0</v>
      </c>
      <c r="AF40" s="190">
        <f t="shared" si="27"/>
        <v>0</v>
      </c>
      <c r="AG40" s="190">
        <f t="shared" si="27"/>
        <v>0</v>
      </c>
      <c r="AH40" s="190">
        <f t="shared" si="27"/>
        <v>0</v>
      </c>
      <c r="AI40" s="190">
        <f t="shared" si="27"/>
        <v>0</v>
      </c>
      <c r="AJ40" s="190">
        <f t="shared" si="27"/>
        <v>0</v>
      </c>
      <c r="AK40" s="190">
        <f t="shared" si="27"/>
        <v>0</v>
      </c>
      <c r="AL40" s="190">
        <f t="shared" si="22"/>
        <v>0</v>
      </c>
      <c r="AM40" s="190">
        <f t="shared" si="28"/>
        <v>0</v>
      </c>
      <c r="AN40" s="190">
        <f t="shared" si="28"/>
        <v>0</v>
      </c>
      <c r="AO40" s="190">
        <f t="shared" si="28"/>
        <v>0</v>
      </c>
      <c r="AP40" s="190">
        <f t="shared" si="28"/>
        <v>0</v>
      </c>
      <c r="AQ40" s="190">
        <f t="shared" si="28"/>
        <v>0</v>
      </c>
      <c r="AR40" s="190">
        <f t="shared" si="28"/>
        <v>0</v>
      </c>
      <c r="AS40" s="190">
        <f t="shared" si="28"/>
        <v>0</v>
      </c>
      <c r="AT40" s="190">
        <f t="shared" si="23"/>
        <v>0</v>
      </c>
      <c r="AU40" s="190">
        <f t="shared" si="29"/>
        <v>0</v>
      </c>
      <c r="AV40" s="190">
        <f t="shared" si="29"/>
        <v>0</v>
      </c>
      <c r="AW40" s="190">
        <f t="shared" si="29"/>
        <v>0</v>
      </c>
      <c r="AX40" s="190">
        <f t="shared" si="29"/>
        <v>0</v>
      </c>
      <c r="AY40" s="190">
        <f t="shared" si="29"/>
        <v>0</v>
      </c>
      <c r="AZ40" s="190">
        <f t="shared" si="29"/>
        <v>0</v>
      </c>
      <c r="BA40" s="190">
        <f t="shared" si="29"/>
        <v>0</v>
      </c>
      <c r="BB40" s="190">
        <f t="shared" si="24"/>
        <v>0</v>
      </c>
      <c r="BC40" s="190">
        <f t="shared" si="30"/>
        <v>0</v>
      </c>
      <c r="BD40" s="190">
        <f t="shared" si="30"/>
        <v>0</v>
      </c>
      <c r="BE40" s="190">
        <f t="shared" si="30"/>
        <v>0</v>
      </c>
      <c r="BF40" s="190">
        <f t="shared" si="30"/>
        <v>0</v>
      </c>
      <c r="BG40" s="190">
        <f t="shared" si="30"/>
        <v>0</v>
      </c>
      <c r="BH40" s="190">
        <f t="shared" si="30"/>
        <v>0</v>
      </c>
      <c r="BI40" s="190">
        <f t="shared" si="30"/>
        <v>0</v>
      </c>
      <c r="BJ40" s="190">
        <f t="shared" si="25"/>
        <v>0</v>
      </c>
      <c r="BK40" s="190">
        <f t="shared" si="31"/>
        <v>0</v>
      </c>
      <c r="BL40" s="190">
        <f t="shared" si="31"/>
        <v>0</v>
      </c>
      <c r="BM40" s="190">
        <f t="shared" si="31"/>
        <v>0</v>
      </c>
      <c r="BN40" s="190">
        <f t="shared" si="31"/>
        <v>0</v>
      </c>
      <c r="BO40" s="190">
        <f t="shared" si="31"/>
        <v>0</v>
      </c>
      <c r="BP40" s="190">
        <f t="shared" si="31"/>
        <v>0</v>
      </c>
      <c r="BQ40" s="190">
        <f t="shared" si="31"/>
        <v>0</v>
      </c>
      <c r="BR40" s="190">
        <f t="shared" si="26"/>
        <v>0</v>
      </c>
      <c r="BS40" s="190">
        <f t="shared" si="10"/>
        <v>0</v>
      </c>
      <c r="BT40" s="190">
        <f t="shared" si="11"/>
        <v>0</v>
      </c>
      <c r="BU40" s="190">
        <f t="shared" si="12"/>
        <v>0</v>
      </c>
      <c r="BV40" s="190">
        <f t="shared" si="13"/>
        <v>0</v>
      </c>
      <c r="BW40" s="190">
        <f t="shared" si="14"/>
        <v>0</v>
      </c>
      <c r="BX40" s="190" t="str">
        <f t="shared" si="32"/>
        <v>Con recursos</v>
      </c>
      <c r="BY40" s="190" t="str">
        <f t="shared" si="32"/>
        <v>Con recursos</v>
      </c>
      <c r="BZ40" s="190" t="str">
        <f t="shared" si="32"/>
        <v>Con recursos</v>
      </c>
      <c r="CA40" s="190" t="str">
        <f t="shared" si="32"/>
        <v>Con recursos</v>
      </c>
      <c r="CB40" s="190" t="str">
        <f t="shared" si="32"/>
        <v>Con recursos</v>
      </c>
      <c r="CC40" s="190">
        <v>0</v>
      </c>
      <c r="CD40" s="190">
        <v>1</v>
      </c>
      <c r="CE40" s="190">
        <v>2</v>
      </c>
      <c r="CF40" s="190">
        <v>5</v>
      </c>
      <c r="CG40" s="196">
        <f t="shared" si="19"/>
        <v>1</v>
      </c>
      <c r="CH40" s="196">
        <f t="shared" si="20"/>
        <v>1</v>
      </c>
      <c r="CI40" s="196" t="str">
        <f t="shared" si="21"/>
        <v>Déficit hídrico estructural</v>
      </c>
      <c r="CJ40" s="196" t="str">
        <f t="shared" si="21"/>
        <v>Déficit hídrico estructural</v>
      </c>
      <c r="CK40" s="196" t="str">
        <f t="shared" si="21"/>
        <v>Déficit hídrico estructural</v>
      </c>
      <c r="CL40" s="196" t="str">
        <f t="shared" si="21"/>
        <v>Déficit hídrico estructural</v>
      </c>
      <c r="CM40" s="196" t="str">
        <f t="shared" si="21"/>
        <v>Déficit hídrico estructural</v>
      </c>
      <c r="CN40" s="400" t="s">
        <v>744</v>
      </c>
      <c r="CO40" s="200">
        <v>-0.12431428250089503</v>
      </c>
      <c r="CP40" s="400" t="s">
        <v>744</v>
      </c>
    </row>
    <row r="41" spans="1:94" s="190" customFormat="1">
      <c r="A41" s="190" t="s">
        <v>629</v>
      </c>
      <c r="B41" s="190" t="s">
        <v>630</v>
      </c>
      <c r="C41" s="191">
        <f>VLOOKUP($A41,'Demanda Cuencas consolidada Mm3'!$A$1:$G$102,3,FALSE)*1000/365/24/3600</f>
        <v>0.18268011161846778</v>
      </c>
      <c r="D41" s="191">
        <f>VLOOKUP($A41,'[1]DDA Cuencas Mm3'!$A$1:$G$102,4,FALSE)*1000/365/24/3600</f>
        <v>0.18157026889903599</v>
      </c>
      <c r="E41" s="191">
        <f>VLOOKUP($A41,'[1]DDA Cuencas Mm3'!$A$1:$G$102,5,FALSE)*1000/365/24/3600</f>
        <v>0.17833587011669202</v>
      </c>
      <c r="F41" s="191">
        <f>VLOOKUP($A41,'[1]DDA Cuencas Mm3'!$A$1:$G$102,6,FALSE)*1000/365/24/3600</f>
        <v>0.19155885337392189</v>
      </c>
      <c r="G41" s="191">
        <f>VLOOKUP($A41,'[1]DDA Cuencas Mm3'!$A$1:$G$102,7,FALSE)*1000/365/24/3600</f>
        <v>0.19403221714865554</v>
      </c>
      <c r="H41" s="192">
        <v>70.30821993677641</v>
      </c>
      <c r="I41" s="192">
        <v>15.0783675096467</v>
      </c>
      <c r="J41" s="192">
        <v>4.7181588316873251</v>
      </c>
      <c r="K41" s="192">
        <v>2.7473788055701451</v>
      </c>
      <c r="L41" s="192">
        <v>1.5315270149179869</v>
      </c>
      <c r="M41" s="192">
        <v>0.61400305391206511</v>
      </c>
      <c r="N41" s="194">
        <v>0.27804560507414472</v>
      </c>
      <c r="O41" s="192">
        <v>0.20246588730227061</v>
      </c>
      <c r="P41" s="183">
        <f t="shared" si="17"/>
        <v>8768.4462016182279</v>
      </c>
      <c r="Q41" s="192">
        <v>73.20075168079174</v>
      </c>
      <c r="R41" s="192">
        <v>14.391084284831569</v>
      </c>
      <c r="S41" s="192">
        <v>4.2981439846043674</v>
      </c>
      <c r="T41" s="192">
        <v>2.469367450064337</v>
      </c>
      <c r="U41" s="192">
        <v>1.3679041991968599</v>
      </c>
      <c r="V41" s="192">
        <v>0.55697783421794977</v>
      </c>
      <c r="W41" s="194">
        <v>0.26733120047382708</v>
      </c>
      <c r="X41" s="192">
        <v>0.20386633334931081</v>
      </c>
      <c r="Y41" s="183">
        <f t="shared" si="18"/>
        <v>8430.5567381426117</v>
      </c>
      <c r="Z41" s="195">
        <f t="shared" si="0"/>
        <v>-3.8534702238722547</v>
      </c>
      <c r="AA41" s="195">
        <f t="shared" si="1"/>
        <v>0.37540756531891378</v>
      </c>
      <c r="AB41" s="195">
        <f t="shared" si="2"/>
        <v>8.5760931574791088E-2</v>
      </c>
      <c r="AC41" s="195">
        <f t="shared" si="3"/>
        <v>0.36294561706929424</v>
      </c>
      <c r="AD41" s="195">
        <f t="shared" si="4"/>
        <v>7.3298983325171541E-2</v>
      </c>
      <c r="AE41" s="190">
        <f t="shared" si="27"/>
        <v>0</v>
      </c>
      <c r="AF41" s="190">
        <f t="shared" si="27"/>
        <v>0</v>
      </c>
      <c r="AG41" s="190">
        <f t="shared" si="27"/>
        <v>0</v>
      </c>
      <c r="AH41" s="190">
        <f t="shared" si="27"/>
        <v>0</v>
      </c>
      <c r="AI41" s="190">
        <f t="shared" si="27"/>
        <v>0</v>
      </c>
      <c r="AJ41" s="190">
        <f t="shared" si="27"/>
        <v>0</v>
      </c>
      <c r="AK41" s="190">
        <f t="shared" si="27"/>
        <v>0</v>
      </c>
      <c r="AL41" s="190">
        <f t="shared" si="22"/>
        <v>0</v>
      </c>
      <c r="AM41" s="190">
        <f t="shared" si="28"/>
        <v>0</v>
      </c>
      <c r="AN41" s="190">
        <f t="shared" si="28"/>
        <v>0</v>
      </c>
      <c r="AO41" s="190">
        <f t="shared" si="28"/>
        <v>0</v>
      </c>
      <c r="AP41" s="190">
        <f t="shared" si="28"/>
        <v>0</v>
      </c>
      <c r="AQ41" s="190">
        <f t="shared" si="28"/>
        <v>0</v>
      </c>
      <c r="AR41" s="190">
        <f t="shared" si="28"/>
        <v>0</v>
      </c>
      <c r="AS41" s="190">
        <f t="shared" si="28"/>
        <v>0</v>
      </c>
      <c r="AT41" s="190">
        <f t="shared" si="23"/>
        <v>0</v>
      </c>
      <c r="AU41" s="190">
        <f t="shared" si="29"/>
        <v>0</v>
      </c>
      <c r="AV41" s="190">
        <f t="shared" si="29"/>
        <v>0</v>
      </c>
      <c r="AW41" s="190">
        <f t="shared" si="29"/>
        <v>0</v>
      </c>
      <c r="AX41" s="190">
        <f t="shared" si="29"/>
        <v>0</v>
      </c>
      <c r="AY41" s="190">
        <f t="shared" si="29"/>
        <v>0</v>
      </c>
      <c r="AZ41" s="190">
        <f t="shared" si="29"/>
        <v>0</v>
      </c>
      <c r="BA41" s="190">
        <f t="shared" si="29"/>
        <v>0</v>
      </c>
      <c r="BB41" s="190">
        <f t="shared" si="24"/>
        <v>0</v>
      </c>
      <c r="BC41" s="190">
        <f t="shared" si="30"/>
        <v>0</v>
      </c>
      <c r="BD41" s="190">
        <f t="shared" si="30"/>
        <v>0</v>
      </c>
      <c r="BE41" s="190">
        <f t="shared" si="30"/>
        <v>0</v>
      </c>
      <c r="BF41" s="190">
        <f t="shared" si="30"/>
        <v>0</v>
      </c>
      <c r="BG41" s="190">
        <f t="shared" si="30"/>
        <v>0</v>
      </c>
      <c r="BH41" s="190">
        <f t="shared" si="30"/>
        <v>0</v>
      </c>
      <c r="BI41" s="190">
        <f t="shared" si="30"/>
        <v>0</v>
      </c>
      <c r="BJ41" s="190">
        <f t="shared" si="25"/>
        <v>0</v>
      </c>
      <c r="BK41" s="190">
        <f t="shared" si="31"/>
        <v>0</v>
      </c>
      <c r="BL41" s="190">
        <f t="shared" si="31"/>
        <v>0</v>
      </c>
      <c r="BM41" s="190">
        <f t="shared" si="31"/>
        <v>0</v>
      </c>
      <c r="BN41" s="190">
        <f t="shared" si="31"/>
        <v>0</v>
      </c>
      <c r="BO41" s="190">
        <f t="shared" si="31"/>
        <v>0</v>
      </c>
      <c r="BP41" s="190">
        <f t="shared" si="31"/>
        <v>0</v>
      </c>
      <c r="BQ41" s="190">
        <f t="shared" si="31"/>
        <v>0</v>
      </c>
      <c r="BR41" s="190">
        <f t="shared" si="26"/>
        <v>0</v>
      </c>
      <c r="BS41" s="190">
        <f t="shared" si="10"/>
        <v>0</v>
      </c>
      <c r="BT41" s="190">
        <f t="shared" si="11"/>
        <v>0</v>
      </c>
      <c r="BU41" s="190">
        <f t="shared" si="12"/>
        <v>0</v>
      </c>
      <c r="BV41" s="190">
        <f t="shared" si="13"/>
        <v>0</v>
      </c>
      <c r="BW41" s="190">
        <f t="shared" si="14"/>
        <v>0</v>
      </c>
      <c r="BX41" s="190" t="str">
        <f t="shared" si="32"/>
        <v>Con recursos</v>
      </c>
      <c r="BY41" s="190" t="str">
        <f t="shared" si="32"/>
        <v>Con recursos</v>
      </c>
      <c r="BZ41" s="190" t="str">
        <f t="shared" si="32"/>
        <v>Con recursos</v>
      </c>
      <c r="CA41" s="190" t="str">
        <f t="shared" si="32"/>
        <v>Con recursos</v>
      </c>
      <c r="CB41" s="190" t="str">
        <f t="shared" si="32"/>
        <v>Con recursos</v>
      </c>
      <c r="CC41" s="190">
        <v>0</v>
      </c>
      <c r="CD41" s="190">
        <v>1</v>
      </c>
      <c r="CE41" s="190">
        <v>1</v>
      </c>
      <c r="CF41" s="190">
        <v>8</v>
      </c>
      <c r="CG41" s="196">
        <f t="shared" si="19"/>
        <v>1</v>
      </c>
      <c r="CH41" s="196">
        <f t="shared" si="20"/>
        <v>1</v>
      </c>
      <c r="CI41" s="196" t="str">
        <f t="shared" si="21"/>
        <v>Déficit hídrico estructural</v>
      </c>
      <c r="CJ41" s="196" t="str">
        <f t="shared" si="21"/>
        <v>Déficit hídrico estructural</v>
      </c>
      <c r="CK41" s="196" t="str">
        <f t="shared" si="21"/>
        <v>Déficit hídrico estructural</v>
      </c>
      <c r="CL41" s="196" t="str">
        <f t="shared" si="21"/>
        <v>Déficit hídrico estructural</v>
      </c>
      <c r="CM41" s="196" t="str">
        <f t="shared" si="21"/>
        <v>Déficit hídrico estructural</v>
      </c>
      <c r="CN41" s="400">
        <v>116</v>
      </c>
      <c r="CO41" s="200">
        <v>-0.11518449210681196</v>
      </c>
      <c r="CP41" s="400">
        <v>102.63859891560982</v>
      </c>
    </row>
    <row r="42" spans="1:94">
      <c r="A42" t="s">
        <v>631</v>
      </c>
      <c r="B42" t="s">
        <v>632</v>
      </c>
      <c r="C42" s="191">
        <f>VLOOKUP($A42,'Demanda Cuencas consolidada Mm3'!$A$1:$G$102,3,FALSE)*1000/365/24/3600</f>
        <v>0.38613013698630133</v>
      </c>
      <c r="D42" s="191">
        <f>VLOOKUP($A42,'[1]DDA Cuencas Mm3'!$A$1:$G$102,4,FALSE)*1000/365/24/3600</f>
        <v>0.38054921359715882</v>
      </c>
      <c r="E42" s="191">
        <f>VLOOKUP($A42,'[1]DDA Cuencas Mm3'!$A$1:$G$102,5,FALSE)*1000/365/24/3600</f>
        <v>0.46768772196854386</v>
      </c>
      <c r="F42" s="191">
        <f>VLOOKUP($A42,'[1]DDA Cuencas Mm3'!$A$1:$G$102,6,FALSE)*1000/365/24/3600</f>
        <v>0.58460172501268393</v>
      </c>
      <c r="G42" s="191">
        <f>VLOOKUP($A42,'[1]DDA Cuencas Mm3'!$A$1:$G$102,7,FALSE)*1000/365/24/3600</f>
        <v>0.72818366311517002</v>
      </c>
      <c r="H42" s="193">
        <v>1.4690323654001669</v>
      </c>
      <c r="I42" s="193">
        <v>1.003996935016835</v>
      </c>
      <c r="J42" s="193">
        <v>0.68035018109412415</v>
      </c>
      <c r="K42" s="193">
        <v>0.5416360676601697</v>
      </c>
      <c r="L42" s="193">
        <v>0.4036496119549815</v>
      </c>
      <c r="M42" s="193">
        <v>0.22351657908830441</v>
      </c>
      <c r="N42" s="194">
        <v>0.12271965605516259</v>
      </c>
      <c r="O42" s="193">
        <v>0.10289848470231359</v>
      </c>
      <c r="P42" s="183">
        <f t="shared" si="17"/>
        <v>3870.0870733556071</v>
      </c>
      <c r="Q42" s="193">
        <v>11.09731673574524</v>
      </c>
      <c r="R42" s="193">
        <v>2.8992371556286312</v>
      </c>
      <c r="S42" s="193">
        <v>1.08311081329865</v>
      </c>
      <c r="T42" s="193">
        <v>0.69336419206940847</v>
      </c>
      <c r="U42" s="193">
        <v>0.43345391730363247</v>
      </c>
      <c r="V42" s="193">
        <v>0.21584417679015039</v>
      </c>
      <c r="W42" s="194">
        <v>0.1258760772929074</v>
      </c>
      <c r="X42" s="193">
        <v>0.1047326100195993</v>
      </c>
      <c r="Y42" s="183">
        <f t="shared" si="18"/>
        <v>3969.6279735091271</v>
      </c>
      <c r="Z42" s="195">
        <f t="shared" si="0"/>
        <v>2.5720584128152901</v>
      </c>
      <c r="AA42" s="195">
        <f t="shared" si="1"/>
        <v>-0.16470503680700843</v>
      </c>
      <c r="AB42" s="195">
        <f t="shared" si="2"/>
        <v>-0.25467313630425142</v>
      </c>
      <c r="AC42" s="195">
        <f t="shared" si="3"/>
        <v>-0.51233948632501969</v>
      </c>
      <c r="AD42" s="195">
        <f t="shared" si="4"/>
        <v>-0.60230758582226263</v>
      </c>
      <c r="AE42">
        <f t="shared" si="27"/>
        <v>0</v>
      </c>
      <c r="AF42">
        <f t="shared" si="27"/>
        <v>0</v>
      </c>
      <c r="AG42">
        <f t="shared" si="27"/>
        <v>0</v>
      </c>
      <c r="AH42">
        <f t="shared" si="27"/>
        <v>0</v>
      </c>
      <c r="AI42">
        <f t="shared" si="27"/>
        <v>0</v>
      </c>
      <c r="AJ42">
        <f t="shared" si="27"/>
        <v>1</v>
      </c>
      <c r="AK42">
        <f t="shared" si="27"/>
        <v>1</v>
      </c>
      <c r="AL42">
        <f t="shared" si="22"/>
        <v>1</v>
      </c>
      <c r="AM42">
        <f t="shared" si="28"/>
        <v>0</v>
      </c>
      <c r="AN42">
        <f t="shared" si="28"/>
        <v>0</v>
      </c>
      <c r="AO42">
        <f t="shared" si="28"/>
        <v>0</v>
      </c>
      <c r="AP42">
        <f t="shared" si="28"/>
        <v>0</v>
      </c>
      <c r="AQ42">
        <f t="shared" si="28"/>
        <v>0</v>
      </c>
      <c r="AR42">
        <f t="shared" si="28"/>
        <v>1</v>
      </c>
      <c r="AS42">
        <f t="shared" si="28"/>
        <v>1</v>
      </c>
      <c r="AT42">
        <f t="shared" si="23"/>
        <v>1</v>
      </c>
      <c r="AU42">
        <f t="shared" si="29"/>
        <v>0</v>
      </c>
      <c r="AV42">
        <f t="shared" si="29"/>
        <v>0</v>
      </c>
      <c r="AW42">
        <f t="shared" si="29"/>
        <v>0</v>
      </c>
      <c r="AX42">
        <f t="shared" si="29"/>
        <v>0</v>
      </c>
      <c r="AY42">
        <f t="shared" si="29"/>
        <v>1</v>
      </c>
      <c r="AZ42">
        <f t="shared" si="29"/>
        <v>1</v>
      </c>
      <c r="BA42">
        <f t="shared" si="29"/>
        <v>1</v>
      </c>
      <c r="BB42">
        <f t="shared" si="24"/>
        <v>1</v>
      </c>
      <c r="BC42">
        <f t="shared" si="30"/>
        <v>0</v>
      </c>
      <c r="BD42">
        <f t="shared" si="30"/>
        <v>0</v>
      </c>
      <c r="BE42">
        <f t="shared" si="30"/>
        <v>0</v>
      </c>
      <c r="BF42">
        <f t="shared" si="30"/>
        <v>0</v>
      </c>
      <c r="BG42">
        <f t="shared" si="30"/>
        <v>1</v>
      </c>
      <c r="BH42">
        <f t="shared" si="30"/>
        <v>1</v>
      </c>
      <c r="BI42">
        <f t="shared" si="30"/>
        <v>1</v>
      </c>
      <c r="BJ42">
        <f t="shared" si="25"/>
        <v>1</v>
      </c>
      <c r="BK42">
        <f t="shared" si="31"/>
        <v>0</v>
      </c>
      <c r="BL42">
        <f t="shared" si="31"/>
        <v>0</v>
      </c>
      <c r="BM42">
        <f t="shared" si="31"/>
        <v>0</v>
      </c>
      <c r="BN42">
        <f t="shared" si="31"/>
        <v>1</v>
      </c>
      <c r="BO42">
        <f t="shared" si="31"/>
        <v>1</v>
      </c>
      <c r="BP42">
        <f t="shared" si="31"/>
        <v>1</v>
      </c>
      <c r="BQ42">
        <f t="shared" si="31"/>
        <v>1</v>
      </c>
      <c r="BR42">
        <f t="shared" si="26"/>
        <v>1</v>
      </c>
      <c r="BS42">
        <f t="shared" si="10"/>
        <v>3</v>
      </c>
      <c r="BT42">
        <f t="shared" si="11"/>
        <v>3</v>
      </c>
      <c r="BU42">
        <f t="shared" si="12"/>
        <v>4</v>
      </c>
      <c r="BV42">
        <f t="shared" si="13"/>
        <v>4</v>
      </c>
      <c r="BW42">
        <f t="shared" si="14"/>
        <v>5</v>
      </c>
      <c r="BX42" s="190" t="str">
        <f t="shared" si="32"/>
        <v>Déficit hídrico estructural</v>
      </c>
      <c r="BY42" s="190" t="str">
        <f t="shared" si="32"/>
        <v>Déficit hídrico estructural</v>
      </c>
      <c r="BZ42" s="190" t="str">
        <f t="shared" si="32"/>
        <v>Déficit hídrico estructural</v>
      </c>
      <c r="CA42" s="190" t="str">
        <f t="shared" si="32"/>
        <v>Déficit hídrico estructural</v>
      </c>
      <c r="CB42" s="190" t="str">
        <f t="shared" si="32"/>
        <v>Déficit hídrico estructural</v>
      </c>
      <c r="CC42" s="190">
        <v>0</v>
      </c>
      <c r="CD42" s="190">
        <v>0</v>
      </c>
      <c r="CE42" s="190">
        <v>1</v>
      </c>
      <c r="CF42" s="190">
        <v>1</v>
      </c>
      <c r="CG42" s="196">
        <f t="shared" si="19"/>
        <v>0</v>
      </c>
      <c r="CH42" s="196">
        <f t="shared" si="20"/>
        <v>1</v>
      </c>
      <c r="CI42" s="196" t="str">
        <f t="shared" si="21"/>
        <v>Déficit hídrico estructural</v>
      </c>
      <c r="CJ42" s="196" t="str">
        <f t="shared" si="21"/>
        <v>Déficit hídrico estructural</v>
      </c>
      <c r="CK42" s="196" t="str">
        <f t="shared" si="21"/>
        <v>Déficit hídrico estructural</v>
      </c>
      <c r="CL42" s="196" t="str">
        <f t="shared" si="21"/>
        <v>Déficit hídrico estructural</v>
      </c>
      <c r="CM42" s="196" t="str">
        <f t="shared" si="21"/>
        <v>Déficit hídrico estructural</v>
      </c>
      <c r="CN42" s="181" t="s">
        <v>744</v>
      </c>
      <c r="CO42" s="201">
        <v>-8.8629009608022974E-2</v>
      </c>
      <c r="CP42" s="181" t="s">
        <v>744</v>
      </c>
    </row>
    <row r="43" spans="1:94">
      <c r="A43" t="s">
        <v>633</v>
      </c>
      <c r="B43" t="s">
        <v>634</v>
      </c>
      <c r="C43" s="191">
        <f>VLOOKUP($A43,'Demanda Cuencas consolidada Mm3'!$A$1:$G$102,3,FALSE)*1000/365/24/3600</f>
        <v>1.597951547437849</v>
      </c>
      <c r="D43" s="191">
        <f>VLOOKUP($A43,'[1]DDA Cuencas Mm3'!$A$1:$G$102,4,FALSE)*1000/365/24/3600</f>
        <v>1.4876648909183154</v>
      </c>
      <c r="E43" s="191">
        <f>VLOOKUP($A43,'[1]DDA Cuencas Mm3'!$A$1:$G$102,5,FALSE)*1000/365/24/3600</f>
        <v>1.6529680365296804</v>
      </c>
      <c r="F43" s="191">
        <f>VLOOKUP($A43,'[1]DDA Cuencas Mm3'!$A$1:$G$102,6,FALSE)*1000/365/24/3600</f>
        <v>2.0898338406900052</v>
      </c>
      <c r="G43" s="191">
        <f>VLOOKUP($A43,'[1]DDA Cuencas Mm3'!$A$1:$G$102,7,FALSE)*1000/365/24/3600</f>
        <v>2.6108574327752412</v>
      </c>
      <c r="H43" s="193">
        <v>18.662661254941391</v>
      </c>
      <c r="I43" s="193">
        <v>12.389184958408061</v>
      </c>
      <c r="J43" s="193">
        <v>8.0821666246326291</v>
      </c>
      <c r="K43" s="193">
        <v>6.264926100612044</v>
      </c>
      <c r="L43" s="193">
        <v>4.4884713192570143</v>
      </c>
      <c r="M43" s="193">
        <v>2.2663383848233232</v>
      </c>
      <c r="N43" s="194">
        <v>1.16395055413737</v>
      </c>
      <c r="O43" s="193">
        <v>0.9923454515655652</v>
      </c>
      <c r="P43" s="183">
        <f t="shared" si="17"/>
        <v>36706.344675276101</v>
      </c>
      <c r="Q43" s="193">
        <v>85.350608807987911</v>
      </c>
      <c r="R43" s="193">
        <v>30.041828633571541</v>
      </c>
      <c r="S43" s="193">
        <v>12.10176893294601</v>
      </c>
      <c r="T43" s="193">
        <v>7.5885349412095833</v>
      </c>
      <c r="U43" s="193">
        <v>4.442137773996552</v>
      </c>
      <c r="V43" s="193">
        <v>1.864456809664186</v>
      </c>
      <c r="W43" s="194">
        <v>0.97648632763912069</v>
      </c>
      <c r="X43" s="193">
        <v>0.8187914724301063</v>
      </c>
      <c r="Y43" s="183">
        <f t="shared" si="18"/>
        <v>30794.472828427311</v>
      </c>
      <c r="Z43" s="195">
        <f t="shared" si="0"/>
        <v>-16.105858262783617</v>
      </c>
      <c r="AA43" s="195">
        <f t="shared" si="1"/>
        <v>0.37679191874587059</v>
      </c>
      <c r="AB43" s="195">
        <f t="shared" si="2"/>
        <v>-0.51117856327919475</v>
      </c>
      <c r="AC43" s="195">
        <f t="shared" si="3"/>
        <v>-0.74640062311105515</v>
      </c>
      <c r="AD43" s="195">
        <f t="shared" si="4"/>
        <v>-1.6343711051361205</v>
      </c>
      <c r="AE43">
        <f t="shared" si="27"/>
        <v>0</v>
      </c>
      <c r="AF43">
        <f t="shared" si="27"/>
        <v>0</v>
      </c>
      <c r="AG43">
        <f t="shared" si="27"/>
        <v>0</v>
      </c>
      <c r="AH43">
        <f t="shared" si="27"/>
        <v>0</v>
      </c>
      <c r="AI43">
        <f t="shared" si="27"/>
        <v>0</v>
      </c>
      <c r="AJ43">
        <f t="shared" si="27"/>
        <v>0</v>
      </c>
      <c r="AK43">
        <f t="shared" si="27"/>
        <v>1</v>
      </c>
      <c r="AL43">
        <f t="shared" si="22"/>
        <v>1</v>
      </c>
      <c r="AM43">
        <f t="shared" si="28"/>
        <v>0</v>
      </c>
      <c r="AN43">
        <f t="shared" si="28"/>
        <v>0</v>
      </c>
      <c r="AO43">
        <f t="shared" si="28"/>
        <v>0</v>
      </c>
      <c r="AP43">
        <f t="shared" si="28"/>
        <v>0</v>
      </c>
      <c r="AQ43">
        <f t="shared" si="28"/>
        <v>0</v>
      </c>
      <c r="AR43">
        <f t="shared" si="28"/>
        <v>0</v>
      </c>
      <c r="AS43">
        <f t="shared" si="28"/>
        <v>1</v>
      </c>
      <c r="AT43">
        <f t="shared" si="23"/>
        <v>1</v>
      </c>
      <c r="AU43">
        <f t="shared" si="29"/>
        <v>0</v>
      </c>
      <c r="AV43">
        <f t="shared" si="29"/>
        <v>0</v>
      </c>
      <c r="AW43">
        <f t="shared" si="29"/>
        <v>0</v>
      </c>
      <c r="AX43">
        <f t="shared" si="29"/>
        <v>0</v>
      </c>
      <c r="AY43">
        <f t="shared" si="29"/>
        <v>0</v>
      </c>
      <c r="AZ43">
        <f t="shared" si="29"/>
        <v>0</v>
      </c>
      <c r="BA43">
        <f t="shared" si="29"/>
        <v>1</v>
      </c>
      <c r="BB43">
        <f t="shared" si="24"/>
        <v>1</v>
      </c>
      <c r="BC43">
        <f t="shared" si="30"/>
        <v>0</v>
      </c>
      <c r="BD43">
        <f t="shared" si="30"/>
        <v>0</v>
      </c>
      <c r="BE43">
        <f t="shared" si="30"/>
        <v>0</v>
      </c>
      <c r="BF43">
        <f t="shared" si="30"/>
        <v>0</v>
      </c>
      <c r="BG43">
        <f t="shared" si="30"/>
        <v>0</v>
      </c>
      <c r="BH43">
        <f t="shared" si="30"/>
        <v>1</v>
      </c>
      <c r="BI43">
        <f t="shared" si="30"/>
        <v>1</v>
      </c>
      <c r="BJ43">
        <f t="shared" si="25"/>
        <v>1</v>
      </c>
      <c r="BK43">
        <f t="shared" si="31"/>
        <v>0</v>
      </c>
      <c r="BL43">
        <f t="shared" si="31"/>
        <v>0</v>
      </c>
      <c r="BM43">
        <f t="shared" si="31"/>
        <v>0</v>
      </c>
      <c r="BN43">
        <f t="shared" si="31"/>
        <v>0</v>
      </c>
      <c r="BO43">
        <f t="shared" si="31"/>
        <v>0</v>
      </c>
      <c r="BP43">
        <f t="shared" si="31"/>
        <v>1</v>
      </c>
      <c r="BQ43">
        <f t="shared" si="31"/>
        <v>1</v>
      </c>
      <c r="BR43">
        <f t="shared" si="26"/>
        <v>1</v>
      </c>
      <c r="BS43">
        <f t="shared" si="10"/>
        <v>2</v>
      </c>
      <c r="BT43">
        <f t="shared" si="11"/>
        <v>2</v>
      </c>
      <c r="BU43">
        <f t="shared" si="12"/>
        <v>2</v>
      </c>
      <c r="BV43">
        <f t="shared" si="13"/>
        <v>3</v>
      </c>
      <c r="BW43">
        <f t="shared" si="14"/>
        <v>3</v>
      </c>
      <c r="BX43" s="190" t="str">
        <f t="shared" si="32"/>
        <v>Estrés hídrico</v>
      </c>
      <c r="BY43" s="190" t="str">
        <f t="shared" si="32"/>
        <v>Estrés hídrico</v>
      </c>
      <c r="BZ43" s="190" t="str">
        <f t="shared" si="32"/>
        <v>Estrés hídrico</v>
      </c>
      <c r="CA43" s="190" t="str">
        <f t="shared" si="32"/>
        <v>Déficit hídrico estructural</v>
      </c>
      <c r="CB43" s="190" t="str">
        <f t="shared" si="32"/>
        <v>Déficit hídrico estructural</v>
      </c>
      <c r="CC43" s="190">
        <v>0</v>
      </c>
      <c r="CD43" s="190">
        <v>1</v>
      </c>
      <c r="CE43" s="190">
        <v>0</v>
      </c>
      <c r="CF43" s="190">
        <v>5</v>
      </c>
      <c r="CG43" s="196">
        <f>IF((CC43+CD43)&gt;0,1,0)</f>
        <v>1</v>
      </c>
      <c r="CH43" s="196">
        <f t="shared" si="20"/>
        <v>1</v>
      </c>
      <c r="CI43" s="196" t="str">
        <f t="shared" si="21"/>
        <v>Déficit hídrico estructural</v>
      </c>
      <c r="CJ43" s="196" t="str">
        <f t="shared" si="21"/>
        <v>Déficit hídrico estructural</v>
      </c>
      <c r="CK43" s="196" t="str">
        <f t="shared" si="21"/>
        <v>Déficit hídrico estructural</v>
      </c>
      <c r="CL43" s="196" t="str">
        <f t="shared" si="21"/>
        <v>Déficit hídrico estructural</v>
      </c>
      <c r="CM43" s="196" t="str">
        <f t="shared" si="21"/>
        <v>Déficit hídrico estructural</v>
      </c>
      <c r="CN43" s="181">
        <v>1610</v>
      </c>
      <c r="CO43" s="201">
        <v>-0.13460701616146381</v>
      </c>
      <c r="CP43" s="181">
        <v>1393.2827039800432</v>
      </c>
    </row>
    <row r="44" spans="1:94">
      <c r="A44" t="s">
        <v>635</v>
      </c>
      <c r="B44" t="s">
        <v>636</v>
      </c>
      <c r="C44" s="191">
        <f>VLOOKUP($A44,'Demanda Cuencas consolidada Mm3'!$A$1:$G$102,3,FALSE)*1000/365/24/3600</f>
        <v>2.9909627092846272</v>
      </c>
      <c r="D44" s="191">
        <f>VLOOKUP($A44,'[1]DDA Cuencas Mm3'!$A$1:$G$102,4,FALSE)*1000/365/24/3600</f>
        <v>2.9111491628614914</v>
      </c>
      <c r="E44" s="191">
        <f>VLOOKUP($A44,'[1]DDA Cuencas Mm3'!$A$1:$G$102,5,FALSE)*1000/365/24/3600</f>
        <v>3.6717402333840696</v>
      </c>
      <c r="F44" s="191">
        <f>VLOOKUP($A44,'[1]DDA Cuencas Mm3'!$A$1:$G$102,6,FALSE)*1000/365/24/3600</f>
        <v>4.6045788939624552</v>
      </c>
      <c r="G44" s="191">
        <f>VLOOKUP($A44,'[1]DDA Cuencas Mm3'!$A$1:$G$102,7,FALSE)*1000/365/24/3600</f>
        <v>5.7340182648401825</v>
      </c>
      <c r="H44" s="193">
        <v>65.095288034378456</v>
      </c>
      <c r="I44" s="193">
        <v>28.391357385407382</v>
      </c>
      <c r="J44" s="193">
        <v>13.535070574552471</v>
      </c>
      <c r="K44" s="193">
        <v>9.1155538623381567</v>
      </c>
      <c r="L44" s="193">
        <v>5.6445818311565947</v>
      </c>
      <c r="M44" s="193">
        <v>2.2486214355951688</v>
      </c>
      <c r="N44" s="194">
        <v>0.71280947550386831</v>
      </c>
      <c r="O44" s="193">
        <v>0.3558768515499306</v>
      </c>
      <c r="P44" s="183">
        <f t="shared" si="17"/>
        <v>22479.15961948999</v>
      </c>
      <c r="Q44" s="193">
        <v>59.932469426684207</v>
      </c>
      <c r="R44" s="193">
        <v>24.568700488614251</v>
      </c>
      <c r="S44" s="193">
        <v>11.113550450909599</v>
      </c>
      <c r="T44" s="193">
        <v>7.2933024374991584</v>
      </c>
      <c r="U44" s="193">
        <v>4.3914851439367251</v>
      </c>
      <c r="V44" s="193">
        <v>1.6909282702560331</v>
      </c>
      <c r="W44" s="194">
        <v>0.55943332451327832</v>
      </c>
      <c r="X44" s="193">
        <v>0.31541290657020971</v>
      </c>
      <c r="Y44" s="183">
        <f t="shared" si="18"/>
        <v>17642.289321850745</v>
      </c>
      <c r="Z44" s="195">
        <f t="shared" si="0"/>
        <v>-21.517131331927366</v>
      </c>
      <c r="AA44" s="195">
        <f t="shared" si="1"/>
        <v>-1.2202208926054583</v>
      </c>
      <c r="AB44" s="195">
        <f t="shared" si="2"/>
        <v>-2.3517158383482131</v>
      </c>
      <c r="AC44" s="195">
        <f t="shared" si="3"/>
        <v>-4.0430899945841494</v>
      </c>
      <c r="AD44" s="195">
        <f t="shared" si="4"/>
        <v>-5.1745849403269037</v>
      </c>
      <c r="AE44">
        <f t="shared" si="27"/>
        <v>0</v>
      </c>
      <c r="AF44">
        <f t="shared" si="27"/>
        <v>0</v>
      </c>
      <c r="AG44">
        <f t="shared" si="27"/>
        <v>0</v>
      </c>
      <c r="AH44">
        <f t="shared" si="27"/>
        <v>0</v>
      </c>
      <c r="AI44">
        <f t="shared" si="27"/>
        <v>0</v>
      </c>
      <c r="AJ44">
        <f t="shared" si="27"/>
        <v>1</v>
      </c>
      <c r="AK44">
        <f t="shared" si="27"/>
        <v>1</v>
      </c>
      <c r="AL44">
        <f t="shared" si="22"/>
        <v>1</v>
      </c>
      <c r="AM44">
        <f t="shared" si="28"/>
        <v>0</v>
      </c>
      <c r="AN44">
        <f t="shared" si="28"/>
        <v>0</v>
      </c>
      <c r="AO44">
        <f t="shared" si="28"/>
        <v>0</v>
      </c>
      <c r="AP44">
        <f t="shared" si="28"/>
        <v>0</v>
      </c>
      <c r="AQ44">
        <f t="shared" si="28"/>
        <v>0</v>
      </c>
      <c r="AR44">
        <f t="shared" si="28"/>
        <v>1</v>
      </c>
      <c r="AS44">
        <f t="shared" si="28"/>
        <v>1</v>
      </c>
      <c r="AT44">
        <f t="shared" si="23"/>
        <v>1</v>
      </c>
      <c r="AU44">
        <f t="shared" si="29"/>
        <v>0</v>
      </c>
      <c r="AV44">
        <f t="shared" si="29"/>
        <v>0</v>
      </c>
      <c r="AW44">
        <f t="shared" si="29"/>
        <v>0</v>
      </c>
      <c r="AX44">
        <f t="shared" si="29"/>
        <v>0</v>
      </c>
      <c r="AY44">
        <f t="shared" si="29"/>
        <v>0</v>
      </c>
      <c r="AZ44">
        <f t="shared" si="29"/>
        <v>1</v>
      </c>
      <c r="BA44">
        <f t="shared" si="29"/>
        <v>1</v>
      </c>
      <c r="BB44">
        <f t="shared" si="24"/>
        <v>1</v>
      </c>
      <c r="BC44">
        <f t="shared" si="30"/>
        <v>0</v>
      </c>
      <c r="BD44">
        <f t="shared" si="30"/>
        <v>0</v>
      </c>
      <c r="BE44">
        <f t="shared" si="30"/>
        <v>0</v>
      </c>
      <c r="BF44">
        <f t="shared" si="30"/>
        <v>0</v>
      </c>
      <c r="BG44">
        <f t="shared" si="30"/>
        <v>1</v>
      </c>
      <c r="BH44">
        <f t="shared" si="30"/>
        <v>1</v>
      </c>
      <c r="BI44">
        <f t="shared" si="30"/>
        <v>1</v>
      </c>
      <c r="BJ44">
        <f t="shared" si="25"/>
        <v>1</v>
      </c>
      <c r="BK44">
        <f t="shared" si="31"/>
        <v>0</v>
      </c>
      <c r="BL44">
        <f t="shared" si="31"/>
        <v>0</v>
      </c>
      <c r="BM44">
        <f t="shared" si="31"/>
        <v>0</v>
      </c>
      <c r="BN44">
        <f t="shared" si="31"/>
        <v>0</v>
      </c>
      <c r="BO44">
        <f t="shared" si="31"/>
        <v>1</v>
      </c>
      <c r="BP44">
        <f t="shared" si="31"/>
        <v>1</v>
      </c>
      <c r="BQ44">
        <f t="shared" si="31"/>
        <v>1</v>
      </c>
      <c r="BR44">
        <f t="shared" si="26"/>
        <v>1</v>
      </c>
      <c r="BS44">
        <f t="shared" si="10"/>
        <v>3</v>
      </c>
      <c r="BT44">
        <f t="shared" si="11"/>
        <v>3</v>
      </c>
      <c r="BU44">
        <f t="shared" si="12"/>
        <v>3</v>
      </c>
      <c r="BV44">
        <f t="shared" si="13"/>
        <v>4</v>
      </c>
      <c r="BW44">
        <f t="shared" si="14"/>
        <v>4</v>
      </c>
      <c r="BX44" s="190" t="str">
        <f t="shared" si="32"/>
        <v>Déficit hídrico estructural</v>
      </c>
      <c r="BY44" s="190" t="str">
        <f t="shared" si="32"/>
        <v>Déficit hídrico estructural</v>
      </c>
      <c r="BZ44" s="190" t="str">
        <f t="shared" si="32"/>
        <v>Déficit hídrico estructural</v>
      </c>
      <c r="CA44" s="190" t="str">
        <f t="shared" si="32"/>
        <v>Déficit hídrico estructural</v>
      </c>
      <c r="CB44" s="190" t="str">
        <f t="shared" si="32"/>
        <v>Déficit hídrico estructural</v>
      </c>
      <c r="CC44" s="190">
        <v>0</v>
      </c>
      <c r="CD44" s="190">
        <v>1</v>
      </c>
      <c r="CE44" s="190">
        <v>0</v>
      </c>
      <c r="CF44" s="190">
        <v>6</v>
      </c>
      <c r="CG44" s="196">
        <f t="shared" si="19"/>
        <v>1</v>
      </c>
      <c r="CH44" s="196">
        <f t="shared" si="20"/>
        <v>1</v>
      </c>
      <c r="CI44" s="196" t="str">
        <f t="shared" si="21"/>
        <v>Déficit hídrico estructural</v>
      </c>
      <c r="CJ44" s="196" t="str">
        <f t="shared" si="21"/>
        <v>Déficit hídrico estructural</v>
      </c>
      <c r="CK44" s="196" t="str">
        <f t="shared" si="21"/>
        <v>Déficit hídrico estructural</v>
      </c>
      <c r="CL44" s="196" t="str">
        <f t="shared" si="21"/>
        <v>Déficit hídrico estructural</v>
      </c>
      <c r="CM44" s="196" t="str">
        <f t="shared" si="21"/>
        <v>Déficit hídrico estructural</v>
      </c>
      <c r="CN44" s="181" t="s">
        <v>744</v>
      </c>
      <c r="CO44" s="201">
        <v>-0.13305481335969668</v>
      </c>
      <c r="CP44" s="181" t="s">
        <v>744</v>
      </c>
    </row>
    <row r="45" spans="1:94">
      <c r="A45" t="s">
        <v>637</v>
      </c>
      <c r="B45" t="s">
        <v>103</v>
      </c>
      <c r="C45" s="191">
        <f>VLOOKUP($A45,'Demanda Cuencas consolidada Mm3'!$A$1:$G$102,3,FALSE)*1000/365/24/3600</f>
        <v>2.3934107052257736</v>
      </c>
      <c r="D45" s="191">
        <f>VLOOKUP($A45,'[1]DDA Cuencas Mm3'!$A$1:$G$102,4,FALSE)*1000/365/24/3600</f>
        <v>1.9144501522070014</v>
      </c>
      <c r="E45" s="191">
        <f>VLOOKUP($A45,'[1]DDA Cuencas Mm3'!$A$1:$G$102,5,FALSE)*1000/365/24/3600</f>
        <v>0.9624809741248096</v>
      </c>
      <c r="F45" s="191">
        <f>VLOOKUP($A45,'[1]DDA Cuencas Mm3'!$A$1:$G$102,6,FALSE)*1000/365/24/3600</f>
        <v>0.79513571790969051</v>
      </c>
      <c r="G45" s="191">
        <f>VLOOKUP($A45,'[1]DDA Cuencas Mm3'!$A$1:$G$102,7,FALSE)*1000/365/24/3600</f>
        <v>0.86499238964992387</v>
      </c>
      <c r="H45" s="193">
        <v>29.202046293730131</v>
      </c>
      <c r="I45" s="193">
        <v>12.52334417428882</v>
      </c>
      <c r="J45" s="193">
        <v>6.6887290883344397</v>
      </c>
      <c r="K45" s="193">
        <v>5.0207655453944477</v>
      </c>
      <c r="L45" s="193">
        <v>3.70128418310565</v>
      </c>
      <c r="M45" s="193">
        <v>2.333556603385547</v>
      </c>
      <c r="N45" s="194">
        <v>1.6080150009079259</v>
      </c>
      <c r="O45" s="193">
        <v>1.4046802286393569</v>
      </c>
      <c r="P45" s="183">
        <f t="shared" si="17"/>
        <v>50710.361068632352</v>
      </c>
      <c r="Q45" s="193">
        <v>25.426850303161359</v>
      </c>
      <c r="R45" s="193">
        <v>12.53825593963751</v>
      </c>
      <c r="S45" s="193">
        <v>6.9251385008773196</v>
      </c>
      <c r="T45" s="193">
        <v>5.1608422954736346</v>
      </c>
      <c r="U45" s="193">
        <v>3.719232010451718</v>
      </c>
      <c r="V45" s="193">
        <v>2.222065489046074</v>
      </c>
      <c r="W45" s="194">
        <v>1.480637110232184</v>
      </c>
      <c r="X45" s="193">
        <v>1.292452477357571</v>
      </c>
      <c r="Y45" s="183">
        <f t="shared" si="18"/>
        <v>46693.371908282155</v>
      </c>
      <c r="Z45" s="195">
        <f t="shared" si="0"/>
        <v>-7.9214367156911543</v>
      </c>
      <c r="AA45" s="195">
        <f t="shared" si="1"/>
        <v>0.30761533683907261</v>
      </c>
      <c r="AB45" s="195">
        <f t="shared" si="2"/>
        <v>-0.4338130419748174</v>
      </c>
      <c r="AC45" s="195">
        <f t="shared" si="3"/>
        <v>1.3570730993961502</v>
      </c>
      <c r="AD45" s="195">
        <f t="shared" si="4"/>
        <v>0.61564472058226016</v>
      </c>
      <c r="AE45">
        <f t="shared" si="27"/>
        <v>0</v>
      </c>
      <c r="AF45">
        <f t="shared" si="27"/>
        <v>0</v>
      </c>
      <c r="AG45">
        <f t="shared" si="27"/>
        <v>0</v>
      </c>
      <c r="AH45">
        <f t="shared" si="27"/>
        <v>0</v>
      </c>
      <c r="AI45">
        <f t="shared" si="27"/>
        <v>0</v>
      </c>
      <c r="AJ45">
        <f t="shared" si="27"/>
        <v>1</v>
      </c>
      <c r="AK45">
        <f t="shared" si="27"/>
        <v>1</v>
      </c>
      <c r="AL45">
        <f t="shared" si="22"/>
        <v>1</v>
      </c>
      <c r="AM45">
        <f t="shared" si="28"/>
        <v>0</v>
      </c>
      <c r="AN45">
        <f t="shared" si="28"/>
        <v>0</v>
      </c>
      <c r="AO45">
        <f t="shared" si="28"/>
        <v>0</v>
      </c>
      <c r="AP45">
        <f t="shared" si="28"/>
        <v>0</v>
      </c>
      <c r="AQ45">
        <f t="shared" si="28"/>
        <v>0</v>
      </c>
      <c r="AR45">
        <f t="shared" si="28"/>
        <v>0</v>
      </c>
      <c r="AS45">
        <f t="shared" si="28"/>
        <v>1</v>
      </c>
      <c r="AT45">
        <f t="shared" si="23"/>
        <v>1</v>
      </c>
      <c r="AU45">
        <f t="shared" si="29"/>
        <v>0</v>
      </c>
      <c r="AV45">
        <f t="shared" si="29"/>
        <v>0</v>
      </c>
      <c r="AW45">
        <f t="shared" si="29"/>
        <v>0</v>
      </c>
      <c r="AX45">
        <f t="shared" si="29"/>
        <v>0</v>
      </c>
      <c r="AY45">
        <f t="shared" si="29"/>
        <v>0</v>
      </c>
      <c r="AZ45">
        <f t="shared" si="29"/>
        <v>0</v>
      </c>
      <c r="BA45">
        <f t="shared" si="29"/>
        <v>0</v>
      </c>
      <c r="BB45">
        <f t="shared" si="24"/>
        <v>0</v>
      </c>
      <c r="BC45">
        <f t="shared" si="30"/>
        <v>0</v>
      </c>
      <c r="BD45">
        <f t="shared" si="30"/>
        <v>0</v>
      </c>
      <c r="BE45">
        <f t="shared" si="30"/>
        <v>0</v>
      </c>
      <c r="BF45">
        <f t="shared" si="30"/>
        <v>0</v>
      </c>
      <c r="BG45">
        <f t="shared" si="30"/>
        <v>0</v>
      </c>
      <c r="BH45">
        <f t="shared" si="30"/>
        <v>0</v>
      </c>
      <c r="BI45">
        <f t="shared" si="30"/>
        <v>0</v>
      </c>
      <c r="BJ45">
        <f t="shared" si="25"/>
        <v>0</v>
      </c>
      <c r="BK45">
        <f t="shared" si="31"/>
        <v>0</v>
      </c>
      <c r="BL45">
        <f t="shared" si="31"/>
        <v>0</v>
      </c>
      <c r="BM45">
        <f t="shared" si="31"/>
        <v>0</v>
      </c>
      <c r="BN45">
        <f t="shared" si="31"/>
        <v>0</v>
      </c>
      <c r="BO45">
        <f t="shared" si="31"/>
        <v>0</v>
      </c>
      <c r="BP45">
        <f t="shared" si="31"/>
        <v>0</v>
      </c>
      <c r="BQ45">
        <f t="shared" si="31"/>
        <v>0</v>
      </c>
      <c r="BR45">
        <f t="shared" si="26"/>
        <v>0</v>
      </c>
      <c r="BS45">
        <f t="shared" si="10"/>
        <v>3</v>
      </c>
      <c r="BT45">
        <f t="shared" si="11"/>
        <v>2</v>
      </c>
      <c r="BU45">
        <f t="shared" si="12"/>
        <v>0</v>
      </c>
      <c r="BV45">
        <f t="shared" si="13"/>
        <v>0</v>
      </c>
      <c r="BW45">
        <f t="shared" si="14"/>
        <v>0</v>
      </c>
      <c r="BX45" s="190" t="str">
        <f t="shared" si="32"/>
        <v>Déficit hídrico estructural</v>
      </c>
      <c r="BY45" s="190" t="str">
        <f t="shared" si="32"/>
        <v>Estrés hídrico</v>
      </c>
      <c r="BZ45" s="190" t="str">
        <f t="shared" si="32"/>
        <v>Con recursos</v>
      </c>
      <c r="CA45" s="190" t="str">
        <f t="shared" si="32"/>
        <v>Con recursos</v>
      </c>
      <c r="CB45" s="190" t="str">
        <f t="shared" si="32"/>
        <v>Con recursos</v>
      </c>
      <c r="CC45" s="190">
        <v>0</v>
      </c>
      <c r="CD45" s="190">
        <v>1</v>
      </c>
      <c r="CE45" s="190">
        <v>6</v>
      </c>
      <c r="CF45" s="190">
        <v>5</v>
      </c>
      <c r="CG45" s="196">
        <f t="shared" si="19"/>
        <v>1</v>
      </c>
      <c r="CH45" s="196">
        <f t="shared" si="20"/>
        <v>1</v>
      </c>
      <c r="CI45" s="196" t="str">
        <f t="shared" si="21"/>
        <v>Déficit hídrico estructural</v>
      </c>
      <c r="CJ45" s="196" t="str">
        <f t="shared" si="21"/>
        <v>Déficit hídrico estructural</v>
      </c>
      <c r="CK45" s="196" t="str">
        <f t="shared" si="21"/>
        <v>Déficit hídrico estructural</v>
      </c>
      <c r="CL45" s="196" t="str">
        <f t="shared" si="21"/>
        <v>Déficit hídrico estructural</v>
      </c>
      <c r="CM45" s="196" t="str">
        <f t="shared" si="21"/>
        <v>Déficit hídrico estructural</v>
      </c>
      <c r="CN45" s="181">
        <v>3932.01</v>
      </c>
      <c r="CO45" s="201">
        <v>-8.9104966892478904E-2</v>
      </c>
      <c r="CP45" s="181">
        <v>3581.6483791291043</v>
      </c>
    </row>
    <row r="46" spans="1:94">
      <c r="A46" t="s">
        <v>638</v>
      </c>
      <c r="B46" t="s">
        <v>639</v>
      </c>
      <c r="C46" s="191">
        <f>VLOOKUP($A46,'Demanda Cuencas consolidada Mm3'!$A$1:$G$102,3,FALSE)*1000/365/24/3600</f>
        <v>29.730149670218164</v>
      </c>
      <c r="D46" s="191">
        <f>VLOOKUP($A46,'[1]DDA Cuencas Mm3'!$A$1:$G$102,4,FALSE)*1000/365/24/3600</f>
        <v>28.660778158295283</v>
      </c>
      <c r="E46" s="191">
        <f>VLOOKUP($A46,'[1]DDA Cuencas Mm3'!$A$1:$G$102,5,FALSE)*1000/365/24/3600</f>
        <v>33.520386225266357</v>
      </c>
      <c r="F46" s="191">
        <f>VLOOKUP($A46,'[1]DDA Cuencas Mm3'!$A$1:$G$102,6,FALSE)*1000/365/24/3600</f>
        <v>39.409360730593612</v>
      </c>
      <c r="G46" s="191">
        <f>VLOOKUP($A46,'[1]DDA Cuencas Mm3'!$A$1:$G$102,7,FALSE)*1000/365/24/3600</f>
        <v>47.303893962455604</v>
      </c>
      <c r="H46" s="193">
        <v>188.76758300531941</v>
      </c>
      <c r="I46" s="193">
        <v>137.87141989142651</v>
      </c>
      <c r="J46" s="193">
        <v>101.59796967020669</v>
      </c>
      <c r="K46" s="193">
        <v>85.642461723890946</v>
      </c>
      <c r="L46" s="193">
        <v>69.326885443233763</v>
      </c>
      <c r="M46" s="193">
        <v>46.617145538931503</v>
      </c>
      <c r="N46" s="194">
        <v>31.561611250303049</v>
      </c>
      <c r="O46" s="193">
        <v>27.547738036015382</v>
      </c>
      <c r="P46" s="183">
        <f t="shared" si="17"/>
        <v>995326.97238955705</v>
      </c>
      <c r="Q46" s="193">
        <v>189.47753299957941</v>
      </c>
      <c r="R46" s="193">
        <v>136.09749088888199</v>
      </c>
      <c r="S46" s="193">
        <v>98.162699483050559</v>
      </c>
      <c r="T46" s="193">
        <v>81.527139648642702</v>
      </c>
      <c r="U46" s="193">
        <v>64.569760485841613</v>
      </c>
      <c r="V46" s="193">
        <v>41.134401706206333</v>
      </c>
      <c r="W46" s="194">
        <v>25.876646584208299</v>
      </c>
      <c r="X46" s="193">
        <v>21.93280354248353</v>
      </c>
      <c r="Y46" s="183">
        <f t="shared" si="18"/>
        <v>816045.92667959281</v>
      </c>
      <c r="Z46" s="195">
        <f t="shared" si="0"/>
        <v>-18.012276436109293</v>
      </c>
      <c r="AA46" s="195">
        <f t="shared" si="1"/>
        <v>12.47362354791105</v>
      </c>
      <c r="AB46" s="195">
        <f t="shared" si="2"/>
        <v>-2.7841315740869845</v>
      </c>
      <c r="AC46" s="195">
        <f t="shared" si="3"/>
        <v>-6.1694922562492707</v>
      </c>
      <c r="AD46" s="195">
        <f t="shared" si="4"/>
        <v>-21.427247378247305</v>
      </c>
      <c r="AE46">
        <f t="shared" si="27"/>
        <v>0</v>
      </c>
      <c r="AF46">
        <f t="shared" si="27"/>
        <v>0</v>
      </c>
      <c r="AG46">
        <f t="shared" si="27"/>
        <v>0</v>
      </c>
      <c r="AH46">
        <f t="shared" si="27"/>
        <v>0</v>
      </c>
      <c r="AI46">
        <f t="shared" si="27"/>
        <v>0</v>
      </c>
      <c r="AJ46">
        <f t="shared" si="27"/>
        <v>0</v>
      </c>
      <c r="AK46">
        <f t="shared" si="27"/>
        <v>0</v>
      </c>
      <c r="AL46">
        <f t="shared" si="22"/>
        <v>1</v>
      </c>
      <c r="AM46">
        <f t="shared" si="28"/>
        <v>0</v>
      </c>
      <c r="AN46">
        <f t="shared" si="28"/>
        <v>0</v>
      </c>
      <c r="AO46">
        <f t="shared" si="28"/>
        <v>0</v>
      </c>
      <c r="AP46">
        <f t="shared" si="28"/>
        <v>0</v>
      </c>
      <c r="AQ46">
        <f t="shared" si="28"/>
        <v>0</v>
      </c>
      <c r="AR46">
        <f t="shared" si="28"/>
        <v>0</v>
      </c>
      <c r="AS46">
        <f t="shared" si="28"/>
        <v>1</v>
      </c>
      <c r="AT46">
        <f t="shared" si="23"/>
        <v>1</v>
      </c>
      <c r="AU46">
        <f t="shared" si="29"/>
        <v>0</v>
      </c>
      <c r="AV46">
        <f t="shared" si="29"/>
        <v>0</v>
      </c>
      <c r="AW46">
        <f t="shared" si="29"/>
        <v>0</v>
      </c>
      <c r="AX46">
        <f t="shared" si="29"/>
        <v>0</v>
      </c>
      <c r="AY46">
        <f t="shared" si="29"/>
        <v>0</v>
      </c>
      <c r="AZ46">
        <f t="shared" si="29"/>
        <v>0</v>
      </c>
      <c r="BA46">
        <f t="shared" si="29"/>
        <v>1</v>
      </c>
      <c r="BB46">
        <f t="shared" si="24"/>
        <v>1</v>
      </c>
      <c r="BC46">
        <f t="shared" si="30"/>
        <v>0</v>
      </c>
      <c r="BD46">
        <f t="shared" si="30"/>
        <v>0</v>
      </c>
      <c r="BE46">
        <f t="shared" si="30"/>
        <v>0</v>
      </c>
      <c r="BF46">
        <f t="shared" si="30"/>
        <v>0</v>
      </c>
      <c r="BG46">
        <f t="shared" si="30"/>
        <v>0</v>
      </c>
      <c r="BH46">
        <f t="shared" si="30"/>
        <v>0</v>
      </c>
      <c r="BI46">
        <f t="shared" si="30"/>
        <v>1</v>
      </c>
      <c r="BJ46">
        <f t="shared" si="25"/>
        <v>1</v>
      </c>
      <c r="BK46">
        <f t="shared" si="31"/>
        <v>0</v>
      </c>
      <c r="BL46">
        <f t="shared" si="31"/>
        <v>0</v>
      </c>
      <c r="BM46">
        <f t="shared" si="31"/>
        <v>0</v>
      </c>
      <c r="BN46">
        <f t="shared" si="31"/>
        <v>0</v>
      </c>
      <c r="BO46">
        <f t="shared" si="31"/>
        <v>0</v>
      </c>
      <c r="BP46">
        <f t="shared" si="31"/>
        <v>1</v>
      </c>
      <c r="BQ46">
        <f t="shared" si="31"/>
        <v>1</v>
      </c>
      <c r="BR46">
        <f t="shared" si="26"/>
        <v>1</v>
      </c>
      <c r="BS46">
        <f t="shared" si="10"/>
        <v>1</v>
      </c>
      <c r="BT46">
        <f t="shared" si="11"/>
        <v>2</v>
      </c>
      <c r="BU46">
        <f t="shared" si="12"/>
        <v>2</v>
      </c>
      <c r="BV46">
        <f t="shared" si="13"/>
        <v>2</v>
      </c>
      <c r="BW46">
        <f t="shared" si="14"/>
        <v>3</v>
      </c>
      <c r="BX46" s="190" t="str">
        <f t="shared" si="32"/>
        <v>Con recursos</v>
      </c>
      <c r="BY46" s="190" t="str">
        <f t="shared" si="32"/>
        <v>Estrés hídrico</v>
      </c>
      <c r="BZ46" s="190" t="str">
        <f t="shared" si="32"/>
        <v>Estrés hídrico</v>
      </c>
      <c r="CA46" s="190" t="str">
        <f t="shared" si="32"/>
        <v>Estrés hídrico</v>
      </c>
      <c r="CB46" s="190" t="str">
        <f t="shared" si="32"/>
        <v>Déficit hídrico estructural</v>
      </c>
      <c r="CC46" s="190">
        <v>2</v>
      </c>
      <c r="CD46" s="190">
        <v>0</v>
      </c>
      <c r="CE46" s="190">
        <v>3</v>
      </c>
      <c r="CF46" s="190">
        <v>6</v>
      </c>
      <c r="CG46" s="196">
        <f t="shared" si="19"/>
        <v>1</v>
      </c>
      <c r="CH46" s="196">
        <f t="shared" si="20"/>
        <v>1</v>
      </c>
      <c r="CI46" s="196" t="str">
        <f t="shared" si="21"/>
        <v>Déficit hídrico estructural</v>
      </c>
      <c r="CJ46" s="196" t="str">
        <f t="shared" si="21"/>
        <v>Déficit hídrico estructural</v>
      </c>
      <c r="CK46" s="196" t="str">
        <f t="shared" si="21"/>
        <v>Déficit hídrico estructural</v>
      </c>
      <c r="CL46" s="196" t="str">
        <f t="shared" si="21"/>
        <v>Déficit hídrico estructural</v>
      </c>
      <c r="CM46" s="196" t="str">
        <f t="shared" si="21"/>
        <v>Déficit hídrico estructural</v>
      </c>
      <c r="CN46" s="181">
        <v>26976</v>
      </c>
      <c r="CO46" s="201">
        <v>-0.13204152974599714</v>
      </c>
      <c r="CP46" s="181">
        <v>23414.047693571982</v>
      </c>
    </row>
    <row r="47" spans="1:94">
      <c r="A47" t="s">
        <v>640</v>
      </c>
      <c r="B47" t="s">
        <v>641</v>
      </c>
      <c r="C47" s="191">
        <f>VLOOKUP($A47,'Demanda Cuencas consolidada Mm3'!$A$1:$G$102,3,FALSE)*1000/365/24/3600</f>
        <v>6.503802004058854</v>
      </c>
      <c r="D47" s="191">
        <f>VLOOKUP($A47,'[1]DDA Cuencas Mm3'!$A$1:$G$102,4,FALSE)*1000/365/24/3600</f>
        <v>6.2937848807711827</v>
      </c>
      <c r="E47" s="191">
        <f>VLOOKUP($A47,'[1]DDA Cuencas Mm3'!$A$1:$G$102,5,FALSE)*1000/365/24/3600</f>
        <v>7.3652365550481989</v>
      </c>
      <c r="F47" s="191">
        <f>VLOOKUP($A47,'[1]DDA Cuencas Mm3'!$A$1:$G$102,6,FALSE)*1000/365/24/3600</f>
        <v>7.8994641045154754</v>
      </c>
      <c r="G47" s="191">
        <f>VLOOKUP($A47,'[1]DDA Cuencas Mm3'!$A$1:$G$102,7,FALSE)*1000/365/24/3600</f>
        <v>9.3615709030948757</v>
      </c>
      <c r="H47" s="193">
        <v>109.3381275184084</v>
      </c>
      <c r="I47" s="193">
        <v>54.318805584459582</v>
      </c>
      <c r="J47" s="193">
        <v>32.11515320957497</v>
      </c>
      <c r="K47" s="193">
        <v>25.17228011266981</v>
      </c>
      <c r="L47" s="193">
        <v>19.366435136713221</v>
      </c>
      <c r="M47" s="193">
        <v>12.89204460907543</v>
      </c>
      <c r="N47" s="194">
        <v>9.1119005342831549</v>
      </c>
      <c r="O47" s="193">
        <v>7.9535022798791424</v>
      </c>
      <c r="P47" s="183">
        <f t="shared" si="17"/>
        <v>287352.89524915355</v>
      </c>
      <c r="Q47" s="193">
        <v>110.308507658824</v>
      </c>
      <c r="R47" s="193">
        <v>57.470329686946663</v>
      </c>
      <c r="S47" s="193">
        <v>33.511641255821033</v>
      </c>
      <c r="T47" s="193">
        <v>25.749886823066131</v>
      </c>
      <c r="U47" s="193">
        <v>19.267585055785379</v>
      </c>
      <c r="V47" s="193">
        <v>12.309111201475931</v>
      </c>
      <c r="W47" s="194">
        <v>8.685830724170911</v>
      </c>
      <c r="X47" s="193">
        <v>7.7206361595926563</v>
      </c>
      <c r="Y47" s="183">
        <f t="shared" si="18"/>
        <v>273916.35771745385</v>
      </c>
      <c r="Z47" s="195">
        <f t="shared" si="0"/>
        <v>-4.6759708197995877</v>
      </c>
      <c r="AA47" s="195">
        <f t="shared" si="1"/>
        <v>6.015326320704748</v>
      </c>
      <c r="AB47" s="195">
        <f t="shared" si="2"/>
        <v>2.3920458433997283</v>
      </c>
      <c r="AC47" s="195">
        <f t="shared" si="3"/>
        <v>2.947540298381055</v>
      </c>
      <c r="AD47" s="195">
        <f t="shared" si="4"/>
        <v>-0.67574017892396476</v>
      </c>
      <c r="AE47">
        <f t="shared" si="27"/>
        <v>0</v>
      </c>
      <c r="AF47">
        <f t="shared" si="27"/>
        <v>0</v>
      </c>
      <c r="AG47">
        <f t="shared" si="27"/>
        <v>0</v>
      </c>
      <c r="AH47">
        <f t="shared" si="27"/>
        <v>0</v>
      </c>
      <c r="AI47">
        <f t="shared" si="27"/>
        <v>0</v>
      </c>
      <c r="AJ47">
        <f t="shared" si="27"/>
        <v>0</v>
      </c>
      <c r="AK47">
        <f t="shared" si="27"/>
        <v>0</v>
      </c>
      <c r="AL47">
        <f t="shared" si="22"/>
        <v>0</v>
      </c>
      <c r="AM47">
        <f t="shared" si="28"/>
        <v>0</v>
      </c>
      <c r="AN47">
        <f t="shared" si="28"/>
        <v>0</v>
      </c>
      <c r="AO47">
        <f t="shared" si="28"/>
        <v>0</v>
      </c>
      <c r="AP47">
        <f t="shared" si="28"/>
        <v>0</v>
      </c>
      <c r="AQ47">
        <f t="shared" si="28"/>
        <v>0</v>
      </c>
      <c r="AR47">
        <f t="shared" si="28"/>
        <v>0</v>
      </c>
      <c r="AS47">
        <f t="shared" si="28"/>
        <v>0</v>
      </c>
      <c r="AT47">
        <f t="shared" si="23"/>
        <v>0</v>
      </c>
      <c r="AU47">
        <f t="shared" si="29"/>
        <v>0</v>
      </c>
      <c r="AV47">
        <f t="shared" si="29"/>
        <v>0</v>
      </c>
      <c r="AW47">
        <f t="shared" si="29"/>
        <v>0</v>
      </c>
      <c r="AX47">
        <f t="shared" si="29"/>
        <v>0</v>
      </c>
      <c r="AY47">
        <f t="shared" si="29"/>
        <v>0</v>
      </c>
      <c r="AZ47">
        <f t="shared" si="29"/>
        <v>0</v>
      </c>
      <c r="BA47">
        <f t="shared" si="29"/>
        <v>0</v>
      </c>
      <c r="BB47">
        <f t="shared" si="24"/>
        <v>0</v>
      </c>
      <c r="BC47">
        <f t="shared" si="30"/>
        <v>0</v>
      </c>
      <c r="BD47">
        <f t="shared" si="30"/>
        <v>0</v>
      </c>
      <c r="BE47">
        <f t="shared" si="30"/>
        <v>0</v>
      </c>
      <c r="BF47">
        <f t="shared" si="30"/>
        <v>0</v>
      </c>
      <c r="BG47">
        <f t="shared" si="30"/>
        <v>0</v>
      </c>
      <c r="BH47">
        <f t="shared" si="30"/>
        <v>0</v>
      </c>
      <c r="BI47">
        <f t="shared" si="30"/>
        <v>0</v>
      </c>
      <c r="BJ47">
        <f t="shared" si="25"/>
        <v>1</v>
      </c>
      <c r="BK47">
        <f t="shared" si="31"/>
        <v>0</v>
      </c>
      <c r="BL47">
        <f t="shared" si="31"/>
        <v>0</v>
      </c>
      <c r="BM47">
        <f t="shared" si="31"/>
        <v>0</v>
      </c>
      <c r="BN47">
        <f t="shared" si="31"/>
        <v>0</v>
      </c>
      <c r="BO47">
        <f t="shared" si="31"/>
        <v>0</v>
      </c>
      <c r="BP47">
        <f t="shared" si="31"/>
        <v>0</v>
      </c>
      <c r="BQ47">
        <f t="shared" si="31"/>
        <v>1</v>
      </c>
      <c r="BR47">
        <f t="shared" si="26"/>
        <v>1</v>
      </c>
      <c r="BS47">
        <f t="shared" si="10"/>
        <v>0</v>
      </c>
      <c r="BT47">
        <f t="shared" si="11"/>
        <v>0</v>
      </c>
      <c r="BU47">
        <f t="shared" si="12"/>
        <v>0</v>
      </c>
      <c r="BV47">
        <f t="shared" si="13"/>
        <v>1</v>
      </c>
      <c r="BW47">
        <f t="shared" si="14"/>
        <v>2</v>
      </c>
      <c r="BX47" s="190" t="str">
        <f t="shared" si="32"/>
        <v>Con recursos</v>
      </c>
      <c r="BY47" s="190" t="str">
        <f t="shared" si="32"/>
        <v>Con recursos</v>
      </c>
      <c r="BZ47" s="190" t="str">
        <f t="shared" si="32"/>
        <v>Con recursos</v>
      </c>
      <c r="CA47" s="190" t="str">
        <f t="shared" si="32"/>
        <v>Con recursos</v>
      </c>
      <c r="CB47" s="190" t="str">
        <f t="shared" si="32"/>
        <v>Estrés hídrico</v>
      </c>
      <c r="CC47" s="190">
        <v>0</v>
      </c>
      <c r="CD47" s="190">
        <v>0</v>
      </c>
      <c r="CE47" s="190">
        <v>13</v>
      </c>
      <c r="CF47" s="190">
        <v>6</v>
      </c>
      <c r="CG47" s="196">
        <f t="shared" si="19"/>
        <v>0</v>
      </c>
      <c r="CH47" s="196">
        <f t="shared" si="20"/>
        <v>1</v>
      </c>
      <c r="CI47" s="196" t="str">
        <f t="shared" si="21"/>
        <v>Estrés hídrico</v>
      </c>
      <c r="CJ47" s="196" t="str">
        <f t="shared" si="21"/>
        <v>Estrés hídrico</v>
      </c>
      <c r="CK47" s="196" t="str">
        <f t="shared" si="21"/>
        <v>Estrés hídrico</v>
      </c>
      <c r="CL47" s="196" t="str">
        <f t="shared" si="21"/>
        <v>Estrés hídrico</v>
      </c>
      <c r="CM47" s="196" t="str">
        <f t="shared" si="21"/>
        <v>Déficit hídrico estructural</v>
      </c>
      <c r="CN47" s="181">
        <v>515.14</v>
      </c>
      <c r="CO47" s="201">
        <v>-8.0703884201594731E-2</v>
      </c>
      <c r="CP47" s="181">
        <v>473.56620109239049</v>
      </c>
    </row>
    <row r="48" spans="1:94" s="190" customFormat="1">
      <c r="A48" s="190" t="s">
        <v>642</v>
      </c>
      <c r="B48" s="190" t="s">
        <v>643</v>
      </c>
      <c r="C48" s="191">
        <f>VLOOKUP($A48,'Demanda Cuencas consolidada Mm3'!$A$1:$G$102,3,FALSE)*1000/365/24/3600</f>
        <v>100.52087455606291</v>
      </c>
      <c r="D48" s="191">
        <f>VLOOKUP($A48,'[1]DDA Cuencas Mm3'!$A$1:$G$102,4,FALSE)*1000/365/24/3600</f>
        <v>95.011031202435305</v>
      </c>
      <c r="E48" s="191">
        <f>VLOOKUP($A48,'[1]DDA Cuencas Mm3'!$A$1:$G$102,5,FALSE)*1000/365/24/3600</f>
        <v>103.39938831811264</v>
      </c>
      <c r="F48" s="191">
        <f>VLOOKUP($A48,'[1]DDA Cuencas Mm3'!$A$1:$G$102,6,FALSE)*1000/365/24/3600</f>
        <v>109.72473490613901</v>
      </c>
      <c r="G48" s="191">
        <f>VLOOKUP($A48,'[1]DDA Cuencas Mm3'!$A$1:$G$102,7,FALSE)*1000/365/24/3600</f>
        <v>124.64576991374936</v>
      </c>
      <c r="H48" s="192">
        <v>627.23503984611034</v>
      </c>
      <c r="I48" s="192">
        <v>466.77739211332539</v>
      </c>
      <c r="J48" s="192">
        <v>352.45441650505808</v>
      </c>
      <c r="K48" s="192">
        <v>302.18348385531851</v>
      </c>
      <c r="L48" s="192">
        <v>250.7950097198983</v>
      </c>
      <c r="M48" s="192">
        <v>179.32013563896689</v>
      </c>
      <c r="N48" s="194">
        <v>132.0242470113165</v>
      </c>
      <c r="O48" s="192">
        <v>119.4550331790158</v>
      </c>
      <c r="P48" s="183">
        <f t="shared" si="17"/>
        <v>4163516.6537488773</v>
      </c>
      <c r="Q48" s="192">
        <v>619.86756565248106</v>
      </c>
      <c r="R48" s="192">
        <v>458.21261298763562</v>
      </c>
      <c r="S48" s="192">
        <v>342.76541457650012</v>
      </c>
      <c r="T48" s="192">
        <v>291.8739700787155</v>
      </c>
      <c r="U48" s="192">
        <v>239.71784762724079</v>
      </c>
      <c r="V48" s="192">
        <v>166.75694945949351</v>
      </c>
      <c r="W48" s="194">
        <v>117.7736660800084</v>
      </c>
      <c r="X48" s="192">
        <v>104.43341250808361</v>
      </c>
      <c r="Y48" s="183">
        <f t="shared" si="18"/>
        <v>3714110.3334991452</v>
      </c>
      <c r="Z48" s="195">
        <f t="shared" si="0"/>
        <v>-10.793911916866758</v>
      </c>
      <c r="AA48" s="195">
        <f t="shared" si="1"/>
        <v>71.745918257058207</v>
      </c>
      <c r="AB48" s="195">
        <f t="shared" si="2"/>
        <v>22.762634877573092</v>
      </c>
      <c r="AC48" s="195">
        <f t="shared" si="3"/>
        <v>42.11117954574415</v>
      </c>
      <c r="AD48" s="195">
        <f t="shared" si="4"/>
        <v>-6.8721038337409652</v>
      </c>
      <c r="AE48" s="190">
        <f t="shared" si="27"/>
        <v>0</v>
      </c>
      <c r="AF48" s="190">
        <f t="shared" si="27"/>
        <v>0</v>
      </c>
      <c r="AG48" s="190">
        <f t="shared" si="27"/>
        <v>0</v>
      </c>
      <c r="AH48" s="190">
        <f t="shared" si="27"/>
        <v>0</v>
      </c>
      <c r="AI48" s="190">
        <f t="shared" si="27"/>
        <v>0</v>
      </c>
      <c r="AJ48" s="190">
        <f t="shared" si="27"/>
        <v>0</v>
      </c>
      <c r="AK48" s="190">
        <f t="shared" si="27"/>
        <v>0</v>
      </c>
      <c r="AL48" s="190">
        <f t="shared" si="22"/>
        <v>0</v>
      </c>
      <c r="AM48" s="190">
        <f t="shared" si="28"/>
        <v>0</v>
      </c>
      <c r="AN48" s="190">
        <f t="shared" si="28"/>
        <v>0</v>
      </c>
      <c r="AO48" s="190">
        <f t="shared" si="28"/>
        <v>0</v>
      </c>
      <c r="AP48" s="190">
        <f t="shared" si="28"/>
        <v>0</v>
      </c>
      <c r="AQ48" s="190">
        <f t="shared" si="28"/>
        <v>0</v>
      </c>
      <c r="AR48" s="190">
        <f t="shared" si="28"/>
        <v>0</v>
      </c>
      <c r="AS48" s="190">
        <f t="shared" si="28"/>
        <v>0</v>
      </c>
      <c r="AT48" s="190">
        <f t="shared" si="23"/>
        <v>0</v>
      </c>
      <c r="AU48" s="190">
        <f t="shared" si="29"/>
        <v>0</v>
      </c>
      <c r="AV48" s="190">
        <f t="shared" si="29"/>
        <v>0</v>
      </c>
      <c r="AW48" s="190">
        <f t="shared" si="29"/>
        <v>0</v>
      </c>
      <c r="AX48" s="190">
        <f t="shared" si="29"/>
        <v>0</v>
      </c>
      <c r="AY48" s="190">
        <f t="shared" si="29"/>
        <v>0</v>
      </c>
      <c r="AZ48" s="190">
        <f t="shared" si="29"/>
        <v>0</v>
      </c>
      <c r="BA48" s="190">
        <f t="shared" si="29"/>
        <v>0</v>
      </c>
      <c r="BB48" s="190">
        <f t="shared" si="24"/>
        <v>0</v>
      </c>
      <c r="BC48" s="190">
        <f t="shared" si="30"/>
        <v>0</v>
      </c>
      <c r="BD48" s="190">
        <f t="shared" si="30"/>
        <v>0</v>
      </c>
      <c r="BE48" s="190">
        <f t="shared" si="30"/>
        <v>0</v>
      </c>
      <c r="BF48" s="190">
        <f t="shared" si="30"/>
        <v>0</v>
      </c>
      <c r="BG48" s="190">
        <f t="shared" si="30"/>
        <v>0</v>
      </c>
      <c r="BH48" s="190">
        <f t="shared" si="30"/>
        <v>0</v>
      </c>
      <c r="BI48" s="190">
        <f t="shared" si="30"/>
        <v>0</v>
      </c>
      <c r="BJ48" s="190">
        <f t="shared" si="25"/>
        <v>1</v>
      </c>
      <c r="BK48" s="190">
        <f t="shared" si="31"/>
        <v>0</v>
      </c>
      <c r="BL48" s="190">
        <f t="shared" si="31"/>
        <v>0</v>
      </c>
      <c r="BM48" s="190">
        <f t="shared" si="31"/>
        <v>0</v>
      </c>
      <c r="BN48" s="190">
        <f t="shared" si="31"/>
        <v>0</v>
      </c>
      <c r="BO48" s="190">
        <f t="shared" si="31"/>
        <v>0</v>
      </c>
      <c r="BP48" s="190">
        <f t="shared" si="31"/>
        <v>0</v>
      </c>
      <c r="BQ48" s="190">
        <f t="shared" si="31"/>
        <v>1</v>
      </c>
      <c r="BR48" s="190">
        <f t="shared" si="26"/>
        <v>1</v>
      </c>
      <c r="BS48" s="190">
        <f t="shared" si="10"/>
        <v>0</v>
      </c>
      <c r="BT48" s="190">
        <f t="shared" si="11"/>
        <v>0</v>
      </c>
      <c r="BU48" s="190">
        <f t="shared" si="12"/>
        <v>0</v>
      </c>
      <c r="BV48" s="190">
        <f t="shared" si="13"/>
        <v>1</v>
      </c>
      <c r="BW48" s="190">
        <f t="shared" si="14"/>
        <v>2</v>
      </c>
      <c r="BX48" s="190" t="str">
        <f t="shared" si="32"/>
        <v>Con recursos</v>
      </c>
      <c r="BY48" s="190" t="str">
        <f t="shared" si="32"/>
        <v>Con recursos</v>
      </c>
      <c r="BZ48" s="190" t="str">
        <f t="shared" si="32"/>
        <v>Con recursos</v>
      </c>
      <c r="CA48" s="190" t="str">
        <f t="shared" si="32"/>
        <v>Con recursos</v>
      </c>
      <c r="CB48" s="190" t="str">
        <f t="shared" si="32"/>
        <v>Estrés hídrico</v>
      </c>
      <c r="CC48" s="190">
        <v>1</v>
      </c>
      <c r="CD48" s="190">
        <v>1</v>
      </c>
      <c r="CE48" s="190">
        <v>15</v>
      </c>
      <c r="CF48" s="190">
        <v>11</v>
      </c>
      <c r="CG48" s="196">
        <f t="shared" si="19"/>
        <v>1</v>
      </c>
      <c r="CH48" s="196">
        <f t="shared" si="20"/>
        <v>1</v>
      </c>
      <c r="CI48" s="196" t="str">
        <f t="shared" si="21"/>
        <v>Déficit hídrico estructural</v>
      </c>
      <c r="CJ48" s="196" t="str">
        <f t="shared" si="21"/>
        <v>Déficit hídrico estructural</v>
      </c>
      <c r="CK48" s="196" t="str">
        <f t="shared" si="21"/>
        <v>Déficit hídrico estructural</v>
      </c>
      <c r="CL48" s="196" t="str">
        <f t="shared" si="21"/>
        <v>Déficit hídrico estructural</v>
      </c>
      <c r="CM48" s="196" t="str">
        <f t="shared" si="21"/>
        <v>Déficit hídrico estructural</v>
      </c>
      <c r="CN48" s="400">
        <v>54000</v>
      </c>
      <c r="CO48" s="200">
        <v>-0.12323160510383352</v>
      </c>
      <c r="CP48" s="400">
        <v>47345.493324392992</v>
      </c>
    </row>
    <row r="49" spans="1:94" s="190" customFormat="1">
      <c r="A49" s="190" t="s">
        <v>644</v>
      </c>
      <c r="B49" s="190" t="s">
        <v>645</v>
      </c>
      <c r="C49" s="191">
        <f>VLOOKUP($A49,'Demanda Cuencas consolidada Mm3'!$A$1:$G$102,3,FALSE)*1000/365/24/3600</f>
        <v>5.5748351090816834</v>
      </c>
      <c r="D49" s="191">
        <f>VLOOKUP($A49,'[1]DDA Cuencas Mm3'!$A$1:$G$102,4,FALSE)*1000/365/24/3600</f>
        <v>5.9248795027904615</v>
      </c>
      <c r="E49" s="191">
        <f>VLOOKUP($A49,'[1]DDA Cuencas Mm3'!$A$1:$G$102,5,FALSE)*1000/365/24/3600</f>
        <v>8.4526255707762541</v>
      </c>
      <c r="F49" s="191">
        <f>VLOOKUP($A49,'[1]DDA Cuencas Mm3'!$A$1:$G$102,6,FALSE)*1000/365/24/3600</f>
        <v>10.416127600202943</v>
      </c>
      <c r="G49" s="191">
        <f>VLOOKUP($A49,'[1]DDA Cuencas Mm3'!$A$1:$G$102,7,FALSE)*1000/365/24/3600</f>
        <v>13.217846270928462</v>
      </c>
      <c r="H49" s="192">
        <v>41.447394421609459</v>
      </c>
      <c r="I49" s="192">
        <v>24.382624214831861</v>
      </c>
      <c r="J49" s="192">
        <v>15.53939349620285</v>
      </c>
      <c r="K49" s="192">
        <v>12.374275602385669</v>
      </c>
      <c r="L49" s="192">
        <v>9.5318722689288844</v>
      </c>
      <c r="M49" s="192">
        <v>6.123969632589958</v>
      </c>
      <c r="N49" s="194">
        <v>4.0269853953190387</v>
      </c>
      <c r="O49" s="192">
        <v>3.3720257283301658</v>
      </c>
      <c r="P49" s="183">
        <f t="shared" si="17"/>
        <v>126995.0114267812</v>
      </c>
      <c r="Q49" s="192">
        <v>53.494554312806628</v>
      </c>
      <c r="R49" s="192">
        <v>27.664008606831491</v>
      </c>
      <c r="S49" s="192">
        <v>15.96866086538946</v>
      </c>
      <c r="T49" s="192">
        <v>12.18393864691785</v>
      </c>
      <c r="U49" s="192">
        <v>9.0256004152808913</v>
      </c>
      <c r="V49" s="192">
        <v>5.639334397446631</v>
      </c>
      <c r="W49" s="194">
        <v>3.8793151157802681</v>
      </c>
      <c r="X49" s="192">
        <v>3.4112897779852909</v>
      </c>
      <c r="Y49" s="183">
        <f t="shared" si="18"/>
        <v>122338.08149124654</v>
      </c>
      <c r="Z49" s="195">
        <f t="shared" si="0"/>
        <v>-3.6670180058368715</v>
      </c>
      <c r="AA49" s="195">
        <f t="shared" si="1"/>
        <v>-0.28554510534383049</v>
      </c>
      <c r="AB49" s="195">
        <f t="shared" si="2"/>
        <v>-2.0455643870101934</v>
      </c>
      <c r="AC49" s="195">
        <f t="shared" si="3"/>
        <v>-7.5785118734818306</v>
      </c>
      <c r="AD49" s="195">
        <f t="shared" si="4"/>
        <v>-9.3385311551481927</v>
      </c>
      <c r="AE49" s="190">
        <f t="shared" si="27"/>
        <v>0</v>
      </c>
      <c r="AF49" s="190">
        <f t="shared" si="27"/>
        <v>0</v>
      </c>
      <c r="AG49" s="190">
        <f t="shared" si="27"/>
        <v>0</v>
      </c>
      <c r="AH49" s="190">
        <f t="shared" si="27"/>
        <v>0</v>
      </c>
      <c r="AI49" s="190">
        <f t="shared" si="27"/>
        <v>0</v>
      </c>
      <c r="AJ49" s="190">
        <f t="shared" si="27"/>
        <v>0</v>
      </c>
      <c r="AK49" s="190">
        <f t="shared" si="27"/>
        <v>1</v>
      </c>
      <c r="AL49" s="190">
        <f t="shared" si="22"/>
        <v>1</v>
      </c>
      <c r="AM49" s="190">
        <f t="shared" si="28"/>
        <v>0</v>
      </c>
      <c r="AN49" s="190">
        <f t="shared" si="28"/>
        <v>0</v>
      </c>
      <c r="AO49" s="190">
        <f t="shared" si="28"/>
        <v>0</v>
      </c>
      <c r="AP49" s="190">
        <f t="shared" si="28"/>
        <v>0</v>
      </c>
      <c r="AQ49" s="190">
        <f t="shared" si="28"/>
        <v>0</v>
      </c>
      <c r="AR49" s="190">
        <f t="shared" si="28"/>
        <v>1</v>
      </c>
      <c r="AS49" s="190">
        <f t="shared" si="28"/>
        <v>1</v>
      </c>
      <c r="AT49" s="190">
        <f t="shared" si="23"/>
        <v>1</v>
      </c>
      <c r="AU49" s="190">
        <f t="shared" si="29"/>
        <v>0</v>
      </c>
      <c r="AV49" s="190">
        <f t="shared" si="29"/>
        <v>0</v>
      </c>
      <c r="AW49" s="190">
        <f t="shared" si="29"/>
        <v>0</v>
      </c>
      <c r="AX49" s="190">
        <f t="shared" si="29"/>
        <v>0</v>
      </c>
      <c r="AY49" s="190">
        <f t="shared" si="29"/>
        <v>0</v>
      </c>
      <c r="AZ49" s="190">
        <f t="shared" si="29"/>
        <v>1</v>
      </c>
      <c r="BA49" s="190">
        <f t="shared" si="29"/>
        <v>1</v>
      </c>
      <c r="BB49" s="190">
        <f t="shared" si="24"/>
        <v>1</v>
      </c>
      <c r="BC49" s="190">
        <f t="shared" si="30"/>
        <v>0</v>
      </c>
      <c r="BD49" s="190">
        <f t="shared" si="30"/>
        <v>0</v>
      </c>
      <c r="BE49" s="190">
        <f t="shared" si="30"/>
        <v>0</v>
      </c>
      <c r="BF49" s="190">
        <f t="shared" si="30"/>
        <v>0</v>
      </c>
      <c r="BG49" s="190">
        <f t="shared" si="30"/>
        <v>1</v>
      </c>
      <c r="BH49" s="190">
        <f t="shared" si="30"/>
        <v>1</v>
      </c>
      <c r="BI49" s="190">
        <f t="shared" si="30"/>
        <v>1</v>
      </c>
      <c r="BJ49" s="190">
        <f t="shared" si="25"/>
        <v>1</v>
      </c>
      <c r="BK49" s="190">
        <f t="shared" si="31"/>
        <v>0</v>
      </c>
      <c r="BL49" s="190">
        <f t="shared" si="31"/>
        <v>0</v>
      </c>
      <c r="BM49" s="190">
        <f t="shared" si="31"/>
        <v>0</v>
      </c>
      <c r="BN49" s="190">
        <f t="shared" si="31"/>
        <v>1</v>
      </c>
      <c r="BO49" s="190">
        <f t="shared" si="31"/>
        <v>1</v>
      </c>
      <c r="BP49" s="190">
        <f t="shared" si="31"/>
        <v>1</v>
      </c>
      <c r="BQ49" s="190">
        <f t="shared" si="31"/>
        <v>1</v>
      </c>
      <c r="BR49" s="190">
        <f t="shared" si="26"/>
        <v>1</v>
      </c>
      <c r="BS49" s="190">
        <f t="shared" si="10"/>
        <v>2</v>
      </c>
      <c r="BT49" s="190">
        <f t="shared" si="11"/>
        <v>3</v>
      </c>
      <c r="BU49" s="190">
        <f t="shared" si="12"/>
        <v>3</v>
      </c>
      <c r="BV49" s="190">
        <f t="shared" si="13"/>
        <v>4</v>
      </c>
      <c r="BW49" s="190">
        <f t="shared" si="14"/>
        <v>5</v>
      </c>
      <c r="BX49" s="190" t="str">
        <f t="shared" si="32"/>
        <v>Estrés hídrico</v>
      </c>
      <c r="BY49" s="190" t="str">
        <f t="shared" si="32"/>
        <v>Déficit hídrico estructural</v>
      </c>
      <c r="BZ49" s="190" t="str">
        <f t="shared" si="32"/>
        <v>Déficit hídrico estructural</v>
      </c>
      <c r="CA49" s="190" t="str">
        <f t="shared" si="32"/>
        <v>Déficit hídrico estructural</v>
      </c>
      <c r="CB49" s="190" t="str">
        <f t="shared" si="32"/>
        <v>Déficit hídrico estructural</v>
      </c>
      <c r="CC49" s="190">
        <v>0</v>
      </c>
      <c r="CD49" s="190">
        <v>1</v>
      </c>
      <c r="CE49" s="190">
        <v>4</v>
      </c>
      <c r="CF49" s="190">
        <v>4</v>
      </c>
      <c r="CG49" s="196">
        <f t="shared" si="19"/>
        <v>1</v>
      </c>
      <c r="CH49" s="196">
        <f t="shared" si="20"/>
        <v>1</v>
      </c>
      <c r="CI49" s="196" t="str">
        <f t="shared" si="21"/>
        <v>Déficit hídrico estructural</v>
      </c>
      <c r="CJ49" s="196" t="str">
        <f t="shared" si="21"/>
        <v>Déficit hídrico estructural</v>
      </c>
      <c r="CK49" s="196" t="str">
        <f t="shared" si="21"/>
        <v>Déficit hídrico estructural</v>
      </c>
      <c r="CL49" s="196" t="str">
        <f t="shared" si="21"/>
        <v>Déficit hídrico estructural</v>
      </c>
      <c r="CM49" s="196" t="str">
        <f t="shared" si="21"/>
        <v>Déficit hídrico estructural</v>
      </c>
      <c r="CN49" s="400">
        <v>1259</v>
      </c>
      <c r="CO49" s="200">
        <v>-7.8370139093544955E-2</v>
      </c>
      <c r="CP49" s="400">
        <v>1160.3319948812268</v>
      </c>
    </row>
    <row r="50" spans="1:94">
      <c r="A50" t="s">
        <v>646</v>
      </c>
      <c r="B50" t="s">
        <v>647</v>
      </c>
      <c r="C50" s="191">
        <f>VLOOKUP($A50,'Demanda Cuencas consolidada Mm3'!$A$1:$G$102,3,FALSE)*1000/365/24/3600</f>
        <v>102.61513825469306</v>
      </c>
      <c r="D50" s="191">
        <f>VLOOKUP($A50,'[1]DDA Cuencas Mm3'!$A$1:$G$102,4,FALSE)*1000/365/24/3600</f>
        <v>98.280808599695575</v>
      </c>
      <c r="E50" s="191">
        <f>VLOOKUP($A50,'[1]DDA Cuencas Mm3'!$A$1:$G$102,5,FALSE)*1000/365/24/3600</f>
        <v>109.73073471588026</v>
      </c>
      <c r="F50" s="191">
        <f>VLOOKUP($A50,'[1]DDA Cuencas Mm3'!$A$1:$G$102,6,FALSE)*1000/365/24/3600</f>
        <v>124.70810026636224</v>
      </c>
      <c r="G50" s="191">
        <f>VLOOKUP($A50,'[1]DDA Cuencas Mm3'!$A$1:$G$102,7,FALSE)*1000/365/24/3600</f>
        <v>153.39602359208524</v>
      </c>
      <c r="H50" s="193">
        <v>839.36230401082469</v>
      </c>
      <c r="I50" s="193">
        <v>588.20887041660706</v>
      </c>
      <c r="J50" s="193">
        <v>413.30052747843138</v>
      </c>
      <c r="K50" s="193">
        <v>338.27955382464501</v>
      </c>
      <c r="L50" s="193">
        <v>263.59154921591988</v>
      </c>
      <c r="M50" s="193">
        <v>165.9009279837087</v>
      </c>
      <c r="N50" s="194">
        <v>110.9427628666997</v>
      </c>
      <c r="O50" s="193">
        <v>100.02602359107389</v>
      </c>
      <c r="P50" s="183">
        <f t="shared" si="17"/>
        <v>3498690.9697642415</v>
      </c>
      <c r="Q50" s="193">
        <v>537.55191250070891</v>
      </c>
      <c r="R50" s="193">
        <v>421.72000197607571</v>
      </c>
      <c r="S50" s="193">
        <v>335.66053206151298</v>
      </c>
      <c r="T50" s="193">
        <v>295.4926657915064</v>
      </c>
      <c r="U50" s="193">
        <v>251.54030001394219</v>
      </c>
      <c r="V50" s="193">
        <v>179.93014618114921</v>
      </c>
      <c r="W50" s="194">
        <v>110.30766283581551</v>
      </c>
      <c r="X50" s="193">
        <v>77.156045384986967</v>
      </c>
      <c r="Y50" s="183">
        <f t="shared" si="18"/>
        <v>3478662.4551902777</v>
      </c>
      <c r="Z50" s="195">
        <f t="shared" si="0"/>
        <v>-0.57245737754636383</v>
      </c>
      <c r="AA50" s="195">
        <f t="shared" si="1"/>
        <v>81.649337581453636</v>
      </c>
      <c r="AB50" s="195">
        <f t="shared" si="2"/>
        <v>12.026854236119931</v>
      </c>
      <c r="AC50" s="195">
        <f t="shared" si="3"/>
        <v>26.534122589063969</v>
      </c>
      <c r="AD50" s="195">
        <f t="shared" si="4"/>
        <v>-43.088360756269736</v>
      </c>
      <c r="AE50">
        <f t="shared" si="27"/>
        <v>0</v>
      </c>
      <c r="AF50">
        <f t="shared" si="27"/>
        <v>0</v>
      </c>
      <c r="AG50">
        <f t="shared" si="27"/>
        <v>0</v>
      </c>
      <c r="AH50">
        <f t="shared" si="27"/>
        <v>0</v>
      </c>
      <c r="AI50">
        <f t="shared" si="27"/>
        <v>0</v>
      </c>
      <c r="AJ50">
        <f t="shared" si="27"/>
        <v>0</v>
      </c>
      <c r="AK50">
        <f t="shared" si="27"/>
        <v>0</v>
      </c>
      <c r="AL50">
        <f t="shared" si="22"/>
        <v>1</v>
      </c>
      <c r="AM50">
        <f t="shared" si="28"/>
        <v>0</v>
      </c>
      <c r="AN50">
        <f t="shared" si="28"/>
        <v>0</v>
      </c>
      <c r="AO50">
        <f t="shared" si="28"/>
        <v>0</v>
      </c>
      <c r="AP50">
        <f t="shared" si="28"/>
        <v>0</v>
      </c>
      <c r="AQ50">
        <f t="shared" si="28"/>
        <v>0</v>
      </c>
      <c r="AR50">
        <f t="shared" si="28"/>
        <v>0</v>
      </c>
      <c r="AS50">
        <f t="shared" si="28"/>
        <v>0</v>
      </c>
      <c r="AT50">
        <f t="shared" si="23"/>
        <v>1</v>
      </c>
      <c r="AU50">
        <f t="shared" si="29"/>
        <v>0</v>
      </c>
      <c r="AV50">
        <f t="shared" si="29"/>
        <v>0</v>
      </c>
      <c r="AW50">
        <f t="shared" si="29"/>
        <v>0</v>
      </c>
      <c r="AX50">
        <f t="shared" si="29"/>
        <v>0</v>
      </c>
      <c r="AY50">
        <f t="shared" si="29"/>
        <v>0</v>
      </c>
      <c r="AZ50">
        <f t="shared" si="29"/>
        <v>0</v>
      </c>
      <c r="BA50">
        <f t="shared" si="29"/>
        <v>0</v>
      </c>
      <c r="BB50">
        <f t="shared" si="24"/>
        <v>1</v>
      </c>
      <c r="BC50">
        <f t="shared" si="30"/>
        <v>0</v>
      </c>
      <c r="BD50">
        <f t="shared" si="30"/>
        <v>0</v>
      </c>
      <c r="BE50">
        <f t="shared" si="30"/>
        <v>0</v>
      </c>
      <c r="BF50">
        <f t="shared" si="30"/>
        <v>0</v>
      </c>
      <c r="BG50">
        <f t="shared" si="30"/>
        <v>0</v>
      </c>
      <c r="BH50">
        <f t="shared" si="30"/>
        <v>0</v>
      </c>
      <c r="BI50">
        <f t="shared" si="30"/>
        <v>1</v>
      </c>
      <c r="BJ50">
        <f t="shared" si="25"/>
        <v>1</v>
      </c>
      <c r="BK50">
        <f t="shared" si="31"/>
        <v>0</v>
      </c>
      <c r="BL50">
        <f t="shared" si="31"/>
        <v>0</v>
      </c>
      <c r="BM50">
        <f t="shared" si="31"/>
        <v>0</v>
      </c>
      <c r="BN50">
        <f t="shared" si="31"/>
        <v>0</v>
      </c>
      <c r="BO50">
        <f t="shared" si="31"/>
        <v>0</v>
      </c>
      <c r="BP50">
        <f t="shared" si="31"/>
        <v>0</v>
      </c>
      <c r="BQ50">
        <f t="shared" si="31"/>
        <v>1</v>
      </c>
      <c r="BR50">
        <f t="shared" si="26"/>
        <v>1</v>
      </c>
      <c r="BS50">
        <f t="shared" si="10"/>
        <v>1</v>
      </c>
      <c r="BT50">
        <f t="shared" si="11"/>
        <v>1</v>
      </c>
      <c r="BU50">
        <f t="shared" si="12"/>
        <v>1</v>
      </c>
      <c r="BV50">
        <f t="shared" si="13"/>
        <v>2</v>
      </c>
      <c r="BW50">
        <f t="shared" si="14"/>
        <v>2</v>
      </c>
      <c r="BX50" s="190" t="str">
        <f t="shared" si="32"/>
        <v>Con recursos</v>
      </c>
      <c r="BY50" s="190" t="str">
        <f t="shared" si="32"/>
        <v>Con recursos</v>
      </c>
      <c r="BZ50" s="190" t="str">
        <f t="shared" si="32"/>
        <v>Con recursos</v>
      </c>
      <c r="CA50" s="190" t="str">
        <f t="shared" si="32"/>
        <v>Estrés hídrico</v>
      </c>
      <c r="CB50" s="190" t="str">
        <f t="shared" si="32"/>
        <v>Estrés hídrico</v>
      </c>
      <c r="CC50" s="190">
        <v>3</v>
      </c>
      <c r="CD50" s="190">
        <v>0</v>
      </c>
      <c r="CE50" s="190">
        <v>13</v>
      </c>
      <c r="CF50" s="190">
        <v>6</v>
      </c>
      <c r="CG50" s="196">
        <f t="shared" si="19"/>
        <v>1</v>
      </c>
      <c r="CH50" s="196">
        <f t="shared" si="20"/>
        <v>1</v>
      </c>
      <c r="CI50" s="196" t="str">
        <f t="shared" si="21"/>
        <v>Déficit hídrico estructural</v>
      </c>
      <c r="CJ50" s="196" t="str">
        <f t="shared" si="21"/>
        <v>Déficit hídrico estructural</v>
      </c>
      <c r="CK50" s="196" t="str">
        <f t="shared" si="21"/>
        <v>Déficit hídrico estructural</v>
      </c>
      <c r="CL50" s="196" t="str">
        <f t="shared" si="21"/>
        <v>Déficit hídrico estructural</v>
      </c>
      <c r="CM50" s="196" t="str">
        <f t="shared" si="21"/>
        <v>Déficit hídrico estructural</v>
      </c>
      <c r="CN50" s="181">
        <v>28020.674784373412</v>
      </c>
      <c r="CO50" s="201">
        <v>-0.10420764331363545</v>
      </c>
      <c r="CP50" s="181">
        <v>25100.706301036047</v>
      </c>
    </row>
    <row r="51" spans="1:94">
      <c r="A51" t="s">
        <v>648</v>
      </c>
      <c r="B51" t="s">
        <v>649</v>
      </c>
      <c r="C51" s="191">
        <f>VLOOKUP($A51,'Demanda Cuencas consolidada Mm3'!$A$1:$G$102,3,FALSE)*1000/365/24/3600</f>
        <v>10.912544393708776</v>
      </c>
      <c r="D51" s="191">
        <f>VLOOKUP($A51,'[1]DDA Cuencas Mm3'!$A$1:$G$102,4,FALSE)*1000/365/24/3600</f>
        <v>11.172854198376459</v>
      </c>
      <c r="E51" s="191">
        <f>VLOOKUP($A51,'[1]DDA Cuencas Mm3'!$A$1:$G$102,5,FALSE)*1000/365/24/3600</f>
        <v>14.196110476915273</v>
      </c>
      <c r="F51" s="191">
        <f>VLOOKUP($A51,'[1]DDA Cuencas Mm3'!$A$1:$G$102,6,FALSE)*1000/365/24/3600</f>
        <v>15.732774289700659</v>
      </c>
      <c r="G51" s="191">
        <f>VLOOKUP($A51,'[1]DDA Cuencas Mm3'!$A$1:$G$102,7,FALSE)*1000/365/24/3600</f>
        <v>19.985110350076102</v>
      </c>
      <c r="H51" s="193">
        <v>126.42088762410179</v>
      </c>
      <c r="I51" s="193">
        <v>74.852077050049957</v>
      </c>
      <c r="J51" s="193">
        <v>49.509311104358282</v>
      </c>
      <c r="K51" s="193">
        <v>40.530746931536349</v>
      </c>
      <c r="L51" s="193">
        <v>32.397118802765682</v>
      </c>
      <c r="M51" s="193">
        <v>22.27335205128081</v>
      </c>
      <c r="N51" s="194">
        <v>15.38142108622829</v>
      </c>
      <c r="O51" s="193">
        <v>12.921120243662431</v>
      </c>
      <c r="P51" s="183">
        <f t="shared" si="17"/>
        <v>485068.49537529534</v>
      </c>
      <c r="Q51" s="193">
        <v>93.542735475066067</v>
      </c>
      <c r="R51" s="193">
        <v>65.242919143976962</v>
      </c>
      <c r="S51" s="193">
        <v>45.533862621700962</v>
      </c>
      <c r="T51" s="193">
        <v>37.080097275420528</v>
      </c>
      <c r="U51" s="193">
        <v>28.66359515285367</v>
      </c>
      <c r="V51" s="193">
        <v>17.65414847402624</v>
      </c>
      <c r="W51" s="194">
        <v>11.45927623013678</v>
      </c>
      <c r="X51" s="193">
        <v>10.22827750476821</v>
      </c>
      <c r="Y51" s="183">
        <f t="shared" si="18"/>
        <v>361379.73519359349</v>
      </c>
      <c r="Z51" s="195">
        <f t="shared" si="0"/>
        <v>-25.499235955533333</v>
      </c>
      <c r="AA51" s="195">
        <f t="shared" si="1"/>
        <v>6.4812942756497804</v>
      </c>
      <c r="AB51" s="195">
        <f t="shared" si="2"/>
        <v>0.28642203176032055</v>
      </c>
      <c r="AC51" s="195">
        <f t="shared" si="3"/>
        <v>-2.3309618760498623</v>
      </c>
      <c r="AD51" s="195">
        <f t="shared" si="4"/>
        <v>-8.5258341199393222</v>
      </c>
      <c r="AE51">
        <f t="shared" si="27"/>
        <v>0</v>
      </c>
      <c r="AF51">
        <f t="shared" si="27"/>
        <v>0</v>
      </c>
      <c r="AG51">
        <f t="shared" si="27"/>
        <v>0</v>
      </c>
      <c r="AH51">
        <f t="shared" si="27"/>
        <v>0</v>
      </c>
      <c r="AI51">
        <f t="shared" si="27"/>
        <v>0</v>
      </c>
      <c r="AJ51">
        <f t="shared" si="27"/>
        <v>0</v>
      </c>
      <c r="AK51">
        <f t="shared" si="27"/>
        <v>0</v>
      </c>
      <c r="AL51">
        <f t="shared" si="22"/>
        <v>0</v>
      </c>
      <c r="AM51">
        <f t="shared" si="28"/>
        <v>0</v>
      </c>
      <c r="AN51">
        <f t="shared" si="28"/>
        <v>0</v>
      </c>
      <c r="AO51">
        <f t="shared" si="28"/>
        <v>0</v>
      </c>
      <c r="AP51">
        <f t="shared" si="28"/>
        <v>0</v>
      </c>
      <c r="AQ51">
        <f t="shared" si="28"/>
        <v>0</v>
      </c>
      <c r="AR51">
        <f t="shared" si="28"/>
        <v>0</v>
      </c>
      <c r="AS51">
        <f t="shared" si="28"/>
        <v>0</v>
      </c>
      <c r="AT51">
        <f t="shared" si="23"/>
        <v>1</v>
      </c>
      <c r="AU51">
        <f t="shared" si="29"/>
        <v>0</v>
      </c>
      <c r="AV51">
        <f t="shared" si="29"/>
        <v>0</v>
      </c>
      <c r="AW51">
        <f t="shared" si="29"/>
        <v>0</v>
      </c>
      <c r="AX51">
        <f t="shared" si="29"/>
        <v>0</v>
      </c>
      <c r="AY51">
        <f t="shared" si="29"/>
        <v>0</v>
      </c>
      <c r="AZ51">
        <f t="shared" si="29"/>
        <v>0</v>
      </c>
      <c r="BA51">
        <f t="shared" si="29"/>
        <v>1</v>
      </c>
      <c r="BB51">
        <f t="shared" si="24"/>
        <v>1</v>
      </c>
      <c r="BC51">
        <f t="shared" si="30"/>
        <v>0</v>
      </c>
      <c r="BD51">
        <f t="shared" si="30"/>
        <v>0</v>
      </c>
      <c r="BE51">
        <f t="shared" si="30"/>
        <v>0</v>
      </c>
      <c r="BF51">
        <f t="shared" si="30"/>
        <v>0</v>
      </c>
      <c r="BG51">
        <f t="shared" si="30"/>
        <v>0</v>
      </c>
      <c r="BH51">
        <f t="shared" si="30"/>
        <v>0</v>
      </c>
      <c r="BI51">
        <f t="shared" si="30"/>
        <v>1</v>
      </c>
      <c r="BJ51">
        <f t="shared" si="25"/>
        <v>1</v>
      </c>
      <c r="BK51">
        <f t="shared" si="31"/>
        <v>0</v>
      </c>
      <c r="BL51">
        <f t="shared" si="31"/>
        <v>0</v>
      </c>
      <c r="BM51">
        <f t="shared" si="31"/>
        <v>0</v>
      </c>
      <c r="BN51">
        <f t="shared" si="31"/>
        <v>0</v>
      </c>
      <c r="BO51">
        <f t="shared" si="31"/>
        <v>0</v>
      </c>
      <c r="BP51">
        <f t="shared" si="31"/>
        <v>1</v>
      </c>
      <c r="BQ51">
        <f t="shared" si="31"/>
        <v>1</v>
      </c>
      <c r="BR51">
        <f t="shared" si="26"/>
        <v>1</v>
      </c>
      <c r="BS51">
        <f t="shared" si="10"/>
        <v>0</v>
      </c>
      <c r="BT51">
        <f t="shared" si="11"/>
        <v>1</v>
      </c>
      <c r="BU51">
        <f t="shared" si="12"/>
        <v>2</v>
      </c>
      <c r="BV51">
        <f t="shared" si="13"/>
        <v>2</v>
      </c>
      <c r="BW51">
        <f t="shared" si="14"/>
        <v>3</v>
      </c>
      <c r="BX51" s="190" t="str">
        <f t="shared" si="32"/>
        <v>Con recursos</v>
      </c>
      <c r="BY51" s="190" t="str">
        <f t="shared" si="32"/>
        <v>Con recursos</v>
      </c>
      <c r="BZ51" s="190" t="str">
        <f t="shared" si="32"/>
        <v>Estrés hídrico</v>
      </c>
      <c r="CA51" s="190" t="str">
        <f t="shared" si="32"/>
        <v>Estrés hídrico</v>
      </c>
      <c r="CB51" s="190" t="str">
        <f t="shared" si="32"/>
        <v>Déficit hídrico estructural</v>
      </c>
      <c r="CC51" s="190">
        <v>0</v>
      </c>
      <c r="CD51" s="190">
        <v>0</v>
      </c>
      <c r="CE51" s="190">
        <v>4</v>
      </c>
      <c r="CF51" s="190">
        <v>14</v>
      </c>
      <c r="CG51" s="196">
        <f t="shared" si="19"/>
        <v>0</v>
      </c>
      <c r="CH51" s="196">
        <f t="shared" si="20"/>
        <v>1</v>
      </c>
      <c r="CI51" s="196" t="str">
        <f t="shared" si="21"/>
        <v>Estrés hídrico</v>
      </c>
      <c r="CJ51" s="196" t="str">
        <f t="shared" si="21"/>
        <v>Estrés hídrico</v>
      </c>
      <c r="CK51" s="196" t="str">
        <f t="shared" si="21"/>
        <v>Déficit hídrico estructural</v>
      </c>
      <c r="CL51" s="196" t="str">
        <f t="shared" si="21"/>
        <v>Déficit hídrico estructural</v>
      </c>
      <c r="CM51" s="196" t="str">
        <f t="shared" si="21"/>
        <v>Déficit hídrico estructural</v>
      </c>
      <c r="CN51" s="181">
        <v>6519.09</v>
      </c>
      <c r="CO51" s="201">
        <v>-0.10420764331363545</v>
      </c>
      <c r="CP51" s="181">
        <v>5839.7509945505126</v>
      </c>
    </row>
    <row r="52" spans="1:94" s="190" customFormat="1">
      <c r="A52" s="190" t="s">
        <v>650</v>
      </c>
      <c r="B52" s="190" t="s">
        <v>651</v>
      </c>
      <c r="C52" s="191">
        <f>VLOOKUP($A52,'Demanda Cuencas consolidada Mm3'!$A$1:$G$102,3,FALSE)*1000/365/24/3600</f>
        <v>0.84386098427194323</v>
      </c>
      <c r="D52" s="191">
        <f>VLOOKUP($A52,'[1]DDA Cuencas Mm3'!$A$1:$G$102,4,FALSE)*1000/365/24/3600</f>
        <v>0.82822805682394729</v>
      </c>
      <c r="E52" s="191">
        <f>VLOOKUP($A52,'[1]DDA Cuencas Mm3'!$A$1:$G$102,5,FALSE)*1000/365/24/3600</f>
        <v>0.92617960426179602</v>
      </c>
      <c r="F52" s="191">
        <f>VLOOKUP($A52,'[1]DDA Cuencas Mm3'!$A$1:$G$102,6,FALSE)*1000/365/24/3600</f>
        <v>0.92881151699644848</v>
      </c>
      <c r="G52" s="191">
        <f>VLOOKUP($A52,'[1]DDA Cuencas Mm3'!$A$1:$G$102,7,FALSE)*1000/365/24/3600</f>
        <v>0.99537037037037046</v>
      </c>
      <c r="H52" s="192">
        <v>21.326328028900281</v>
      </c>
      <c r="I52" s="192">
        <v>12.028355890351399</v>
      </c>
      <c r="J52" s="192">
        <v>7.6472407893501728</v>
      </c>
      <c r="K52" s="192">
        <v>6.1384263870279154</v>
      </c>
      <c r="L52" s="192">
        <v>4.7972519800363198</v>
      </c>
      <c r="M52" s="192">
        <v>3.171199595120016</v>
      </c>
      <c r="N52" s="194">
        <v>2.1006589443631949</v>
      </c>
      <c r="O52" s="192">
        <v>1.727753725661008</v>
      </c>
      <c r="P52" s="183">
        <f t="shared" si="17"/>
        <v>66246.380469437718</v>
      </c>
      <c r="Q52" s="192">
        <v>12.304306654485069</v>
      </c>
      <c r="R52" s="192">
        <v>8.9922445034699781</v>
      </c>
      <c r="S52" s="192">
        <v>6.5850800984310576</v>
      </c>
      <c r="T52" s="192">
        <v>5.5046313607249679</v>
      </c>
      <c r="U52" s="192">
        <v>4.3769685199765336</v>
      </c>
      <c r="V52" s="192">
        <v>2.735205222421488</v>
      </c>
      <c r="W52" s="194">
        <v>1.5206892319492511</v>
      </c>
      <c r="X52" s="192">
        <v>1.133678229885154</v>
      </c>
      <c r="Y52" s="183">
        <f t="shared" si="18"/>
        <v>47956.455618751577</v>
      </c>
      <c r="Z52" s="195">
        <f t="shared" si="0"/>
        <v>-27.608942135524011</v>
      </c>
      <c r="AA52" s="195">
        <f t="shared" si="1"/>
        <v>1.9069771655975407</v>
      </c>
      <c r="AB52" s="195">
        <f t="shared" si="2"/>
        <v>0.69246117512530381</v>
      </c>
      <c r="AC52" s="195">
        <f t="shared" si="3"/>
        <v>1.7398348520511175</v>
      </c>
      <c r="AD52" s="195">
        <f t="shared" si="4"/>
        <v>0.52531886157888064</v>
      </c>
      <c r="AE52" s="190">
        <f t="shared" si="27"/>
        <v>0</v>
      </c>
      <c r="AF52" s="190">
        <f t="shared" si="27"/>
        <v>0</v>
      </c>
      <c r="AG52" s="190">
        <f t="shared" si="27"/>
        <v>0</v>
      </c>
      <c r="AH52" s="190">
        <f t="shared" si="27"/>
        <v>0</v>
      </c>
      <c r="AI52" s="190">
        <f t="shared" si="27"/>
        <v>0</v>
      </c>
      <c r="AJ52" s="190">
        <f t="shared" si="27"/>
        <v>0</v>
      </c>
      <c r="AK52" s="190">
        <f t="shared" si="27"/>
        <v>0</v>
      </c>
      <c r="AL52" s="190">
        <f t="shared" si="22"/>
        <v>0</v>
      </c>
      <c r="AM52" s="190">
        <f t="shared" si="28"/>
        <v>0</v>
      </c>
      <c r="AN52" s="190">
        <f t="shared" si="28"/>
        <v>0</v>
      </c>
      <c r="AO52" s="190">
        <f t="shared" si="28"/>
        <v>0</v>
      </c>
      <c r="AP52" s="190">
        <f t="shared" si="28"/>
        <v>0</v>
      </c>
      <c r="AQ52" s="190">
        <f t="shared" si="28"/>
        <v>0</v>
      </c>
      <c r="AR52" s="190">
        <f t="shared" si="28"/>
        <v>0</v>
      </c>
      <c r="AS52" s="190">
        <f t="shared" si="28"/>
        <v>0</v>
      </c>
      <c r="AT52" s="190">
        <f t="shared" si="23"/>
        <v>0</v>
      </c>
      <c r="AU52" s="190">
        <f t="shared" si="29"/>
        <v>0</v>
      </c>
      <c r="AV52" s="190">
        <f t="shared" si="29"/>
        <v>0</v>
      </c>
      <c r="AW52" s="190">
        <f t="shared" si="29"/>
        <v>0</v>
      </c>
      <c r="AX52" s="190">
        <f t="shared" si="29"/>
        <v>0</v>
      </c>
      <c r="AY52" s="190">
        <f t="shared" si="29"/>
        <v>0</v>
      </c>
      <c r="AZ52" s="190">
        <f t="shared" si="29"/>
        <v>0</v>
      </c>
      <c r="BA52" s="190">
        <f t="shared" si="29"/>
        <v>0</v>
      </c>
      <c r="BB52" s="190">
        <f t="shared" si="24"/>
        <v>0</v>
      </c>
      <c r="BC52" s="190">
        <f t="shared" si="30"/>
        <v>0</v>
      </c>
      <c r="BD52" s="190">
        <f t="shared" si="30"/>
        <v>0</v>
      </c>
      <c r="BE52" s="190">
        <f t="shared" si="30"/>
        <v>0</v>
      </c>
      <c r="BF52" s="190">
        <f t="shared" si="30"/>
        <v>0</v>
      </c>
      <c r="BG52" s="190">
        <f t="shared" si="30"/>
        <v>0</v>
      </c>
      <c r="BH52" s="190">
        <f t="shared" si="30"/>
        <v>0</v>
      </c>
      <c r="BI52" s="190">
        <f t="shared" si="30"/>
        <v>0</v>
      </c>
      <c r="BJ52" s="190">
        <f t="shared" si="25"/>
        <v>0</v>
      </c>
      <c r="BK52" s="190">
        <f t="shared" si="31"/>
        <v>0</v>
      </c>
      <c r="BL52" s="190">
        <f t="shared" si="31"/>
        <v>0</v>
      </c>
      <c r="BM52" s="190">
        <f t="shared" si="31"/>
        <v>0</v>
      </c>
      <c r="BN52" s="190">
        <f t="shared" si="31"/>
        <v>0</v>
      </c>
      <c r="BO52" s="190">
        <f t="shared" si="31"/>
        <v>0</v>
      </c>
      <c r="BP52" s="190">
        <f t="shared" si="31"/>
        <v>0</v>
      </c>
      <c r="BQ52" s="190">
        <f t="shared" si="31"/>
        <v>0</v>
      </c>
      <c r="BR52" s="190">
        <f t="shared" si="26"/>
        <v>0</v>
      </c>
      <c r="BS52" s="190">
        <f t="shared" si="10"/>
        <v>0</v>
      </c>
      <c r="BT52" s="190">
        <f t="shared" si="11"/>
        <v>0</v>
      </c>
      <c r="BU52" s="190">
        <f t="shared" si="12"/>
        <v>0</v>
      </c>
      <c r="BV52" s="190">
        <f t="shared" si="13"/>
        <v>0</v>
      </c>
      <c r="BW52" s="190">
        <f t="shared" si="14"/>
        <v>0</v>
      </c>
      <c r="BX52" s="190" t="str">
        <f t="shared" si="32"/>
        <v>Con recursos</v>
      </c>
      <c r="BY52" s="190" t="str">
        <f t="shared" si="32"/>
        <v>Con recursos</v>
      </c>
      <c r="BZ52" s="190" t="str">
        <f t="shared" si="32"/>
        <v>Con recursos</v>
      </c>
      <c r="CA52" s="190" t="str">
        <f t="shared" si="32"/>
        <v>Con recursos</v>
      </c>
      <c r="CB52" s="190" t="str">
        <f t="shared" si="32"/>
        <v>Con recursos</v>
      </c>
      <c r="CC52" s="190">
        <v>0</v>
      </c>
      <c r="CD52" s="190">
        <v>0</v>
      </c>
      <c r="CE52" s="190">
        <v>0</v>
      </c>
      <c r="CF52" s="190">
        <v>0</v>
      </c>
      <c r="CG52" s="196">
        <f t="shared" si="19"/>
        <v>0</v>
      </c>
      <c r="CH52" s="196">
        <f t="shared" si="20"/>
        <v>0</v>
      </c>
      <c r="CI52" s="196" t="str">
        <f t="shared" si="21"/>
        <v>Con recursos</v>
      </c>
      <c r="CJ52" s="196" t="str">
        <f t="shared" si="21"/>
        <v>Con recursos</v>
      </c>
      <c r="CK52" s="196" t="str">
        <f t="shared" si="21"/>
        <v>Con recursos</v>
      </c>
      <c r="CL52" s="196" t="str">
        <f t="shared" si="21"/>
        <v>Con recursos</v>
      </c>
      <c r="CM52" s="196" t="str">
        <f t="shared" si="21"/>
        <v>Con recursos</v>
      </c>
      <c r="CN52" s="400">
        <v>61920</v>
      </c>
      <c r="CO52" s="200">
        <v>-7.5006241741225721E-2</v>
      </c>
      <c r="CP52" s="400">
        <v>57275.613511383301</v>
      </c>
    </row>
    <row r="53" spans="1:94" s="190" customFormat="1">
      <c r="A53" s="190" t="s">
        <v>652</v>
      </c>
      <c r="B53" s="190" t="s">
        <v>653</v>
      </c>
      <c r="C53" s="191">
        <f>VLOOKUP($A53,'Demanda Cuencas consolidada Mm3'!$A$1:$G$102,3,FALSE)*1000/365/24/3600</f>
        <v>27.281107305936072</v>
      </c>
      <c r="D53" s="191">
        <f>VLOOKUP($A53,'[1]DDA Cuencas Mm3'!$A$1:$G$102,4,FALSE)*1000/365/24/3600</f>
        <v>26.578101217656013</v>
      </c>
      <c r="E53" s="191">
        <f>VLOOKUP($A53,'[1]DDA Cuencas Mm3'!$A$1:$G$102,5,FALSE)*1000/365/24/3600</f>
        <v>28.845478183663115</v>
      </c>
      <c r="F53" s="191">
        <f>VLOOKUP($A53,'[1]DDA Cuencas Mm3'!$A$1:$G$102,6,FALSE)*1000/365/24/3600</f>
        <v>30.479864282090308</v>
      </c>
      <c r="G53" s="191">
        <f>VLOOKUP($A53,'[1]DDA Cuencas Mm3'!$A$1:$G$102,7,FALSE)*1000/365/24/3600</f>
        <v>32.403190005073569</v>
      </c>
      <c r="H53" s="192">
        <v>419.60822747661291</v>
      </c>
      <c r="I53" s="192">
        <v>326.99789020676081</v>
      </c>
      <c r="J53" s="192">
        <v>262.46057125567029</v>
      </c>
      <c r="K53" s="192">
        <v>233.66854584780941</v>
      </c>
      <c r="L53" s="192">
        <v>203.1878989510445</v>
      </c>
      <c r="M53" s="192">
        <v>155.95607450093931</v>
      </c>
      <c r="N53" s="194">
        <v>113.1685253304922</v>
      </c>
      <c r="O53" s="192">
        <v>93.985780093100104</v>
      </c>
      <c r="P53" s="183">
        <f t="shared" si="17"/>
        <v>3568882.6148224021</v>
      </c>
      <c r="Q53" s="192">
        <v>427.61449248793741</v>
      </c>
      <c r="R53" s="192">
        <v>321.97989233102493</v>
      </c>
      <c r="S53" s="192">
        <v>251.4931092127768</v>
      </c>
      <c r="T53" s="192">
        <v>220.96816139120011</v>
      </c>
      <c r="U53" s="192">
        <v>189.3264602785388</v>
      </c>
      <c r="V53" s="192">
        <v>141.78511335670481</v>
      </c>
      <c r="W53" s="194">
        <v>100.46687937790389</v>
      </c>
      <c r="X53" s="192">
        <v>82.55126167993437</v>
      </c>
      <c r="Y53" s="183">
        <f t="shared" si="18"/>
        <v>3168323.5080615771</v>
      </c>
      <c r="Z53" s="195">
        <f t="shared" si="0"/>
        <v>-11.223655972802513</v>
      </c>
      <c r="AA53" s="195">
        <f t="shared" si="1"/>
        <v>115.2070121390488</v>
      </c>
      <c r="AB53" s="195">
        <f t="shared" si="2"/>
        <v>73.888778160247881</v>
      </c>
      <c r="AC53" s="195">
        <f t="shared" si="3"/>
        <v>109.38192335163124</v>
      </c>
      <c r="AD53" s="195">
        <f t="shared" si="4"/>
        <v>68.063689372830325</v>
      </c>
      <c r="AE53" s="190">
        <f t="shared" si="27"/>
        <v>0</v>
      </c>
      <c r="AF53" s="190">
        <f t="shared" si="27"/>
        <v>0</v>
      </c>
      <c r="AG53" s="190">
        <f t="shared" si="27"/>
        <v>0</v>
      </c>
      <c r="AH53" s="190">
        <f t="shared" si="27"/>
        <v>0</v>
      </c>
      <c r="AI53" s="190">
        <f t="shared" si="27"/>
        <v>0</v>
      </c>
      <c r="AJ53" s="190">
        <f t="shared" si="27"/>
        <v>0</v>
      </c>
      <c r="AK53" s="190">
        <f t="shared" si="27"/>
        <v>0</v>
      </c>
      <c r="AL53" s="190">
        <f t="shared" si="22"/>
        <v>0</v>
      </c>
      <c r="AM53" s="190">
        <f t="shared" si="28"/>
        <v>0</v>
      </c>
      <c r="AN53" s="190">
        <f t="shared" si="28"/>
        <v>0</v>
      </c>
      <c r="AO53" s="190">
        <f t="shared" si="28"/>
        <v>0</v>
      </c>
      <c r="AP53" s="190">
        <f t="shared" si="28"/>
        <v>0</v>
      </c>
      <c r="AQ53" s="190">
        <f t="shared" si="28"/>
        <v>0</v>
      </c>
      <c r="AR53" s="190">
        <f t="shared" si="28"/>
        <v>0</v>
      </c>
      <c r="AS53" s="190">
        <f t="shared" si="28"/>
        <v>0</v>
      </c>
      <c r="AT53" s="190">
        <f t="shared" si="23"/>
        <v>0</v>
      </c>
      <c r="AU53" s="190">
        <f t="shared" si="29"/>
        <v>0</v>
      </c>
      <c r="AV53" s="190">
        <f t="shared" si="29"/>
        <v>0</v>
      </c>
      <c r="AW53" s="190">
        <f t="shared" si="29"/>
        <v>0</v>
      </c>
      <c r="AX53" s="190">
        <f t="shared" si="29"/>
        <v>0</v>
      </c>
      <c r="AY53" s="190">
        <f t="shared" si="29"/>
        <v>0</v>
      </c>
      <c r="AZ53" s="190">
        <f t="shared" si="29"/>
        <v>0</v>
      </c>
      <c r="BA53" s="190">
        <f t="shared" si="29"/>
        <v>0</v>
      </c>
      <c r="BB53" s="190">
        <f t="shared" si="24"/>
        <v>0</v>
      </c>
      <c r="BC53" s="190">
        <f t="shared" si="30"/>
        <v>0</v>
      </c>
      <c r="BD53" s="190">
        <f t="shared" si="30"/>
        <v>0</v>
      </c>
      <c r="BE53" s="190">
        <f t="shared" si="30"/>
        <v>0</v>
      </c>
      <c r="BF53" s="190">
        <f t="shared" si="30"/>
        <v>0</v>
      </c>
      <c r="BG53" s="190">
        <f t="shared" si="30"/>
        <v>0</v>
      </c>
      <c r="BH53" s="190">
        <f t="shared" si="30"/>
        <v>0</v>
      </c>
      <c r="BI53" s="190">
        <f t="shared" si="30"/>
        <v>0</v>
      </c>
      <c r="BJ53" s="190">
        <f t="shared" si="25"/>
        <v>0</v>
      </c>
      <c r="BK53" s="190">
        <f t="shared" si="31"/>
        <v>0</v>
      </c>
      <c r="BL53" s="190">
        <f t="shared" si="31"/>
        <v>0</v>
      </c>
      <c r="BM53" s="190">
        <f t="shared" si="31"/>
        <v>0</v>
      </c>
      <c r="BN53" s="190">
        <f t="shared" si="31"/>
        <v>0</v>
      </c>
      <c r="BO53" s="190">
        <f t="shared" si="31"/>
        <v>0</v>
      </c>
      <c r="BP53" s="190">
        <f t="shared" si="31"/>
        <v>0</v>
      </c>
      <c r="BQ53" s="190">
        <f t="shared" si="31"/>
        <v>0</v>
      </c>
      <c r="BR53" s="190">
        <f t="shared" si="26"/>
        <v>0</v>
      </c>
      <c r="BS53" s="190">
        <f t="shared" si="10"/>
        <v>0</v>
      </c>
      <c r="BT53" s="190">
        <f t="shared" si="11"/>
        <v>0</v>
      </c>
      <c r="BU53" s="190">
        <f t="shared" si="12"/>
        <v>0</v>
      </c>
      <c r="BV53" s="190">
        <f t="shared" si="13"/>
        <v>0</v>
      </c>
      <c r="BW53" s="190">
        <f t="shared" si="14"/>
        <v>0</v>
      </c>
      <c r="BX53" s="190" t="str">
        <f t="shared" si="32"/>
        <v>Con recursos</v>
      </c>
      <c r="BY53" s="190" t="str">
        <f t="shared" si="32"/>
        <v>Con recursos</v>
      </c>
      <c r="BZ53" s="190" t="str">
        <f t="shared" si="32"/>
        <v>Con recursos</v>
      </c>
      <c r="CA53" s="190" t="str">
        <f t="shared" si="32"/>
        <v>Con recursos</v>
      </c>
      <c r="CB53" s="190" t="str">
        <f t="shared" si="32"/>
        <v>Con recursos</v>
      </c>
      <c r="CC53" s="190">
        <v>0</v>
      </c>
      <c r="CD53" s="190">
        <v>0</v>
      </c>
      <c r="CE53" s="190">
        <v>1</v>
      </c>
      <c r="CF53" s="190">
        <v>0</v>
      </c>
      <c r="CG53" s="196">
        <f t="shared" si="19"/>
        <v>0</v>
      </c>
      <c r="CH53" s="196">
        <f t="shared" si="20"/>
        <v>1</v>
      </c>
      <c r="CI53" s="196" t="str">
        <f t="shared" si="21"/>
        <v>Estrés hídrico</v>
      </c>
      <c r="CJ53" s="196" t="str">
        <f t="shared" si="21"/>
        <v>Estrés hídrico</v>
      </c>
      <c r="CK53" s="196" t="str">
        <f t="shared" si="21"/>
        <v>Estrés hídrico</v>
      </c>
      <c r="CL53" s="196" t="str">
        <f t="shared" si="21"/>
        <v>Estrés hídrico</v>
      </c>
      <c r="CM53" s="196" t="str">
        <f t="shared" si="21"/>
        <v>Estrés hídrico</v>
      </c>
      <c r="CN53" s="400">
        <v>75619.3</v>
      </c>
      <c r="CO53" s="200">
        <v>-9.0508429130677706E-2</v>
      </c>
      <c r="CP53" s="400">
        <v>68775.115945038546</v>
      </c>
    </row>
    <row r="54" spans="1:94" s="190" customFormat="1">
      <c r="A54" s="190" t="s">
        <v>654</v>
      </c>
      <c r="B54" s="190" t="s">
        <v>114</v>
      </c>
      <c r="C54" s="191">
        <f>VLOOKUP($A54,'Demanda Cuencas consolidada Mm3'!$A$1:$G$102,3,FALSE)*1000/365/24/3600</f>
        <v>1.7394406392694064</v>
      </c>
      <c r="D54" s="191">
        <f>VLOOKUP($A54,'[1]DDA Cuencas Mm3'!$A$1:$G$102,4,FALSE)*1000/365/24/3600</f>
        <v>1.7489218670725517</v>
      </c>
      <c r="E54" s="191">
        <f>VLOOKUP($A54,'[1]DDA Cuencas Mm3'!$A$1:$G$102,5,FALSE)*1000/365/24/3600</f>
        <v>2.1623858447488584</v>
      </c>
      <c r="F54" s="191">
        <f>VLOOKUP($A54,'[1]DDA Cuencas Mm3'!$A$1:$G$102,6,FALSE)*1000/365/24/3600</f>
        <v>2.2561199898528663</v>
      </c>
      <c r="G54" s="191">
        <f>VLOOKUP($A54,'[1]DDA Cuencas Mm3'!$A$1:$G$102,7,FALSE)*1000/365/24/3600</f>
        <v>2.5099251648909182</v>
      </c>
      <c r="H54" s="192">
        <v>34.013375984517637</v>
      </c>
      <c r="I54" s="192">
        <v>25.32471005179837</v>
      </c>
      <c r="J54" s="192">
        <v>19.081310511454308</v>
      </c>
      <c r="K54" s="192">
        <v>16.311347745280401</v>
      </c>
      <c r="L54" s="192">
        <v>13.45384339841198</v>
      </c>
      <c r="M54" s="192">
        <v>9.3977303726766692</v>
      </c>
      <c r="N54" s="194">
        <v>6.5742933670191288</v>
      </c>
      <c r="O54" s="192">
        <v>5.7577983903896479</v>
      </c>
      <c r="P54" s="183">
        <f t="shared" si="17"/>
        <v>207326.91562231522</v>
      </c>
      <c r="Q54" s="192">
        <v>30.002495452106821</v>
      </c>
      <c r="R54" s="192">
        <v>22.76360538376872</v>
      </c>
      <c r="S54" s="192">
        <v>17.389227344993859</v>
      </c>
      <c r="T54" s="192">
        <v>14.92591588039503</v>
      </c>
      <c r="U54" s="192">
        <v>12.302114812507661</v>
      </c>
      <c r="V54" s="192">
        <v>8.3158144269007543</v>
      </c>
      <c r="W54" s="194">
        <v>5.0678579436362092</v>
      </c>
      <c r="X54" s="192">
        <v>3.8731419607081339</v>
      </c>
      <c r="Y54" s="183">
        <f t="shared" si="18"/>
        <v>159819.96811051149</v>
      </c>
      <c r="Z54" s="195">
        <f t="shared" si="0"/>
        <v>-22.914028007027571</v>
      </c>
      <c r="AA54" s="195">
        <f t="shared" si="1"/>
        <v>6.5668925598282026</v>
      </c>
      <c r="AB54" s="195">
        <f t="shared" si="2"/>
        <v>3.3189360765636575</v>
      </c>
      <c r="AC54" s="195">
        <f t="shared" si="3"/>
        <v>5.8058892620098366</v>
      </c>
      <c r="AD54" s="195">
        <f t="shared" si="4"/>
        <v>2.557932778745291</v>
      </c>
      <c r="AE54" s="190">
        <f t="shared" si="27"/>
        <v>0</v>
      </c>
      <c r="AF54" s="190">
        <f t="shared" si="27"/>
        <v>0</v>
      </c>
      <c r="AG54" s="190">
        <f t="shared" si="27"/>
        <v>0</v>
      </c>
      <c r="AH54" s="190">
        <f t="shared" si="27"/>
        <v>0</v>
      </c>
      <c r="AI54" s="190">
        <f t="shared" si="27"/>
        <v>0</v>
      </c>
      <c r="AJ54" s="190">
        <f t="shared" si="27"/>
        <v>0</v>
      </c>
      <c r="AK54" s="190">
        <f t="shared" si="27"/>
        <v>0</v>
      </c>
      <c r="AL54" s="190">
        <f t="shared" si="22"/>
        <v>0</v>
      </c>
      <c r="AM54" s="190">
        <f t="shared" si="28"/>
        <v>0</v>
      </c>
      <c r="AN54" s="190">
        <f t="shared" si="28"/>
        <v>0</v>
      </c>
      <c r="AO54" s="190">
        <f t="shared" si="28"/>
        <v>0</v>
      </c>
      <c r="AP54" s="190">
        <f t="shared" si="28"/>
        <v>0</v>
      </c>
      <c r="AQ54" s="190">
        <f t="shared" si="28"/>
        <v>0</v>
      </c>
      <c r="AR54" s="190">
        <f t="shared" si="28"/>
        <v>0</v>
      </c>
      <c r="AS54" s="190">
        <f t="shared" si="28"/>
        <v>0</v>
      </c>
      <c r="AT54" s="190">
        <f t="shared" si="23"/>
        <v>0</v>
      </c>
      <c r="AU54" s="190">
        <f t="shared" si="29"/>
        <v>0</v>
      </c>
      <c r="AV54" s="190">
        <f t="shared" si="29"/>
        <v>0</v>
      </c>
      <c r="AW54" s="190">
        <f t="shared" si="29"/>
        <v>0</v>
      </c>
      <c r="AX54" s="190">
        <f t="shared" si="29"/>
        <v>0</v>
      </c>
      <c r="AY54" s="190">
        <f t="shared" si="29"/>
        <v>0</v>
      </c>
      <c r="AZ54" s="190">
        <f t="shared" si="29"/>
        <v>0</v>
      </c>
      <c r="BA54" s="190">
        <f t="shared" si="29"/>
        <v>0</v>
      </c>
      <c r="BB54" s="190">
        <f t="shared" si="24"/>
        <v>0</v>
      </c>
      <c r="BC54" s="190">
        <f t="shared" si="30"/>
        <v>0</v>
      </c>
      <c r="BD54" s="190">
        <f t="shared" si="30"/>
        <v>0</v>
      </c>
      <c r="BE54" s="190">
        <f t="shared" si="30"/>
        <v>0</v>
      </c>
      <c r="BF54" s="190">
        <f t="shared" si="30"/>
        <v>0</v>
      </c>
      <c r="BG54" s="190">
        <f t="shared" si="30"/>
        <v>0</v>
      </c>
      <c r="BH54" s="190">
        <f t="shared" si="30"/>
        <v>0</v>
      </c>
      <c r="BI54" s="190">
        <f t="shared" si="30"/>
        <v>0</v>
      </c>
      <c r="BJ54" s="190">
        <f t="shared" si="25"/>
        <v>0</v>
      </c>
      <c r="BK54" s="190">
        <f t="shared" si="31"/>
        <v>0</v>
      </c>
      <c r="BL54" s="190">
        <f t="shared" si="31"/>
        <v>0</v>
      </c>
      <c r="BM54" s="190">
        <f t="shared" si="31"/>
        <v>0</v>
      </c>
      <c r="BN54" s="190">
        <f t="shared" si="31"/>
        <v>0</v>
      </c>
      <c r="BO54" s="190">
        <f t="shared" si="31"/>
        <v>0</v>
      </c>
      <c r="BP54" s="190">
        <f t="shared" si="31"/>
        <v>0</v>
      </c>
      <c r="BQ54" s="190">
        <f t="shared" si="31"/>
        <v>0</v>
      </c>
      <c r="BR54" s="190">
        <f t="shared" si="26"/>
        <v>0</v>
      </c>
      <c r="BS54" s="190">
        <f t="shared" si="10"/>
        <v>0</v>
      </c>
      <c r="BT54" s="190">
        <f t="shared" si="11"/>
        <v>0</v>
      </c>
      <c r="BU54" s="190">
        <f t="shared" si="12"/>
        <v>0</v>
      </c>
      <c r="BV54" s="190">
        <f t="shared" si="13"/>
        <v>0</v>
      </c>
      <c r="BW54" s="190">
        <f t="shared" si="14"/>
        <v>0</v>
      </c>
      <c r="BX54" s="190" t="str">
        <f t="shared" si="32"/>
        <v>Con recursos</v>
      </c>
      <c r="BY54" s="190" t="str">
        <f t="shared" si="32"/>
        <v>Con recursos</v>
      </c>
      <c r="BZ54" s="190" t="str">
        <f t="shared" si="32"/>
        <v>Con recursos</v>
      </c>
      <c r="CA54" s="190" t="str">
        <f t="shared" si="32"/>
        <v>Con recursos</v>
      </c>
      <c r="CB54" s="190" t="str">
        <f t="shared" si="32"/>
        <v>Con recursos</v>
      </c>
      <c r="CC54" s="190">
        <v>0</v>
      </c>
      <c r="CD54" s="190">
        <v>0</v>
      </c>
      <c r="CE54" s="190">
        <v>0</v>
      </c>
      <c r="CF54" s="190">
        <v>0</v>
      </c>
      <c r="CG54" s="196">
        <f t="shared" si="19"/>
        <v>0</v>
      </c>
      <c r="CH54" s="196">
        <f t="shared" si="20"/>
        <v>0</v>
      </c>
      <c r="CI54" s="196" t="str">
        <f t="shared" si="21"/>
        <v>Con recursos</v>
      </c>
      <c r="CJ54" s="196" t="str">
        <f t="shared" si="21"/>
        <v>Con recursos</v>
      </c>
      <c r="CK54" s="196" t="str">
        <f t="shared" si="21"/>
        <v>Con recursos</v>
      </c>
      <c r="CL54" s="196" t="str">
        <f t="shared" si="21"/>
        <v>Con recursos</v>
      </c>
      <c r="CM54" s="196" t="str">
        <f t="shared" si="21"/>
        <v>Con recursos</v>
      </c>
      <c r="CN54" s="400">
        <v>307.2</v>
      </c>
      <c r="CO54" s="200">
        <v>-8.0114848725523866E-2</v>
      </c>
      <c r="CP54" s="400">
        <v>282.58871847151909</v>
      </c>
    </row>
    <row r="55" spans="1:94" s="190" customFormat="1">
      <c r="A55" s="190" t="s">
        <v>655</v>
      </c>
      <c r="B55" s="190" t="s">
        <v>656</v>
      </c>
      <c r="C55" s="191">
        <f>VLOOKUP($A55,'Demanda Cuencas consolidada Mm3'!$A$1:$G$102,3,FALSE)*1000/365/24/3600</f>
        <v>121.60362760020296</v>
      </c>
      <c r="D55" s="191">
        <f>VLOOKUP($A55,'[1]DDA Cuencas Mm3'!$A$1:$G$102,4,FALSE)*1000/365/24/3600</f>
        <v>115.32014205986809</v>
      </c>
      <c r="E55" s="191">
        <f>VLOOKUP($A55,'[1]DDA Cuencas Mm3'!$A$1:$G$102,5,FALSE)*1000/365/24/3600</f>
        <v>127.20601851851852</v>
      </c>
      <c r="F55" s="191">
        <f>VLOOKUP($A55,'[1]DDA Cuencas Mm3'!$A$1:$G$102,6,FALSE)*1000/365/24/3600</f>
        <v>126.63333967529172</v>
      </c>
      <c r="G55" s="191">
        <f>VLOOKUP($A55,'[1]DDA Cuencas Mm3'!$A$1:$G$102,7,FALSE)*1000/365/24/3600</f>
        <v>128.24010654490107</v>
      </c>
      <c r="H55" s="192">
        <v>1255.0480821669869</v>
      </c>
      <c r="I55" s="192">
        <v>1020.502325599786</v>
      </c>
      <c r="J55" s="192">
        <v>850.1077715279315</v>
      </c>
      <c r="K55" s="192">
        <v>771.86943212334654</v>
      </c>
      <c r="L55" s="192">
        <v>687.31285679950815</v>
      </c>
      <c r="M55" s="192">
        <v>552.20279473415712</v>
      </c>
      <c r="N55" s="194">
        <v>424.57070396879237</v>
      </c>
      <c r="O55" s="192">
        <v>365.35237476460361</v>
      </c>
      <c r="P55" s="183">
        <f t="shared" si="17"/>
        <v>13389261.720359836</v>
      </c>
      <c r="Q55" s="192">
        <v>1397.8310301805011</v>
      </c>
      <c r="R55" s="192">
        <v>1073.1677502987941</v>
      </c>
      <c r="S55" s="192">
        <v>852.71179168249262</v>
      </c>
      <c r="T55" s="192">
        <v>756.02516820169808</v>
      </c>
      <c r="U55" s="192">
        <v>654.85504366285988</v>
      </c>
      <c r="V55" s="192">
        <v>500.62242819632849</v>
      </c>
      <c r="W55" s="194">
        <v>363.699139325977</v>
      </c>
      <c r="X55" s="192">
        <v>303.1922576573503</v>
      </c>
      <c r="Y55" s="183">
        <f t="shared" si="18"/>
        <v>11469616.057784012</v>
      </c>
      <c r="Z55" s="195">
        <f t="shared" si="0"/>
        <v>-14.337203220524049</v>
      </c>
      <c r="AA55" s="195">
        <f t="shared" si="1"/>
        <v>385.3022861364604</v>
      </c>
      <c r="AB55" s="195">
        <f t="shared" si="2"/>
        <v>248.37899726610891</v>
      </c>
      <c r="AC55" s="195">
        <f t="shared" si="3"/>
        <v>372.38232165142745</v>
      </c>
      <c r="AD55" s="195">
        <f t="shared" si="4"/>
        <v>235.45903278107593</v>
      </c>
      <c r="AE55" s="190">
        <f t="shared" si="27"/>
        <v>0</v>
      </c>
      <c r="AF55" s="190">
        <f t="shared" si="27"/>
        <v>0</v>
      </c>
      <c r="AG55" s="190">
        <f t="shared" si="27"/>
        <v>0</v>
      </c>
      <c r="AH55" s="190">
        <f t="shared" si="27"/>
        <v>0</v>
      </c>
      <c r="AI55" s="190">
        <f t="shared" si="27"/>
        <v>0</v>
      </c>
      <c r="AJ55" s="190">
        <f t="shared" si="27"/>
        <v>0</v>
      </c>
      <c r="AK55" s="190">
        <f t="shared" si="27"/>
        <v>0</v>
      </c>
      <c r="AL55" s="190">
        <f t="shared" si="22"/>
        <v>0</v>
      </c>
      <c r="AM55" s="190">
        <f t="shared" si="28"/>
        <v>0</v>
      </c>
      <c r="AN55" s="190">
        <f t="shared" si="28"/>
        <v>0</v>
      </c>
      <c r="AO55" s="190">
        <f t="shared" si="28"/>
        <v>0</v>
      </c>
      <c r="AP55" s="190">
        <f t="shared" si="28"/>
        <v>0</v>
      </c>
      <c r="AQ55" s="190">
        <f t="shared" si="28"/>
        <v>0</v>
      </c>
      <c r="AR55" s="190">
        <f t="shared" si="28"/>
        <v>0</v>
      </c>
      <c r="AS55" s="190">
        <f t="shared" si="28"/>
        <v>0</v>
      </c>
      <c r="AT55" s="190">
        <f t="shared" si="23"/>
        <v>0</v>
      </c>
      <c r="AU55" s="190">
        <f t="shared" si="29"/>
        <v>0</v>
      </c>
      <c r="AV55" s="190">
        <f t="shared" si="29"/>
        <v>0</v>
      </c>
      <c r="AW55" s="190">
        <f t="shared" si="29"/>
        <v>0</v>
      </c>
      <c r="AX55" s="190">
        <f t="shared" si="29"/>
        <v>0</v>
      </c>
      <c r="AY55" s="190">
        <f t="shared" si="29"/>
        <v>0</v>
      </c>
      <c r="AZ55" s="190">
        <f t="shared" si="29"/>
        <v>0</v>
      </c>
      <c r="BA55" s="190">
        <f t="shared" si="29"/>
        <v>0</v>
      </c>
      <c r="BB55" s="190">
        <f t="shared" si="24"/>
        <v>0</v>
      </c>
      <c r="BC55" s="190">
        <f t="shared" si="30"/>
        <v>0</v>
      </c>
      <c r="BD55" s="190">
        <f t="shared" si="30"/>
        <v>0</v>
      </c>
      <c r="BE55" s="190">
        <f t="shared" si="30"/>
        <v>0</v>
      </c>
      <c r="BF55" s="190">
        <f t="shared" si="30"/>
        <v>0</v>
      </c>
      <c r="BG55" s="190">
        <f t="shared" si="30"/>
        <v>0</v>
      </c>
      <c r="BH55" s="190">
        <f t="shared" si="30"/>
        <v>0</v>
      </c>
      <c r="BI55" s="190">
        <f t="shared" si="30"/>
        <v>0</v>
      </c>
      <c r="BJ55" s="190">
        <f t="shared" si="25"/>
        <v>0</v>
      </c>
      <c r="BK55" s="190">
        <f t="shared" si="31"/>
        <v>0</v>
      </c>
      <c r="BL55" s="190">
        <f t="shared" si="31"/>
        <v>0</v>
      </c>
      <c r="BM55" s="190">
        <f t="shared" si="31"/>
        <v>0</v>
      </c>
      <c r="BN55" s="190">
        <f t="shared" si="31"/>
        <v>0</v>
      </c>
      <c r="BO55" s="190">
        <f t="shared" si="31"/>
        <v>0</v>
      </c>
      <c r="BP55" s="190">
        <f t="shared" si="31"/>
        <v>0</v>
      </c>
      <c r="BQ55" s="190">
        <f t="shared" si="31"/>
        <v>0</v>
      </c>
      <c r="BR55" s="190">
        <f t="shared" si="26"/>
        <v>0</v>
      </c>
      <c r="BS55" s="190">
        <f t="shared" si="10"/>
        <v>0</v>
      </c>
      <c r="BT55" s="190">
        <f t="shared" si="11"/>
        <v>0</v>
      </c>
      <c r="BU55" s="190">
        <f t="shared" si="12"/>
        <v>0</v>
      </c>
      <c r="BV55" s="190">
        <f t="shared" si="13"/>
        <v>0</v>
      </c>
      <c r="BW55" s="190">
        <f t="shared" si="14"/>
        <v>0</v>
      </c>
      <c r="BX55" s="190" t="str">
        <f t="shared" si="32"/>
        <v>Con recursos</v>
      </c>
      <c r="BY55" s="190" t="str">
        <f t="shared" si="32"/>
        <v>Con recursos</v>
      </c>
      <c r="BZ55" s="190" t="str">
        <f t="shared" si="32"/>
        <v>Con recursos</v>
      </c>
      <c r="CA55" s="190" t="str">
        <f t="shared" si="32"/>
        <v>Con recursos</v>
      </c>
      <c r="CB55" s="190" t="str">
        <f t="shared" si="32"/>
        <v>Con recursos</v>
      </c>
      <c r="CC55" s="190">
        <v>0</v>
      </c>
      <c r="CD55" s="190">
        <v>0</v>
      </c>
      <c r="CE55" s="190">
        <v>0</v>
      </c>
      <c r="CF55" s="190">
        <v>1</v>
      </c>
      <c r="CG55" s="196">
        <f t="shared" si="19"/>
        <v>0</v>
      </c>
      <c r="CH55" s="196">
        <f t="shared" si="20"/>
        <v>1</v>
      </c>
      <c r="CI55" s="196" t="str">
        <f t="shared" si="21"/>
        <v>Estrés hídrico</v>
      </c>
      <c r="CJ55" s="196" t="str">
        <f t="shared" si="21"/>
        <v>Estrés hídrico</v>
      </c>
      <c r="CK55" s="196" t="str">
        <f t="shared" si="21"/>
        <v>Estrés hídrico</v>
      </c>
      <c r="CL55" s="196" t="str">
        <f t="shared" si="21"/>
        <v>Estrés hídrico</v>
      </c>
      <c r="CM55" s="196" t="str">
        <f t="shared" si="21"/>
        <v>Estrés hídrico</v>
      </c>
      <c r="CN55" s="400" t="s">
        <v>744</v>
      </c>
      <c r="CO55" s="200">
        <v>-7.7211997099329799E-2</v>
      </c>
      <c r="CP55" s="400" t="s">
        <v>744</v>
      </c>
    </row>
    <row r="56" spans="1:94" s="190" customFormat="1">
      <c r="A56" s="190" t="s">
        <v>657</v>
      </c>
      <c r="B56" s="190" t="s">
        <v>658</v>
      </c>
      <c r="C56" s="191">
        <f>VLOOKUP($A56,'Demanda Cuencas consolidada Mm3'!$A$1:$G$102,3,FALSE)*1000/365/24/3600</f>
        <v>1.2259322678843227</v>
      </c>
      <c r="D56" s="191">
        <f>VLOOKUP($A56,'[1]DDA Cuencas Mm3'!$A$1:$G$102,4,FALSE)*1000/365/24/3600</f>
        <v>1.2409944190766107</v>
      </c>
      <c r="E56" s="191">
        <f>VLOOKUP($A56,'[1]DDA Cuencas Mm3'!$A$1:$G$102,5,FALSE)*1000/365/24/3600</f>
        <v>1.5837455606291224</v>
      </c>
      <c r="F56" s="191">
        <f>VLOOKUP($A56,'[1]DDA Cuencas Mm3'!$A$1:$G$102,6,FALSE)*1000/365/24/3600</f>
        <v>1.7369672754946728</v>
      </c>
      <c r="G56" s="191">
        <f>VLOOKUP($A56,'[1]DDA Cuencas Mm3'!$A$1:$G$102,7,FALSE)*1000/365/24/3600</f>
        <v>2.0059931506849313</v>
      </c>
      <c r="H56" s="192">
        <v>87.497849644983972</v>
      </c>
      <c r="I56" s="192">
        <v>59.690644386803697</v>
      </c>
      <c r="J56" s="192">
        <v>43.304015255511267</v>
      </c>
      <c r="K56" s="192">
        <v>36.852629295717662</v>
      </c>
      <c r="L56" s="192">
        <v>30.63770920505991</v>
      </c>
      <c r="M56" s="192">
        <v>22.336556728217548</v>
      </c>
      <c r="N56" s="194">
        <v>16.33018190130716</v>
      </c>
      <c r="O56" s="192">
        <v>14.146785935318681</v>
      </c>
      <c r="P56" s="183">
        <f t="shared" si="17"/>
        <v>514988.61643962265</v>
      </c>
      <c r="Q56" s="192">
        <v>66.431926069915079</v>
      </c>
      <c r="R56" s="192">
        <v>50.957066684200228</v>
      </c>
      <c r="S56" s="192">
        <v>39.399635161390819</v>
      </c>
      <c r="T56" s="192">
        <v>34.072281097536603</v>
      </c>
      <c r="U56" s="192">
        <v>28.36730565455775</v>
      </c>
      <c r="V56" s="192">
        <v>19.604745896841219</v>
      </c>
      <c r="W56" s="194">
        <v>12.29479076200429</v>
      </c>
      <c r="X56" s="192">
        <v>9.5156304679575889</v>
      </c>
      <c r="Y56" s="183">
        <f t="shared" si="18"/>
        <v>387728.52147056721</v>
      </c>
      <c r="Z56" s="195">
        <f t="shared" si="0"/>
        <v>-24.711244269605217</v>
      </c>
      <c r="AA56" s="195">
        <f t="shared" si="1"/>
        <v>18.363751477764609</v>
      </c>
      <c r="AB56" s="195">
        <f t="shared" si="2"/>
        <v>11.053796342927679</v>
      </c>
      <c r="AC56" s="195">
        <f t="shared" si="3"/>
        <v>17.598752746156286</v>
      </c>
      <c r="AD56" s="195">
        <f t="shared" si="4"/>
        <v>10.288797611319358</v>
      </c>
      <c r="AE56" s="190">
        <f t="shared" si="27"/>
        <v>0</v>
      </c>
      <c r="AF56" s="190">
        <f t="shared" si="27"/>
        <v>0</v>
      </c>
      <c r="AG56" s="190">
        <f t="shared" si="27"/>
        <v>0</v>
      </c>
      <c r="AH56" s="190">
        <f t="shared" si="27"/>
        <v>0</v>
      </c>
      <c r="AI56" s="190">
        <f t="shared" si="27"/>
        <v>0</v>
      </c>
      <c r="AJ56" s="190">
        <f t="shared" si="27"/>
        <v>0</v>
      </c>
      <c r="AK56" s="190">
        <f t="shared" si="27"/>
        <v>0</v>
      </c>
      <c r="AL56" s="190">
        <f t="shared" si="22"/>
        <v>0</v>
      </c>
      <c r="AM56" s="190">
        <f t="shared" si="28"/>
        <v>0</v>
      </c>
      <c r="AN56" s="190">
        <f t="shared" si="28"/>
        <v>0</v>
      </c>
      <c r="AO56" s="190">
        <f t="shared" si="28"/>
        <v>0</v>
      </c>
      <c r="AP56" s="190">
        <f t="shared" si="28"/>
        <v>0</v>
      </c>
      <c r="AQ56" s="190">
        <f t="shared" si="28"/>
        <v>0</v>
      </c>
      <c r="AR56" s="190">
        <f t="shared" si="28"/>
        <v>0</v>
      </c>
      <c r="AS56" s="190">
        <f t="shared" si="28"/>
        <v>0</v>
      </c>
      <c r="AT56" s="190">
        <f t="shared" si="23"/>
        <v>0</v>
      </c>
      <c r="AU56" s="190">
        <f t="shared" si="29"/>
        <v>0</v>
      </c>
      <c r="AV56" s="190">
        <f t="shared" si="29"/>
        <v>0</v>
      </c>
      <c r="AW56" s="190">
        <f t="shared" si="29"/>
        <v>0</v>
      </c>
      <c r="AX56" s="190">
        <f t="shared" si="29"/>
        <v>0</v>
      </c>
      <c r="AY56" s="190">
        <f t="shared" si="29"/>
        <v>0</v>
      </c>
      <c r="AZ56" s="190">
        <f t="shared" si="29"/>
        <v>0</v>
      </c>
      <c r="BA56" s="190">
        <f t="shared" si="29"/>
        <v>0</v>
      </c>
      <c r="BB56" s="190">
        <f t="shared" si="24"/>
        <v>0</v>
      </c>
      <c r="BC56" s="190">
        <f t="shared" si="30"/>
        <v>0</v>
      </c>
      <c r="BD56" s="190">
        <f t="shared" si="30"/>
        <v>0</v>
      </c>
      <c r="BE56" s="190">
        <f t="shared" si="30"/>
        <v>0</v>
      </c>
      <c r="BF56" s="190">
        <f t="shared" si="30"/>
        <v>0</v>
      </c>
      <c r="BG56" s="190">
        <f t="shared" si="30"/>
        <v>0</v>
      </c>
      <c r="BH56" s="190">
        <f t="shared" si="30"/>
        <v>0</v>
      </c>
      <c r="BI56" s="190">
        <f t="shared" si="30"/>
        <v>0</v>
      </c>
      <c r="BJ56" s="190">
        <f t="shared" si="25"/>
        <v>0</v>
      </c>
      <c r="BK56" s="190">
        <f t="shared" si="31"/>
        <v>0</v>
      </c>
      <c r="BL56" s="190">
        <f t="shared" si="31"/>
        <v>0</v>
      </c>
      <c r="BM56" s="190">
        <f t="shared" si="31"/>
        <v>0</v>
      </c>
      <c r="BN56" s="190">
        <f t="shared" si="31"/>
        <v>0</v>
      </c>
      <c r="BO56" s="190">
        <f t="shared" si="31"/>
        <v>0</v>
      </c>
      <c r="BP56" s="190">
        <f t="shared" si="31"/>
        <v>0</v>
      </c>
      <c r="BQ56" s="190">
        <f t="shared" si="31"/>
        <v>0</v>
      </c>
      <c r="BR56" s="190">
        <f t="shared" si="26"/>
        <v>0</v>
      </c>
      <c r="BS56" s="190">
        <f t="shared" si="10"/>
        <v>0</v>
      </c>
      <c r="BT56" s="190">
        <f t="shared" si="11"/>
        <v>0</v>
      </c>
      <c r="BU56" s="190">
        <f t="shared" si="12"/>
        <v>0</v>
      </c>
      <c r="BV56" s="190">
        <f t="shared" si="13"/>
        <v>0</v>
      </c>
      <c r="BW56" s="190">
        <f t="shared" si="14"/>
        <v>0</v>
      </c>
      <c r="BX56" s="190" t="str">
        <f t="shared" si="32"/>
        <v>Con recursos</v>
      </c>
      <c r="BY56" s="190" t="str">
        <f t="shared" si="32"/>
        <v>Con recursos</v>
      </c>
      <c r="BZ56" s="190" t="str">
        <f t="shared" si="32"/>
        <v>Con recursos</v>
      </c>
      <c r="CA56" s="190" t="str">
        <f t="shared" si="32"/>
        <v>Con recursos</v>
      </c>
      <c r="CB56" s="190" t="str">
        <f t="shared" si="32"/>
        <v>Con recursos</v>
      </c>
      <c r="CC56" s="190">
        <v>0</v>
      </c>
      <c r="CD56" s="190">
        <v>0</v>
      </c>
      <c r="CE56" s="190">
        <v>0</v>
      </c>
      <c r="CF56" s="190">
        <v>0</v>
      </c>
      <c r="CG56" s="196">
        <f t="shared" si="19"/>
        <v>0</v>
      </c>
      <c r="CH56" s="196">
        <f t="shared" si="20"/>
        <v>0</v>
      </c>
      <c r="CI56" s="196" t="str">
        <f t="shared" si="21"/>
        <v>Con recursos</v>
      </c>
      <c r="CJ56" s="196" t="str">
        <f t="shared" si="21"/>
        <v>Con recursos</v>
      </c>
      <c r="CK56" s="196" t="str">
        <f t="shared" si="21"/>
        <v>Con recursos</v>
      </c>
      <c r="CL56" s="196" t="str">
        <f t="shared" si="21"/>
        <v>Con recursos</v>
      </c>
      <c r="CM56" s="196" t="str">
        <f t="shared" si="21"/>
        <v>Con recursos</v>
      </c>
      <c r="CN56" s="400" t="s">
        <v>744</v>
      </c>
      <c r="CO56" s="200">
        <v>-7.4336041180451159E-2</v>
      </c>
      <c r="CP56" s="400" t="s">
        <v>744</v>
      </c>
    </row>
    <row r="57" spans="1:94">
      <c r="A57" t="s">
        <v>659</v>
      </c>
      <c r="B57" t="s">
        <v>660</v>
      </c>
      <c r="C57" s="191">
        <f>VLOOKUP($A57,'Demanda Cuencas consolidada Mm3'!$A$1:$G$102,3,FALSE)*1000/365/24/3600</f>
        <v>0.17503805175038051</v>
      </c>
      <c r="D57" s="191">
        <f>VLOOKUP($A57,'[1]DDA Cuencas Mm3'!$A$1:$G$102,4,FALSE)*1000/365/24/3600</f>
        <v>0.19457128361237952</v>
      </c>
      <c r="E57" s="191">
        <f>VLOOKUP($A57,'[1]DDA Cuencas Mm3'!$A$1:$G$102,5,FALSE)*1000/365/24/3600</f>
        <v>0.22282470826991374</v>
      </c>
      <c r="F57" s="191">
        <f>VLOOKUP($A57,'[1]DDA Cuencas Mm3'!$A$1:$G$102,6,FALSE)*1000/365/24/3600</f>
        <v>0.23398655504819887</v>
      </c>
      <c r="G57" s="191">
        <f>VLOOKUP($A57,'[1]DDA Cuencas Mm3'!$A$1:$G$102,7,FALSE)*1000/365/24/3600</f>
        <v>0.26842338914256719</v>
      </c>
      <c r="H57" s="193">
        <v>19.6910477875103</v>
      </c>
      <c r="I57" s="193">
        <v>15.737196472097651</v>
      </c>
      <c r="J57" s="193">
        <v>12.74344717066824</v>
      </c>
      <c r="K57" s="193">
        <v>11.345679709769589</v>
      </c>
      <c r="L57" s="193">
        <v>9.8308333980187008</v>
      </c>
      <c r="M57" s="193">
        <v>7.4479899597495276</v>
      </c>
      <c r="N57" s="194">
        <v>5.3583562247592091</v>
      </c>
      <c r="O57" s="193">
        <v>4.5086007772058947</v>
      </c>
      <c r="P57" s="183">
        <f t="shared" si="17"/>
        <v>168981.12190400643</v>
      </c>
      <c r="Q57" s="193">
        <v>22.132838791098411</v>
      </c>
      <c r="R57" s="193">
        <v>16.7366201254241</v>
      </c>
      <c r="S57" s="193">
        <v>12.80150022596364</v>
      </c>
      <c r="T57" s="193">
        <v>11.029259788958189</v>
      </c>
      <c r="U57" s="193">
        <v>9.1733924295571256</v>
      </c>
      <c r="V57" s="193">
        <v>6.4521064508142807</v>
      </c>
      <c r="W57" s="194">
        <v>4.4051892502264511</v>
      </c>
      <c r="X57" s="193">
        <v>3.7359587294851719</v>
      </c>
      <c r="Y57" s="183">
        <f t="shared" si="18"/>
        <v>138922.04819514137</v>
      </c>
      <c r="Z57" s="195">
        <f t="shared" si="0"/>
        <v>-17.788421197689054</v>
      </c>
      <c r="AA57" s="195">
        <f t="shared" si="1"/>
        <v>6.2575351672019011</v>
      </c>
      <c r="AB57" s="195">
        <f t="shared" si="2"/>
        <v>4.2106179666140715</v>
      </c>
      <c r="AC57" s="195">
        <f t="shared" si="3"/>
        <v>6.1836830616717133</v>
      </c>
      <c r="AD57" s="195">
        <f t="shared" si="4"/>
        <v>4.1367658610838838</v>
      </c>
      <c r="AE57">
        <f t="shared" si="27"/>
        <v>0</v>
      </c>
      <c r="AF57">
        <f t="shared" si="27"/>
        <v>0</v>
      </c>
      <c r="AG57">
        <f t="shared" si="27"/>
        <v>0</v>
      </c>
      <c r="AH57">
        <f t="shared" si="27"/>
        <v>0</v>
      </c>
      <c r="AI57">
        <f t="shared" si="27"/>
        <v>0</v>
      </c>
      <c r="AJ57">
        <f t="shared" si="27"/>
        <v>0</v>
      </c>
      <c r="AK57">
        <f t="shared" si="27"/>
        <v>0</v>
      </c>
      <c r="AL57">
        <f t="shared" si="22"/>
        <v>0</v>
      </c>
      <c r="AM57">
        <f t="shared" si="28"/>
        <v>0</v>
      </c>
      <c r="AN57">
        <f t="shared" si="28"/>
        <v>0</v>
      </c>
      <c r="AO57">
        <f t="shared" si="28"/>
        <v>0</v>
      </c>
      <c r="AP57">
        <f t="shared" si="28"/>
        <v>0</v>
      </c>
      <c r="AQ57">
        <f t="shared" si="28"/>
        <v>0</v>
      </c>
      <c r="AR57">
        <f t="shared" si="28"/>
        <v>0</v>
      </c>
      <c r="AS57">
        <f t="shared" si="28"/>
        <v>0</v>
      </c>
      <c r="AT57">
        <f t="shared" si="23"/>
        <v>0</v>
      </c>
      <c r="AU57">
        <f t="shared" si="29"/>
        <v>0</v>
      </c>
      <c r="AV57">
        <f t="shared" si="29"/>
        <v>0</v>
      </c>
      <c r="AW57">
        <f t="shared" si="29"/>
        <v>0</v>
      </c>
      <c r="AX57">
        <f t="shared" si="29"/>
        <v>0</v>
      </c>
      <c r="AY57">
        <f t="shared" si="29"/>
        <v>0</v>
      </c>
      <c r="AZ57">
        <f t="shared" si="29"/>
        <v>0</v>
      </c>
      <c r="BA57">
        <f t="shared" si="29"/>
        <v>0</v>
      </c>
      <c r="BB57">
        <f t="shared" si="24"/>
        <v>0</v>
      </c>
      <c r="BC57">
        <f t="shared" si="30"/>
        <v>0</v>
      </c>
      <c r="BD57">
        <f t="shared" si="30"/>
        <v>0</v>
      </c>
      <c r="BE57">
        <f t="shared" si="30"/>
        <v>0</v>
      </c>
      <c r="BF57">
        <f t="shared" si="30"/>
        <v>0</v>
      </c>
      <c r="BG57">
        <f t="shared" si="30"/>
        <v>0</v>
      </c>
      <c r="BH57">
        <f t="shared" si="30"/>
        <v>0</v>
      </c>
      <c r="BI57">
        <f t="shared" si="30"/>
        <v>0</v>
      </c>
      <c r="BJ57">
        <f t="shared" si="25"/>
        <v>0</v>
      </c>
      <c r="BK57">
        <f t="shared" si="31"/>
        <v>0</v>
      </c>
      <c r="BL57">
        <f t="shared" si="31"/>
        <v>0</v>
      </c>
      <c r="BM57">
        <f t="shared" si="31"/>
        <v>0</v>
      </c>
      <c r="BN57">
        <f t="shared" si="31"/>
        <v>0</v>
      </c>
      <c r="BO57">
        <f t="shared" si="31"/>
        <v>0</v>
      </c>
      <c r="BP57">
        <f t="shared" si="31"/>
        <v>0</v>
      </c>
      <c r="BQ57">
        <f t="shared" si="31"/>
        <v>0</v>
      </c>
      <c r="BR57">
        <f t="shared" si="26"/>
        <v>0</v>
      </c>
      <c r="BS57">
        <f t="shared" si="10"/>
        <v>0</v>
      </c>
      <c r="BT57">
        <f t="shared" si="11"/>
        <v>0</v>
      </c>
      <c r="BU57">
        <f t="shared" si="12"/>
        <v>0</v>
      </c>
      <c r="BV57">
        <f t="shared" si="13"/>
        <v>0</v>
      </c>
      <c r="BW57">
        <f t="shared" si="14"/>
        <v>0</v>
      </c>
      <c r="BX57" s="190" t="str">
        <f t="shared" si="32"/>
        <v>Con recursos</v>
      </c>
      <c r="BY57" s="190" t="str">
        <f t="shared" si="32"/>
        <v>Con recursos</v>
      </c>
      <c r="BZ57" s="190" t="str">
        <f t="shared" si="32"/>
        <v>Con recursos</v>
      </c>
      <c r="CA57" s="190" t="str">
        <f t="shared" si="32"/>
        <v>Con recursos</v>
      </c>
      <c r="CB57" s="190" t="str">
        <f t="shared" si="32"/>
        <v>Con recursos</v>
      </c>
      <c r="CC57" s="190">
        <v>0</v>
      </c>
      <c r="CD57" s="190">
        <v>0</v>
      </c>
      <c r="CE57" s="190">
        <v>0</v>
      </c>
      <c r="CF57" s="190">
        <v>0</v>
      </c>
      <c r="CG57" s="196">
        <f t="shared" si="19"/>
        <v>0</v>
      </c>
      <c r="CH57" s="196">
        <f t="shared" si="20"/>
        <v>0</v>
      </c>
      <c r="CI57" s="196" t="str">
        <f t="shared" si="21"/>
        <v>Con recursos</v>
      </c>
      <c r="CJ57" s="196" t="str">
        <f t="shared" si="21"/>
        <v>Con recursos</v>
      </c>
      <c r="CK57" s="196" t="str">
        <f t="shared" si="21"/>
        <v>Con recursos</v>
      </c>
      <c r="CL57" s="196" t="str">
        <f t="shared" si="21"/>
        <v>Con recursos</v>
      </c>
      <c r="CM57" s="196" t="str">
        <f t="shared" si="21"/>
        <v>Con recursos</v>
      </c>
      <c r="CN57" s="181" t="s">
        <v>744</v>
      </c>
      <c r="CO57" s="201">
        <v>-0.10696963360459205</v>
      </c>
      <c r="CP57" s="181" t="s">
        <v>744</v>
      </c>
    </row>
    <row r="58" spans="1:94">
      <c r="A58" t="s">
        <v>661</v>
      </c>
      <c r="B58" t="s">
        <v>662</v>
      </c>
      <c r="C58" s="191">
        <f>VLOOKUP($A58,'Demanda Cuencas consolidada Mm3'!$A$1:$G$102,3,FALSE)*1000/365/24/3600</f>
        <v>42.973753068405841</v>
      </c>
      <c r="D58" s="191">
        <f>VLOOKUP($A58,'[1]DDA Cuencas Mm3'!$A$1:$G$102,4,FALSE)*1000/365/24/3600</f>
        <v>51.096306377002598</v>
      </c>
      <c r="E58" s="191">
        <f>VLOOKUP($A58,'[1]DDA Cuencas Mm3'!$A$1:$G$102,5,FALSE)*1000/365/24/3600</f>
        <v>57.634964429274561</v>
      </c>
      <c r="F58" s="191">
        <f>VLOOKUP($A58,'[1]DDA Cuencas Mm3'!$A$1:$G$102,6,FALSE)*1000/365/24/3600</f>
        <v>56.716820917101053</v>
      </c>
      <c r="G58" s="191">
        <f>VLOOKUP($A58,'[1]DDA Cuencas Mm3'!$A$1:$G$102,7,FALSE)*1000/365/24/3600</f>
        <v>67.429185204963602</v>
      </c>
      <c r="H58" s="193">
        <v>586.12793415043598</v>
      </c>
      <c r="I58" s="193">
        <v>517.22006341566703</v>
      </c>
      <c r="J58" s="193">
        <v>456.46155733483062</v>
      </c>
      <c r="K58" s="193">
        <v>424.34679055116931</v>
      </c>
      <c r="L58" s="193">
        <v>385.71391025653662</v>
      </c>
      <c r="M58" s="193">
        <v>312.58369129350058</v>
      </c>
      <c r="N58" s="194">
        <v>223.92212305787331</v>
      </c>
      <c r="O58" s="193">
        <v>172.56616022382599</v>
      </c>
      <c r="P58" s="183">
        <f t="shared" si="17"/>
        <v>7061608.0727530932</v>
      </c>
      <c r="Q58" s="193">
        <v>736.11749882466529</v>
      </c>
      <c r="R58" s="193">
        <v>572.61213557881069</v>
      </c>
      <c r="S58" s="193">
        <v>457.09675169393478</v>
      </c>
      <c r="T58" s="193">
        <v>406.08230598225998</v>
      </c>
      <c r="U58" s="193">
        <v>352.89926921813691</v>
      </c>
      <c r="V58" s="193">
        <v>272.57291372371412</v>
      </c>
      <c r="W58" s="194">
        <v>201.21702139384161</v>
      </c>
      <c r="X58" s="193">
        <v>168.8264024904482</v>
      </c>
      <c r="Y58" s="183">
        <f t="shared" si="18"/>
        <v>6345579.9866761882</v>
      </c>
      <c r="Z58" s="195">
        <f t="shared" si="0"/>
        <v>-10.139731328897566</v>
      </c>
      <c r="AA58" s="195">
        <f t="shared" si="1"/>
        <v>221.47660734671152</v>
      </c>
      <c r="AB58" s="195">
        <f t="shared" si="2"/>
        <v>150.120715016839</v>
      </c>
      <c r="AC58" s="195">
        <f t="shared" si="3"/>
        <v>205.14372851875052</v>
      </c>
      <c r="AD58" s="195">
        <f t="shared" si="4"/>
        <v>133.787836188878</v>
      </c>
      <c r="AE58">
        <f t="shared" si="27"/>
        <v>0</v>
      </c>
      <c r="AF58">
        <f t="shared" si="27"/>
        <v>0</v>
      </c>
      <c r="AG58">
        <f t="shared" si="27"/>
        <v>0</v>
      </c>
      <c r="AH58">
        <f t="shared" si="27"/>
        <v>0</v>
      </c>
      <c r="AI58">
        <f t="shared" si="27"/>
        <v>0</v>
      </c>
      <c r="AJ58">
        <f t="shared" si="27"/>
        <v>0</v>
      </c>
      <c r="AK58">
        <f t="shared" si="27"/>
        <v>0</v>
      </c>
      <c r="AL58">
        <f t="shared" si="22"/>
        <v>0</v>
      </c>
      <c r="AM58">
        <f t="shared" si="28"/>
        <v>0</v>
      </c>
      <c r="AN58">
        <f t="shared" si="28"/>
        <v>0</v>
      </c>
      <c r="AO58">
        <f t="shared" si="28"/>
        <v>0</v>
      </c>
      <c r="AP58">
        <f t="shared" si="28"/>
        <v>0</v>
      </c>
      <c r="AQ58">
        <f t="shared" si="28"/>
        <v>0</v>
      </c>
      <c r="AR58">
        <f t="shared" si="28"/>
        <v>0</v>
      </c>
      <c r="AS58">
        <f t="shared" si="28"/>
        <v>0</v>
      </c>
      <c r="AT58">
        <f t="shared" si="23"/>
        <v>0</v>
      </c>
      <c r="AU58">
        <f t="shared" si="29"/>
        <v>0</v>
      </c>
      <c r="AV58">
        <f t="shared" si="29"/>
        <v>0</v>
      </c>
      <c r="AW58">
        <f t="shared" si="29"/>
        <v>0</v>
      </c>
      <c r="AX58">
        <f t="shared" si="29"/>
        <v>0</v>
      </c>
      <c r="AY58">
        <f t="shared" si="29"/>
        <v>0</v>
      </c>
      <c r="AZ58">
        <f t="shared" si="29"/>
        <v>0</v>
      </c>
      <c r="BA58">
        <f t="shared" si="29"/>
        <v>0</v>
      </c>
      <c r="BB58">
        <f t="shared" si="24"/>
        <v>0</v>
      </c>
      <c r="BC58">
        <f t="shared" si="30"/>
        <v>0</v>
      </c>
      <c r="BD58">
        <f t="shared" si="30"/>
        <v>0</v>
      </c>
      <c r="BE58">
        <f t="shared" si="30"/>
        <v>0</v>
      </c>
      <c r="BF58">
        <f t="shared" si="30"/>
        <v>0</v>
      </c>
      <c r="BG58">
        <f t="shared" si="30"/>
        <v>0</v>
      </c>
      <c r="BH58">
        <f t="shared" si="30"/>
        <v>0</v>
      </c>
      <c r="BI58">
        <f t="shared" si="30"/>
        <v>0</v>
      </c>
      <c r="BJ58">
        <f t="shared" si="25"/>
        <v>0</v>
      </c>
      <c r="BK58">
        <f t="shared" si="31"/>
        <v>0</v>
      </c>
      <c r="BL58">
        <f t="shared" si="31"/>
        <v>0</v>
      </c>
      <c r="BM58">
        <f t="shared" si="31"/>
        <v>0</v>
      </c>
      <c r="BN58">
        <f t="shared" si="31"/>
        <v>0</v>
      </c>
      <c r="BO58">
        <f t="shared" si="31"/>
        <v>0</v>
      </c>
      <c r="BP58">
        <f t="shared" si="31"/>
        <v>0</v>
      </c>
      <c r="BQ58">
        <f t="shared" si="31"/>
        <v>0</v>
      </c>
      <c r="BR58">
        <f t="shared" si="26"/>
        <v>0</v>
      </c>
      <c r="BS58">
        <f t="shared" si="10"/>
        <v>0</v>
      </c>
      <c r="BT58">
        <f t="shared" si="11"/>
        <v>0</v>
      </c>
      <c r="BU58">
        <f t="shared" si="12"/>
        <v>0</v>
      </c>
      <c r="BV58">
        <f t="shared" si="13"/>
        <v>0</v>
      </c>
      <c r="BW58">
        <f t="shared" si="14"/>
        <v>0</v>
      </c>
      <c r="BX58" s="190" t="str">
        <f t="shared" si="32"/>
        <v>Con recursos</v>
      </c>
      <c r="BY58" s="190" t="str">
        <f t="shared" si="32"/>
        <v>Con recursos</v>
      </c>
      <c r="BZ58" s="190" t="str">
        <f t="shared" si="32"/>
        <v>Con recursos</v>
      </c>
      <c r="CA58" s="190" t="str">
        <f t="shared" si="32"/>
        <v>Con recursos</v>
      </c>
      <c r="CB58" s="190" t="str">
        <f t="shared" si="32"/>
        <v>Con recursos</v>
      </c>
      <c r="CC58" s="190">
        <v>1</v>
      </c>
      <c r="CD58" s="190">
        <v>0</v>
      </c>
      <c r="CE58" s="190">
        <v>0</v>
      </c>
      <c r="CF58" s="190">
        <v>0</v>
      </c>
      <c r="CG58" s="196">
        <f t="shared" si="19"/>
        <v>1</v>
      </c>
      <c r="CH58" s="196">
        <f t="shared" si="20"/>
        <v>0</v>
      </c>
      <c r="CI58" s="196" t="str">
        <f t="shared" si="21"/>
        <v>Estrés hídrico</v>
      </c>
      <c r="CJ58" s="196" t="str">
        <f t="shared" si="21"/>
        <v>Estrés hídrico</v>
      </c>
      <c r="CK58" s="196" t="str">
        <f t="shared" si="21"/>
        <v>Estrés hídrico</v>
      </c>
      <c r="CL58" s="196" t="str">
        <f t="shared" si="21"/>
        <v>Estrés hídrico</v>
      </c>
      <c r="CM58" s="196" t="str">
        <f t="shared" si="21"/>
        <v>Estrés hídrico</v>
      </c>
      <c r="CN58" s="181">
        <v>30623.952752409943</v>
      </c>
      <c r="CO58" s="201">
        <v>-9.4926283868397604E-2</v>
      </c>
      <c r="CP58" s="181">
        <v>27716.934720262281</v>
      </c>
    </row>
    <row r="59" spans="1:94" s="190" customFormat="1">
      <c r="A59" s="190" t="s">
        <v>663</v>
      </c>
      <c r="B59" s="190" t="s">
        <v>664</v>
      </c>
      <c r="C59" s="191">
        <f>VLOOKUP($A59,'Demanda Cuencas consolidada Mm3'!$A$1:$G$102,3,FALSE)*1000/365/24/3600</f>
        <v>1.3738678979467041</v>
      </c>
      <c r="D59" s="191">
        <f>VLOOKUP($A59,'[1]DDA Cuencas Mm3'!$A$1:$G$102,4,FALSE)*1000/365/24/3600</f>
        <v>1.4106774801420536</v>
      </c>
      <c r="E59" s="191">
        <f>VLOOKUP($A59,'[1]DDA Cuencas Mm3'!$A$1:$G$102,5,FALSE)*1000/365/24/3600</f>
        <v>1.5096169157617181</v>
      </c>
      <c r="F59" s="191">
        <f>VLOOKUP($A59,'[1]DDA Cuencas Mm3'!$A$1:$G$102,6,FALSE)*1000/365/24/3600</f>
        <v>1.5452174889682133</v>
      </c>
      <c r="G59" s="191">
        <f>VLOOKUP($A59,'[1]DDA Cuencas Mm3'!$A$1:$G$102,7,FALSE)*1000/365/24/3600</f>
        <v>1.6363666291038279</v>
      </c>
      <c r="H59" s="192">
        <v>52.76012425497818</v>
      </c>
      <c r="I59" s="192">
        <v>41.868910011318441</v>
      </c>
      <c r="J59" s="192">
        <v>33.710233735073253</v>
      </c>
      <c r="K59" s="192">
        <v>29.938801007881381</v>
      </c>
      <c r="L59" s="192">
        <v>25.889207953742421</v>
      </c>
      <c r="M59" s="192">
        <v>19.635595170631269</v>
      </c>
      <c r="N59" s="194">
        <v>14.358370920927801</v>
      </c>
      <c r="O59" s="192">
        <v>12.3200755029871</v>
      </c>
      <c r="P59" s="183">
        <f t="shared" si="17"/>
        <v>452805.58536237909</v>
      </c>
      <c r="Q59" s="192">
        <v>51.69860997633004</v>
      </c>
      <c r="R59" s="192">
        <v>40.739629748187888</v>
      </c>
      <c r="S59" s="192">
        <v>32.487886268672547</v>
      </c>
      <c r="T59" s="192">
        <v>28.655022699364011</v>
      </c>
      <c r="U59" s="192">
        <v>24.520918683056951</v>
      </c>
      <c r="V59" s="192">
        <v>18.07917306565118</v>
      </c>
      <c r="W59" s="194">
        <v>12.539468435888629</v>
      </c>
      <c r="X59" s="192">
        <v>10.34436307389123</v>
      </c>
      <c r="Y59" s="183">
        <f t="shared" si="18"/>
        <v>395444.67659418378</v>
      </c>
      <c r="Z59" s="195">
        <f t="shared" si="0"/>
        <v>-12.667888962166737</v>
      </c>
      <c r="AA59" s="195">
        <f t="shared" si="1"/>
        <v>16.668495585509127</v>
      </c>
      <c r="AB59" s="195">
        <f t="shared" si="2"/>
        <v>11.128790955746576</v>
      </c>
      <c r="AC59" s="195">
        <f t="shared" si="3"/>
        <v>16.44280643654735</v>
      </c>
      <c r="AD59" s="195">
        <f t="shared" si="4"/>
        <v>10.903101806784802</v>
      </c>
      <c r="AE59" s="190">
        <f t="shared" si="27"/>
        <v>0</v>
      </c>
      <c r="AF59" s="190">
        <f t="shared" si="27"/>
        <v>0</v>
      </c>
      <c r="AG59" s="190">
        <f t="shared" si="27"/>
        <v>0</v>
      </c>
      <c r="AH59" s="190">
        <f t="shared" si="27"/>
        <v>0</v>
      </c>
      <c r="AI59" s="190">
        <f t="shared" si="27"/>
        <v>0</v>
      </c>
      <c r="AJ59" s="190">
        <f t="shared" si="27"/>
        <v>0</v>
      </c>
      <c r="AK59" s="190">
        <f t="shared" si="27"/>
        <v>0</v>
      </c>
      <c r="AL59" s="190">
        <f t="shared" si="22"/>
        <v>0</v>
      </c>
      <c r="AM59" s="190">
        <f t="shared" si="28"/>
        <v>0</v>
      </c>
      <c r="AN59" s="190">
        <f t="shared" si="28"/>
        <v>0</v>
      </c>
      <c r="AO59" s="190">
        <f t="shared" si="28"/>
        <v>0</v>
      </c>
      <c r="AP59" s="190">
        <f t="shared" si="28"/>
        <v>0</v>
      </c>
      <c r="AQ59" s="190">
        <f t="shared" si="28"/>
        <v>0</v>
      </c>
      <c r="AR59" s="190">
        <f t="shared" si="28"/>
        <v>0</v>
      </c>
      <c r="AS59" s="190">
        <f t="shared" si="28"/>
        <v>0</v>
      </c>
      <c r="AT59" s="190">
        <f t="shared" si="23"/>
        <v>0</v>
      </c>
      <c r="AU59" s="190">
        <f t="shared" si="29"/>
        <v>0</v>
      </c>
      <c r="AV59" s="190">
        <f t="shared" si="29"/>
        <v>0</v>
      </c>
      <c r="AW59" s="190">
        <f t="shared" si="29"/>
        <v>0</v>
      </c>
      <c r="AX59" s="190">
        <f t="shared" si="29"/>
        <v>0</v>
      </c>
      <c r="AY59" s="190">
        <f t="shared" si="29"/>
        <v>0</v>
      </c>
      <c r="AZ59" s="190">
        <f t="shared" si="29"/>
        <v>0</v>
      </c>
      <c r="BA59" s="190">
        <f t="shared" si="29"/>
        <v>0</v>
      </c>
      <c r="BB59" s="190">
        <f t="shared" si="24"/>
        <v>0</v>
      </c>
      <c r="BC59" s="190">
        <f t="shared" si="30"/>
        <v>0</v>
      </c>
      <c r="BD59" s="190">
        <f t="shared" si="30"/>
        <v>0</v>
      </c>
      <c r="BE59" s="190">
        <f t="shared" si="30"/>
        <v>0</v>
      </c>
      <c r="BF59" s="190">
        <f t="shared" si="30"/>
        <v>0</v>
      </c>
      <c r="BG59" s="190">
        <f t="shared" si="30"/>
        <v>0</v>
      </c>
      <c r="BH59" s="190">
        <f t="shared" si="30"/>
        <v>0</v>
      </c>
      <c r="BI59" s="190">
        <f t="shared" si="30"/>
        <v>0</v>
      </c>
      <c r="BJ59" s="190">
        <f t="shared" si="25"/>
        <v>0</v>
      </c>
      <c r="BK59" s="190">
        <f t="shared" si="31"/>
        <v>0</v>
      </c>
      <c r="BL59" s="190">
        <f t="shared" si="31"/>
        <v>0</v>
      </c>
      <c r="BM59" s="190">
        <f t="shared" si="31"/>
        <v>0</v>
      </c>
      <c r="BN59" s="190">
        <f t="shared" si="31"/>
        <v>0</v>
      </c>
      <c r="BO59" s="190">
        <f t="shared" si="31"/>
        <v>0</v>
      </c>
      <c r="BP59" s="190">
        <f t="shared" si="31"/>
        <v>0</v>
      </c>
      <c r="BQ59" s="190">
        <f t="shared" si="31"/>
        <v>0</v>
      </c>
      <c r="BR59" s="190">
        <f t="shared" si="26"/>
        <v>0</v>
      </c>
      <c r="BS59" s="190">
        <f t="shared" si="10"/>
        <v>0</v>
      </c>
      <c r="BT59" s="190">
        <f t="shared" si="11"/>
        <v>0</v>
      </c>
      <c r="BU59" s="190">
        <f t="shared" si="12"/>
        <v>0</v>
      </c>
      <c r="BV59" s="190">
        <f t="shared" si="13"/>
        <v>0</v>
      </c>
      <c r="BW59" s="190">
        <f t="shared" si="14"/>
        <v>0</v>
      </c>
      <c r="BX59" s="190" t="str">
        <f t="shared" si="32"/>
        <v>Con recursos</v>
      </c>
      <c r="BY59" s="190" t="str">
        <f t="shared" si="32"/>
        <v>Con recursos</v>
      </c>
      <c r="BZ59" s="190" t="str">
        <f t="shared" si="32"/>
        <v>Con recursos</v>
      </c>
      <c r="CA59" s="190" t="str">
        <f t="shared" si="32"/>
        <v>Con recursos</v>
      </c>
      <c r="CB59" s="190" t="str">
        <f t="shared" si="32"/>
        <v>Con recursos</v>
      </c>
      <c r="CC59" s="190">
        <v>0</v>
      </c>
      <c r="CD59" s="190">
        <v>0</v>
      </c>
      <c r="CE59" s="190">
        <v>0</v>
      </c>
      <c r="CF59" s="190">
        <v>0</v>
      </c>
      <c r="CG59" s="196">
        <f t="shared" si="19"/>
        <v>0</v>
      </c>
      <c r="CH59" s="196">
        <f t="shared" si="20"/>
        <v>0</v>
      </c>
      <c r="CI59" s="196" t="str">
        <f t="shared" si="21"/>
        <v>Con recursos</v>
      </c>
      <c r="CJ59" s="196" t="str">
        <f t="shared" si="21"/>
        <v>Con recursos</v>
      </c>
      <c r="CK59" s="196" t="str">
        <f t="shared" si="21"/>
        <v>Con recursos</v>
      </c>
      <c r="CL59" s="196" t="str">
        <f t="shared" si="21"/>
        <v>Con recursos</v>
      </c>
      <c r="CM59" s="196" t="str">
        <f t="shared" si="21"/>
        <v>Con recursos</v>
      </c>
      <c r="CN59" s="400">
        <v>1126</v>
      </c>
      <c r="CO59" s="200">
        <v>-8.7890585075905123E-2</v>
      </c>
      <c r="CP59" s="400">
        <v>1027.0352012045307</v>
      </c>
    </row>
    <row r="60" spans="1:94" s="190" customFormat="1">
      <c r="A60" s="190" t="s">
        <v>665</v>
      </c>
      <c r="B60" s="190" t="s">
        <v>127</v>
      </c>
      <c r="C60" s="191">
        <f>VLOOKUP($A60,'Demanda Cuencas consolidada Mm3'!$A$1:$G$102,3,FALSE)*1000/365/24/3600</f>
        <v>55.887088608914866</v>
      </c>
      <c r="D60" s="191">
        <f>VLOOKUP($A60,'[1]DDA Cuencas Mm3'!$A$1:$G$102,4,FALSE)*1000/365/24/3600</f>
        <v>65.557634885180619</v>
      </c>
      <c r="E60" s="191">
        <f>VLOOKUP($A60,'[1]DDA Cuencas Mm3'!$A$1:$G$102,5,FALSE)*1000/365/24/3600</f>
        <v>76.965742331458458</v>
      </c>
      <c r="F60" s="191">
        <f>VLOOKUP($A60,'[1]DDA Cuencas Mm3'!$A$1:$G$102,6,FALSE)*1000/365/24/3600</f>
        <v>77.16126447206031</v>
      </c>
      <c r="G60" s="191">
        <f>VLOOKUP($A60,'[1]DDA Cuencas Mm3'!$A$1:$G$102,7,FALSE)*1000/365/24/3600</f>
        <v>99.155699653311544</v>
      </c>
      <c r="H60" s="192">
        <v>1512.796504023471</v>
      </c>
      <c r="I60" s="192">
        <v>1336.9965244739651</v>
      </c>
      <c r="J60" s="192">
        <v>1184.4446600549441</v>
      </c>
      <c r="K60" s="192">
        <v>1104.758064165052</v>
      </c>
      <c r="L60" s="192">
        <v>1009.778279666913</v>
      </c>
      <c r="M60" s="192">
        <v>832.66023000412588</v>
      </c>
      <c r="N60" s="194">
        <v>622.72389975728993</v>
      </c>
      <c r="O60" s="192">
        <v>503.58323211733068</v>
      </c>
      <c r="P60" s="183">
        <f t="shared" si="17"/>
        <v>19638220.902745895</v>
      </c>
      <c r="Q60" s="192">
        <v>1835.728343736977</v>
      </c>
      <c r="R60" s="192">
        <v>1451.526606247591</v>
      </c>
      <c r="S60" s="192">
        <v>1180.0907932914799</v>
      </c>
      <c r="T60" s="192">
        <v>1060.218036273644</v>
      </c>
      <c r="U60" s="192">
        <v>935.24956597940707</v>
      </c>
      <c r="V60" s="192">
        <v>746.50025076127304</v>
      </c>
      <c r="W60" s="194">
        <v>578.82955624087424</v>
      </c>
      <c r="X60" s="192">
        <v>502.71870694519652</v>
      </c>
      <c r="Y60" s="183">
        <f t="shared" si="18"/>
        <v>18253968.885612208</v>
      </c>
      <c r="Z60" s="195">
        <f t="shared" si="0"/>
        <v>-7.0487648753362127</v>
      </c>
      <c r="AA60" s="195">
        <f t="shared" si="1"/>
        <v>680.94261587609242</v>
      </c>
      <c r="AB60" s="195">
        <f t="shared" si="2"/>
        <v>513.27192135569362</v>
      </c>
      <c r="AC60" s="195">
        <f t="shared" si="3"/>
        <v>647.34455110796148</v>
      </c>
      <c r="AD60" s="195">
        <f t="shared" si="4"/>
        <v>479.67385658756268</v>
      </c>
      <c r="AE60" s="190">
        <f t="shared" si="27"/>
        <v>0</v>
      </c>
      <c r="AF60" s="190">
        <f t="shared" si="27"/>
        <v>0</v>
      </c>
      <c r="AG60" s="190">
        <f t="shared" si="27"/>
        <v>0</v>
      </c>
      <c r="AH60" s="190">
        <f t="shared" si="27"/>
        <v>0</v>
      </c>
      <c r="AI60" s="190">
        <f t="shared" si="27"/>
        <v>0</v>
      </c>
      <c r="AJ60" s="190">
        <f t="shared" si="27"/>
        <v>0</v>
      </c>
      <c r="AK60" s="190">
        <f t="shared" si="27"/>
        <v>0</v>
      </c>
      <c r="AL60" s="190">
        <f t="shared" si="22"/>
        <v>0</v>
      </c>
      <c r="AM60" s="190">
        <f t="shared" si="28"/>
        <v>0</v>
      </c>
      <c r="AN60" s="190">
        <f t="shared" si="28"/>
        <v>0</v>
      </c>
      <c r="AO60" s="190">
        <f t="shared" si="28"/>
        <v>0</v>
      </c>
      <c r="AP60" s="190">
        <f t="shared" si="28"/>
        <v>0</v>
      </c>
      <c r="AQ60" s="190">
        <f t="shared" si="28"/>
        <v>0</v>
      </c>
      <c r="AR60" s="190">
        <f t="shared" si="28"/>
        <v>0</v>
      </c>
      <c r="AS60" s="190">
        <f t="shared" si="28"/>
        <v>0</v>
      </c>
      <c r="AT60" s="190">
        <f t="shared" si="23"/>
        <v>0</v>
      </c>
      <c r="AU60" s="190">
        <f t="shared" si="29"/>
        <v>0</v>
      </c>
      <c r="AV60" s="190">
        <f t="shared" si="29"/>
        <v>0</v>
      </c>
      <c r="AW60" s="190">
        <f t="shared" si="29"/>
        <v>0</v>
      </c>
      <c r="AX60" s="190">
        <f t="shared" si="29"/>
        <v>0</v>
      </c>
      <c r="AY60" s="190">
        <f t="shared" si="29"/>
        <v>0</v>
      </c>
      <c r="AZ60" s="190">
        <f t="shared" si="29"/>
        <v>0</v>
      </c>
      <c r="BA60" s="190">
        <f t="shared" si="29"/>
        <v>0</v>
      </c>
      <c r="BB60" s="190">
        <f t="shared" si="24"/>
        <v>0</v>
      </c>
      <c r="BC60" s="190">
        <f t="shared" si="30"/>
        <v>0</v>
      </c>
      <c r="BD60" s="190">
        <f t="shared" si="30"/>
        <v>0</v>
      </c>
      <c r="BE60" s="190">
        <f t="shared" si="30"/>
        <v>0</v>
      </c>
      <c r="BF60" s="190">
        <f t="shared" si="30"/>
        <v>0</v>
      </c>
      <c r="BG60" s="190">
        <f t="shared" si="30"/>
        <v>0</v>
      </c>
      <c r="BH60" s="190">
        <f t="shared" si="30"/>
        <v>0</v>
      </c>
      <c r="BI60" s="190">
        <f t="shared" si="30"/>
        <v>0</v>
      </c>
      <c r="BJ60" s="190">
        <f t="shared" si="25"/>
        <v>0</v>
      </c>
      <c r="BK60" s="190">
        <f t="shared" si="31"/>
        <v>0</v>
      </c>
      <c r="BL60" s="190">
        <f t="shared" si="31"/>
        <v>0</v>
      </c>
      <c r="BM60" s="190">
        <f t="shared" si="31"/>
        <v>0</v>
      </c>
      <c r="BN60" s="190">
        <f t="shared" si="31"/>
        <v>0</v>
      </c>
      <c r="BO60" s="190">
        <f t="shared" si="31"/>
        <v>0</v>
      </c>
      <c r="BP60" s="190">
        <f t="shared" si="31"/>
        <v>0</v>
      </c>
      <c r="BQ60" s="190">
        <f t="shared" si="31"/>
        <v>0</v>
      </c>
      <c r="BR60" s="190">
        <f t="shared" si="26"/>
        <v>0</v>
      </c>
      <c r="BS60" s="190">
        <f t="shared" si="10"/>
        <v>0</v>
      </c>
      <c r="BT60" s="190">
        <f t="shared" si="11"/>
        <v>0</v>
      </c>
      <c r="BU60" s="190">
        <f t="shared" si="12"/>
        <v>0</v>
      </c>
      <c r="BV60" s="190">
        <f t="shared" si="13"/>
        <v>0</v>
      </c>
      <c r="BW60" s="190">
        <f t="shared" si="14"/>
        <v>0</v>
      </c>
      <c r="BX60" s="190" t="str">
        <f t="shared" si="32"/>
        <v>Con recursos</v>
      </c>
      <c r="BY60" s="190" t="str">
        <f t="shared" si="32"/>
        <v>Con recursos</v>
      </c>
      <c r="BZ60" s="190" t="str">
        <f t="shared" si="32"/>
        <v>Con recursos</v>
      </c>
      <c r="CA60" s="190" t="str">
        <f t="shared" si="32"/>
        <v>Con recursos</v>
      </c>
      <c r="CB60" s="190" t="str">
        <f t="shared" si="32"/>
        <v>Con recursos</v>
      </c>
      <c r="CC60" s="190">
        <v>1</v>
      </c>
      <c r="CD60" s="190">
        <v>0</v>
      </c>
      <c r="CE60" s="190">
        <v>0</v>
      </c>
      <c r="CF60" s="190">
        <v>0</v>
      </c>
      <c r="CG60" s="196">
        <f t="shared" si="19"/>
        <v>1</v>
      </c>
      <c r="CH60" s="196">
        <f t="shared" si="20"/>
        <v>0</v>
      </c>
      <c r="CI60" s="196" t="str">
        <f t="shared" si="21"/>
        <v>Estrés hídrico</v>
      </c>
      <c r="CJ60" s="196" t="str">
        <f t="shared" si="21"/>
        <v>Estrés hídrico</v>
      </c>
      <c r="CK60" s="196" t="str">
        <f t="shared" si="21"/>
        <v>Estrés hídrico</v>
      </c>
      <c r="CL60" s="196" t="str">
        <f t="shared" si="21"/>
        <v>Estrés hídrico</v>
      </c>
      <c r="CM60" s="196" t="str">
        <f t="shared" si="21"/>
        <v>Estrés hídrico</v>
      </c>
      <c r="CN60" s="400">
        <v>46462</v>
      </c>
      <c r="CO60" s="200">
        <v>-7.6150087627232008E-2</v>
      </c>
      <c r="CP60" s="400">
        <v>42923.914628663544</v>
      </c>
    </row>
    <row r="61" spans="1:94" s="190" customFormat="1">
      <c r="A61" s="190" t="s">
        <v>666</v>
      </c>
      <c r="B61" s="190" t="s">
        <v>667</v>
      </c>
      <c r="C61" s="191">
        <f>VLOOKUP($A61,'Demanda Cuencas consolidada Mm3'!$A$1:$G$102,3,FALSE)*1000/365/24/3600</f>
        <v>5.5312995636599318</v>
      </c>
      <c r="D61" s="191">
        <f>VLOOKUP($A61,'[1]DDA Cuencas Mm3'!$A$1:$G$102,4,FALSE)*1000/365/24/3600</f>
        <v>5.5619877792994004</v>
      </c>
      <c r="E61" s="191">
        <f>VLOOKUP($A61,'[1]DDA Cuencas Mm3'!$A$1:$G$102,5,FALSE)*1000/365/24/3600</f>
        <v>6.6367329079761204</v>
      </c>
      <c r="F61" s="191">
        <f>VLOOKUP($A61,'[1]DDA Cuencas Mm3'!$A$1:$G$102,6,FALSE)*1000/365/24/3600</f>
        <v>6.297866115353143</v>
      </c>
      <c r="G61" s="191">
        <f>VLOOKUP($A61,'[1]DDA Cuencas Mm3'!$A$1:$G$102,7,FALSE)*1000/365/24/3600</f>
        <v>6.9775471808972318</v>
      </c>
      <c r="H61" s="192">
        <v>18.310307340178511</v>
      </c>
      <c r="I61" s="192">
        <v>15.363255979803951</v>
      </c>
      <c r="J61" s="192">
        <v>13.03302276320324</v>
      </c>
      <c r="K61" s="192">
        <v>11.9025255377168</v>
      </c>
      <c r="L61" s="192">
        <v>10.634658951164919</v>
      </c>
      <c r="M61" s="192">
        <v>8.5065021239950447</v>
      </c>
      <c r="N61" s="194">
        <v>6.3902472102656516</v>
      </c>
      <c r="O61" s="192">
        <v>5.3867398883694309</v>
      </c>
      <c r="P61" s="183">
        <f t="shared" si="17"/>
        <v>201522.83602293758</v>
      </c>
      <c r="Q61" s="192">
        <v>18.982456671472999</v>
      </c>
      <c r="R61" s="192">
        <v>15.53603979704215</v>
      </c>
      <c r="S61" s="192">
        <v>12.858425945442059</v>
      </c>
      <c r="T61" s="192">
        <v>11.57897905845277</v>
      </c>
      <c r="U61" s="192">
        <v>10.16303849226823</v>
      </c>
      <c r="V61" s="192">
        <v>7.8443022415322954</v>
      </c>
      <c r="W61" s="194">
        <v>5.6423564431295912</v>
      </c>
      <c r="X61" s="192">
        <v>4.6528581021058741</v>
      </c>
      <c r="Y61" s="183">
        <f t="shared" si="18"/>
        <v>177937.35279053476</v>
      </c>
      <c r="Z61" s="195">
        <f t="shared" si="0"/>
        <v>-11.70362808397471</v>
      </c>
      <c r="AA61" s="195">
        <f t="shared" si="1"/>
        <v>2.282314462232895</v>
      </c>
      <c r="AB61" s="195">
        <f t="shared" si="2"/>
        <v>8.0368663830190812E-2</v>
      </c>
      <c r="AC61" s="195">
        <f t="shared" si="3"/>
        <v>0.86675506063506358</v>
      </c>
      <c r="AD61" s="195">
        <f t="shared" si="4"/>
        <v>-1.3351907377676406</v>
      </c>
      <c r="AE61" s="190">
        <f t="shared" si="27"/>
        <v>0</v>
      </c>
      <c r="AF61" s="190">
        <f t="shared" si="27"/>
        <v>0</v>
      </c>
      <c r="AG61" s="190">
        <f t="shared" si="27"/>
        <v>0</v>
      </c>
      <c r="AH61" s="190">
        <f t="shared" si="27"/>
        <v>0</v>
      </c>
      <c r="AI61" s="190">
        <f t="shared" si="27"/>
        <v>0</v>
      </c>
      <c r="AJ61" s="190">
        <f t="shared" si="27"/>
        <v>0</v>
      </c>
      <c r="AK61" s="190">
        <f t="shared" si="27"/>
        <v>0</v>
      </c>
      <c r="AL61" s="190">
        <f t="shared" si="22"/>
        <v>1</v>
      </c>
      <c r="AM61" s="190">
        <f t="shared" si="28"/>
        <v>0</v>
      </c>
      <c r="AN61" s="190">
        <f t="shared" si="28"/>
        <v>0</v>
      </c>
      <c r="AO61" s="190">
        <f t="shared" si="28"/>
        <v>0</v>
      </c>
      <c r="AP61" s="190">
        <f t="shared" si="28"/>
        <v>0</v>
      </c>
      <c r="AQ61" s="190">
        <f t="shared" si="28"/>
        <v>0</v>
      </c>
      <c r="AR61" s="190">
        <f t="shared" si="28"/>
        <v>0</v>
      </c>
      <c r="AS61" s="190">
        <f t="shared" si="28"/>
        <v>0</v>
      </c>
      <c r="AT61" s="190">
        <f t="shared" si="23"/>
        <v>1</v>
      </c>
      <c r="AU61" s="190">
        <f t="shared" si="29"/>
        <v>0</v>
      </c>
      <c r="AV61" s="190">
        <f t="shared" si="29"/>
        <v>0</v>
      </c>
      <c r="AW61" s="190">
        <f t="shared" si="29"/>
        <v>0</v>
      </c>
      <c r="AX61" s="190">
        <f t="shared" si="29"/>
        <v>0</v>
      </c>
      <c r="AY61" s="190">
        <f t="shared" si="29"/>
        <v>0</v>
      </c>
      <c r="AZ61" s="190">
        <f t="shared" si="29"/>
        <v>0</v>
      </c>
      <c r="BA61" s="190">
        <f t="shared" si="29"/>
        <v>1</v>
      </c>
      <c r="BB61" s="190">
        <f t="shared" si="24"/>
        <v>1</v>
      </c>
      <c r="BC61" s="190">
        <f t="shared" si="30"/>
        <v>0</v>
      </c>
      <c r="BD61" s="190">
        <f t="shared" si="30"/>
        <v>0</v>
      </c>
      <c r="BE61" s="190">
        <f t="shared" si="30"/>
        <v>0</v>
      </c>
      <c r="BF61" s="190">
        <f t="shared" si="30"/>
        <v>0</v>
      </c>
      <c r="BG61" s="190">
        <f t="shared" si="30"/>
        <v>0</v>
      </c>
      <c r="BH61" s="190">
        <f t="shared" si="30"/>
        <v>0</v>
      </c>
      <c r="BI61" s="190">
        <f t="shared" si="30"/>
        <v>1</v>
      </c>
      <c r="BJ61" s="190">
        <f t="shared" si="25"/>
        <v>1</v>
      </c>
      <c r="BK61" s="190">
        <f t="shared" si="31"/>
        <v>0</v>
      </c>
      <c r="BL61" s="190">
        <f t="shared" si="31"/>
        <v>0</v>
      </c>
      <c r="BM61" s="190">
        <f t="shared" si="31"/>
        <v>0</v>
      </c>
      <c r="BN61" s="190">
        <f t="shared" si="31"/>
        <v>0</v>
      </c>
      <c r="BO61" s="190">
        <f t="shared" si="31"/>
        <v>0</v>
      </c>
      <c r="BP61" s="190">
        <f t="shared" si="31"/>
        <v>0</v>
      </c>
      <c r="BQ61" s="190">
        <f t="shared" si="31"/>
        <v>1</v>
      </c>
      <c r="BR61" s="190">
        <f t="shared" si="26"/>
        <v>1</v>
      </c>
      <c r="BS61" s="190">
        <f t="shared" si="10"/>
        <v>1</v>
      </c>
      <c r="BT61" s="190">
        <f t="shared" si="11"/>
        <v>1</v>
      </c>
      <c r="BU61" s="190">
        <f t="shared" si="12"/>
        <v>2</v>
      </c>
      <c r="BV61" s="190">
        <f t="shared" si="13"/>
        <v>2</v>
      </c>
      <c r="BW61" s="190">
        <f t="shared" si="14"/>
        <v>2</v>
      </c>
      <c r="BX61" s="190" t="str">
        <f t="shared" si="32"/>
        <v>Con recursos</v>
      </c>
      <c r="BY61" s="190" t="str">
        <f t="shared" si="32"/>
        <v>Con recursos</v>
      </c>
      <c r="BZ61" s="190" t="str">
        <f t="shared" si="32"/>
        <v>Estrés hídrico</v>
      </c>
      <c r="CA61" s="190" t="str">
        <f t="shared" si="32"/>
        <v>Estrés hídrico</v>
      </c>
      <c r="CB61" s="190" t="str">
        <f t="shared" si="32"/>
        <v>Estrés hídrico</v>
      </c>
      <c r="CC61" s="190">
        <v>0</v>
      </c>
      <c r="CD61" s="190">
        <v>0</v>
      </c>
      <c r="CE61" s="190">
        <v>0</v>
      </c>
      <c r="CF61" s="190">
        <v>2</v>
      </c>
      <c r="CG61" s="196">
        <f t="shared" si="19"/>
        <v>0</v>
      </c>
      <c r="CH61" s="196">
        <f t="shared" si="20"/>
        <v>1</v>
      </c>
      <c r="CI61" s="196" t="str">
        <f t="shared" si="21"/>
        <v>Estrés hídrico</v>
      </c>
      <c r="CJ61" s="196" t="str">
        <f t="shared" si="21"/>
        <v>Estrés hídrico</v>
      </c>
      <c r="CK61" s="196" t="str">
        <f t="shared" si="21"/>
        <v>Déficit hídrico estructural</v>
      </c>
      <c r="CL61" s="196" t="str">
        <f t="shared" si="21"/>
        <v>Déficit hídrico estructural</v>
      </c>
      <c r="CM61" s="196" t="str">
        <f t="shared" si="21"/>
        <v>Déficit hídrico estructural</v>
      </c>
      <c r="CN61" s="400" t="s">
        <v>744</v>
      </c>
      <c r="CO61" s="200">
        <v>-8.3803153943673103E-2</v>
      </c>
      <c r="CP61" s="400" t="s">
        <v>744</v>
      </c>
    </row>
    <row r="62" spans="1:94" s="190" customFormat="1">
      <c r="A62" s="190" t="s">
        <v>668</v>
      </c>
      <c r="B62" s="190" t="s">
        <v>669</v>
      </c>
      <c r="C62" s="191">
        <f>VLOOKUP($A62,'Demanda Cuencas consolidada Mm3'!$A$1:$G$102,3,FALSE)*1000/365/24/3600</f>
        <v>0.177476510233158</v>
      </c>
      <c r="D62" s="191">
        <f>VLOOKUP($A62,'[1]DDA Cuencas Mm3'!$A$1:$G$102,4,FALSE)*1000/365/24/3600</f>
        <v>0.20026728672981334</v>
      </c>
      <c r="E62" s="191">
        <f>VLOOKUP($A62,'[1]DDA Cuencas Mm3'!$A$1:$G$102,5,FALSE)*1000/365/24/3600</f>
        <v>0.21461341508905982</v>
      </c>
      <c r="F62" s="191">
        <f>VLOOKUP($A62,'[1]DDA Cuencas Mm3'!$A$1:$G$102,6,FALSE)*1000/365/24/3600</f>
        <v>0.22193884677710618</v>
      </c>
      <c r="G62" s="191">
        <f>VLOOKUP($A62,'[1]DDA Cuencas Mm3'!$A$1:$G$102,7,FALSE)*1000/365/24/3600</f>
        <v>0.26097007371600445</v>
      </c>
      <c r="H62" s="192">
        <v>80.174930080185106</v>
      </c>
      <c r="I62" s="192">
        <v>70.896556578321281</v>
      </c>
      <c r="J62" s="192">
        <v>62.812374334737598</v>
      </c>
      <c r="K62" s="192">
        <v>58.576743083402661</v>
      </c>
      <c r="L62" s="192">
        <v>53.516218306023688</v>
      </c>
      <c r="M62" s="192">
        <v>44.042680148368298</v>
      </c>
      <c r="N62" s="194">
        <v>32.747310616044928</v>
      </c>
      <c r="O62" s="192">
        <v>26.302400625243418</v>
      </c>
      <c r="P62" s="183">
        <f t="shared" si="17"/>
        <v>1032719.1875875928</v>
      </c>
      <c r="Q62" s="192">
        <v>83.555246333297816</v>
      </c>
      <c r="R62" s="192">
        <v>70.752661300322686</v>
      </c>
      <c r="S62" s="192">
        <v>60.393727282594298</v>
      </c>
      <c r="T62" s="192">
        <v>55.270468911506917</v>
      </c>
      <c r="U62" s="192">
        <v>49.429395870941732</v>
      </c>
      <c r="V62" s="192">
        <v>39.330319555808529</v>
      </c>
      <c r="W62" s="194">
        <v>28.744807928914099</v>
      </c>
      <c r="X62" s="192">
        <v>23.425893635198889</v>
      </c>
      <c r="Y62" s="183">
        <f t="shared" si="18"/>
        <v>906496.26284623507</v>
      </c>
      <c r="Z62" s="195">
        <f t="shared" si="0"/>
        <v>-12.222385935930115</v>
      </c>
      <c r="AA62" s="195">
        <f t="shared" si="1"/>
        <v>39.130052269078718</v>
      </c>
      <c r="AB62" s="195">
        <f t="shared" si="2"/>
        <v>28.544540642184288</v>
      </c>
      <c r="AC62" s="195">
        <f t="shared" si="3"/>
        <v>39.069349482092527</v>
      </c>
      <c r="AD62" s="195">
        <f t="shared" si="4"/>
        <v>28.483837855198093</v>
      </c>
      <c r="AE62" s="190">
        <f t="shared" si="27"/>
        <v>0</v>
      </c>
      <c r="AF62" s="190">
        <f t="shared" si="27"/>
        <v>0</v>
      </c>
      <c r="AG62" s="190">
        <f t="shared" si="27"/>
        <v>0</v>
      </c>
      <c r="AH62" s="190">
        <f t="shared" si="27"/>
        <v>0</v>
      </c>
      <c r="AI62" s="190">
        <f t="shared" si="27"/>
        <v>0</v>
      </c>
      <c r="AJ62" s="190">
        <f t="shared" si="27"/>
        <v>0</v>
      </c>
      <c r="AK62" s="190">
        <f t="shared" si="27"/>
        <v>0</v>
      </c>
      <c r="AL62" s="190">
        <f t="shared" si="22"/>
        <v>0</v>
      </c>
      <c r="AM62" s="190">
        <f t="shared" si="28"/>
        <v>0</v>
      </c>
      <c r="AN62" s="190">
        <f t="shared" si="28"/>
        <v>0</v>
      </c>
      <c r="AO62" s="190">
        <f t="shared" si="28"/>
        <v>0</v>
      </c>
      <c r="AP62" s="190">
        <f t="shared" si="28"/>
        <v>0</v>
      </c>
      <c r="AQ62" s="190">
        <f t="shared" si="28"/>
        <v>0</v>
      </c>
      <c r="AR62" s="190">
        <f t="shared" si="28"/>
        <v>0</v>
      </c>
      <c r="AS62" s="190">
        <f t="shared" si="28"/>
        <v>0</v>
      </c>
      <c r="AT62" s="190">
        <f t="shared" si="23"/>
        <v>0</v>
      </c>
      <c r="AU62" s="190">
        <f t="shared" si="29"/>
        <v>0</v>
      </c>
      <c r="AV62" s="190">
        <f t="shared" si="29"/>
        <v>0</v>
      </c>
      <c r="AW62" s="190">
        <f t="shared" si="29"/>
        <v>0</v>
      </c>
      <c r="AX62" s="190">
        <f t="shared" si="29"/>
        <v>0</v>
      </c>
      <c r="AY62" s="190">
        <f t="shared" si="29"/>
        <v>0</v>
      </c>
      <c r="AZ62" s="190">
        <f t="shared" si="29"/>
        <v>0</v>
      </c>
      <c r="BA62" s="190">
        <f t="shared" si="29"/>
        <v>0</v>
      </c>
      <c r="BB62" s="190">
        <f t="shared" si="24"/>
        <v>0</v>
      </c>
      <c r="BC62" s="190">
        <f t="shared" si="30"/>
        <v>0</v>
      </c>
      <c r="BD62" s="190">
        <f t="shared" si="30"/>
        <v>0</v>
      </c>
      <c r="BE62" s="190">
        <f t="shared" si="30"/>
        <v>0</v>
      </c>
      <c r="BF62" s="190">
        <f t="shared" si="30"/>
        <v>0</v>
      </c>
      <c r="BG62" s="190">
        <f t="shared" si="30"/>
        <v>0</v>
      </c>
      <c r="BH62" s="190">
        <f t="shared" si="30"/>
        <v>0</v>
      </c>
      <c r="BI62" s="190">
        <f t="shared" si="30"/>
        <v>0</v>
      </c>
      <c r="BJ62" s="190">
        <f t="shared" si="25"/>
        <v>0</v>
      </c>
      <c r="BK62" s="190">
        <f t="shared" si="31"/>
        <v>0</v>
      </c>
      <c r="BL62" s="190">
        <f t="shared" si="31"/>
        <v>0</v>
      </c>
      <c r="BM62" s="190">
        <f t="shared" si="31"/>
        <v>0</v>
      </c>
      <c r="BN62" s="190">
        <f t="shared" si="31"/>
        <v>0</v>
      </c>
      <c r="BO62" s="190">
        <f t="shared" si="31"/>
        <v>0</v>
      </c>
      <c r="BP62" s="190">
        <f t="shared" si="31"/>
        <v>0</v>
      </c>
      <c r="BQ62" s="190">
        <f t="shared" si="31"/>
        <v>0</v>
      </c>
      <c r="BR62" s="190">
        <f t="shared" si="26"/>
        <v>0</v>
      </c>
      <c r="BS62" s="190">
        <f t="shared" si="10"/>
        <v>0</v>
      </c>
      <c r="BT62" s="190">
        <f t="shared" si="11"/>
        <v>0</v>
      </c>
      <c r="BU62" s="190">
        <f t="shared" si="12"/>
        <v>0</v>
      </c>
      <c r="BV62" s="190">
        <f t="shared" si="13"/>
        <v>0</v>
      </c>
      <c r="BW62" s="190">
        <f t="shared" si="14"/>
        <v>0</v>
      </c>
      <c r="BX62" s="190" t="str">
        <f t="shared" si="32"/>
        <v>Con recursos</v>
      </c>
      <c r="BY62" s="190" t="str">
        <f t="shared" si="32"/>
        <v>Con recursos</v>
      </c>
      <c r="BZ62" s="190" t="str">
        <f t="shared" si="32"/>
        <v>Con recursos</v>
      </c>
      <c r="CA62" s="190" t="str">
        <f t="shared" si="32"/>
        <v>Con recursos</v>
      </c>
      <c r="CB62" s="190" t="str">
        <f t="shared" si="32"/>
        <v>Con recursos</v>
      </c>
      <c r="CC62" s="190">
        <v>0</v>
      </c>
      <c r="CD62" s="190">
        <v>0</v>
      </c>
      <c r="CE62" s="190">
        <v>0</v>
      </c>
      <c r="CF62" s="190">
        <v>0</v>
      </c>
      <c r="CG62" s="196">
        <f t="shared" si="19"/>
        <v>0</v>
      </c>
      <c r="CH62" s="196">
        <f t="shared" si="20"/>
        <v>0</v>
      </c>
      <c r="CI62" s="196" t="str">
        <f t="shared" si="21"/>
        <v>Con recursos</v>
      </c>
      <c r="CJ62" s="196" t="str">
        <f t="shared" si="21"/>
        <v>Con recursos</v>
      </c>
      <c r="CK62" s="196" t="str">
        <f t="shared" si="21"/>
        <v>Con recursos</v>
      </c>
      <c r="CL62" s="196" t="str">
        <f t="shared" si="21"/>
        <v>Con recursos</v>
      </c>
      <c r="CM62" s="196" t="str">
        <f t="shared" si="21"/>
        <v>Con recursos</v>
      </c>
      <c r="CN62" s="400">
        <v>2930.3</v>
      </c>
      <c r="CO62" s="200">
        <v>-8.7247645083843625E-2</v>
      </c>
      <c r="CP62" s="400">
        <v>2674.6382256108132</v>
      </c>
    </row>
    <row r="63" spans="1:94" s="190" customFormat="1">
      <c r="A63" s="190" t="s">
        <v>670</v>
      </c>
      <c r="B63" s="190" t="s">
        <v>123</v>
      </c>
      <c r="C63" s="191">
        <f>VLOOKUP($A63,'Demanda Cuencas consolidada Mm3'!$A$1:$G$102,3,FALSE)*1000/365/24/3600</f>
        <v>8.7564537823047336E-2</v>
      </c>
      <c r="D63" s="191">
        <f>VLOOKUP($A63,'[1]DDA Cuencas Mm3'!$A$1:$G$102,4,FALSE)*1000/365/24/3600</f>
        <v>9.6974953109685597E-2</v>
      </c>
      <c r="E63" s="191">
        <f>VLOOKUP($A63,'[1]DDA Cuencas Mm3'!$A$1:$G$102,5,FALSE)*1000/365/24/3600</f>
        <v>0.11455127318657561</v>
      </c>
      <c r="F63" s="191">
        <f>VLOOKUP($A63,'[1]DDA Cuencas Mm3'!$A$1:$G$102,6,FALSE)*1000/365/24/3600</f>
        <v>0.12862088858758869</v>
      </c>
      <c r="G63" s="191">
        <f>VLOOKUP($A63,'[1]DDA Cuencas Mm3'!$A$1:$G$102,7,FALSE)*1000/365/24/3600</f>
        <v>0.15025322045756678</v>
      </c>
      <c r="H63" s="192">
        <v>21.550164299218871</v>
      </c>
      <c r="I63" s="192">
        <v>19.205977469757549</v>
      </c>
      <c r="J63" s="192">
        <v>17.114627297936</v>
      </c>
      <c r="K63" s="192">
        <v>15.99973625990974</v>
      </c>
      <c r="L63" s="192">
        <v>14.649690563577041</v>
      </c>
      <c r="M63" s="192">
        <v>12.066947247754779</v>
      </c>
      <c r="N63" s="194">
        <v>8.8863643322580579</v>
      </c>
      <c r="O63" s="192">
        <v>7.0184189699548751</v>
      </c>
      <c r="P63" s="183">
        <f t="shared" si="17"/>
        <v>280240.38558209012</v>
      </c>
      <c r="Q63" s="192">
        <v>23.18250320152633</v>
      </c>
      <c r="R63" s="192">
        <v>19.44517985151132</v>
      </c>
      <c r="S63" s="192">
        <v>16.454272574331959</v>
      </c>
      <c r="T63" s="192">
        <v>14.988446936406399</v>
      </c>
      <c r="U63" s="192">
        <v>13.33009107941281</v>
      </c>
      <c r="V63" s="192">
        <v>10.502052336700929</v>
      </c>
      <c r="W63" s="194">
        <v>7.6085263257143234</v>
      </c>
      <c r="X63" s="192">
        <v>6.1920942545826856</v>
      </c>
      <c r="Y63" s="183">
        <f t="shared" si="18"/>
        <v>239942.48620772691</v>
      </c>
      <c r="Z63" s="195">
        <f t="shared" si="0"/>
        <v>-14.379761607400035</v>
      </c>
      <c r="AA63" s="195">
        <f t="shared" si="1"/>
        <v>10.405077383591244</v>
      </c>
      <c r="AB63" s="195">
        <f t="shared" si="2"/>
        <v>7.5115513726046377</v>
      </c>
      <c r="AC63" s="195">
        <f t="shared" si="3"/>
        <v>10.351799116243363</v>
      </c>
      <c r="AD63" s="195">
        <f t="shared" si="4"/>
        <v>7.4582731052567564</v>
      </c>
      <c r="AE63" s="190">
        <f t="shared" si="27"/>
        <v>0</v>
      </c>
      <c r="AF63" s="190">
        <f t="shared" si="27"/>
        <v>0</v>
      </c>
      <c r="AG63" s="190">
        <f t="shared" si="27"/>
        <v>0</v>
      </c>
      <c r="AH63" s="190">
        <f t="shared" si="27"/>
        <v>0</v>
      </c>
      <c r="AI63" s="190">
        <f t="shared" si="27"/>
        <v>0</v>
      </c>
      <c r="AJ63" s="190">
        <f t="shared" si="27"/>
        <v>0</v>
      </c>
      <c r="AK63" s="190">
        <f t="shared" si="27"/>
        <v>0</v>
      </c>
      <c r="AL63" s="190">
        <f t="shared" si="22"/>
        <v>0</v>
      </c>
      <c r="AM63" s="190">
        <f t="shared" si="28"/>
        <v>0</v>
      </c>
      <c r="AN63" s="190">
        <f t="shared" si="28"/>
        <v>0</v>
      </c>
      <c r="AO63" s="190">
        <f t="shared" si="28"/>
        <v>0</v>
      </c>
      <c r="AP63" s="190">
        <f t="shared" si="28"/>
        <v>0</v>
      </c>
      <c r="AQ63" s="190">
        <f t="shared" si="28"/>
        <v>0</v>
      </c>
      <c r="AR63" s="190">
        <f t="shared" si="28"/>
        <v>0</v>
      </c>
      <c r="AS63" s="190">
        <f t="shared" si="28"/>
        <v>0</v>
      </c>
      <c r="AT63" s="190">
        <f t="shared" si="23"/>
        <v>0</v>
      </c>
      <c r="AU63" s="190">
        <f t="shared" si="29"/>
        <v>0</v>
      </c>
      <c r="AV63" s="190">
        <f t="shared" si="29"/>
        <v>0</v>
      </c>
      <c r="AW63" s="190">
        <f t="shared" si="29"/>
        <v>0</v>
      </c>
      <c r="AX63" s="190">
        <f t="shared" si="29"/>
        <v>0</v>
      </c>
      <c r="AY63" s="190">
        <f t="shared" si="29"/>
        <v>0</v>
      </c>
      <c r="AZ63" s="190">
        <f t="shared" si="29"/>
        <v>0</v>
      </c>
      <c r="BA63" s="190">
        <f t="shared" si="29"/>
        <v>0</v>
      </c>
      <c r="BB63" s="190">
        <f t="shared" si="24"/>
        <v>0</v>
      </c>
      <c r="BC63" s="190">
        <f t="shared" si="30"/>
        <v>0</v>
      </c>
      <c r="BD63" s="190">
        <f t="shared" si="30"/>
        <v>0</v>
      </c>
      <c r="BE63" s="190">
        <f t="shared" si="30"/>
        <v>0</v>
      </c>
      <c r="BF63" s="190">
        <f t="shared" si="30"/>
        <v>0</v>
      </c>
      <c r="BG63" s="190">
        <f t="shared" si="30"/>
        <v>0</v>
      </c>
      <c r="BH63" s="190">
        <f t="shared" si="30"/>
        <v>0</v>
      </c>
      <c r="BI63" s="190">
        <f t="shared" si="30"/>
        <v>0</v>
      </c>
      <c r="BJ63" s="190">
        <f t="shared" si="25"/>
        <v>0</v>
      </c>
      <c r="BK63" s="190">
        <f t="shared" si="31"/>
        <v>0</v>
      </c>
      <c r="BL63" s="190">
        <f t="shared" si="31"/>
        <v>0</v>
      </c>
      <c r="BM63" s="190">
        <f t="shared" si="31"/>
        <v>0</v>
      </c>
      <c r="BN63" s="190">
        <f t="shared" si="31"/>
        <v>0</v>
      </c>
      <c r="BO63" s="190">
        <f t="shared" si="31"/>
        <v>0</v>
      </c>
      <c r="BP63" s="190">
        <f t="shared" si="31"/>
        <v>0</v>
      </c>
      <c r="BQ63" s="190">
        <f t="shared" si="31"/>
        <v>0</v>
      </c>
      <c r="BR63" s="190">
        <f t="shared" si="26"/>
        <v>0</v>
      </c>
      <c r="BS63" s="190">
        <f t="shared" si="10"/>
        <v>0</v>
      </c>
      <c r="BT63" s="190">
        <f t="shared" si="11"/>
        <v>0</v>
      </c>
      <c r="BU63" s="190">
        <f t="shared" si="12"/>
        <v>0</v>
      </c>
      <c r="BV63" s="190">
        <f t="shared" si="13"/>
        <v>0</v>
      </c>
      <c r="BW63" s="190">
        <f t="shared" si="14"/>
        <v>0</v>
      </c>
      <c r="BX63" s="190" t="str">
        <f t="shared" si="32"/>
        <v>Con recursos</v>
      </c>
      <c r="BY63" s="190" t="str">
        <f t="shared" si="32"/>
        <v>Con recursos</v>
      </c>
      <c r="BZ63" s="190" t="str">
        <f t="shared" si="32"/>
        <v>Con recursos</v>
      </c>
      <c r="CA63" s="190" t="str">
        <f t="shared" si="32"/>
        <v>Con recursos</v>
      </c>
      <c r="CB63" s="190" t="str">
        <f t="shared" si="32"/>
        <v>Con recursos</v>
      </c>
      <c r="CC63" s="190">
        <v>0</v>
      </c>
      <c r="CD63" s="190">
        <v>0</v>
      </c>
      <c r="CE63" s="190">
        <v>0</v>
      </c>
      <c r="CF63" s="190">
        <v>0</v>
      </c>
      <c r="CG63" s="196">
        <f t="shared" si="19"/>
        <v>0</v>
      </c>
      <c r="CH63" s="196">
        <f t="shared" si="20"/>
        <v>0</v>
      </c>
      <c r="CI63" s="196" t="str">
        <f t="shared" si="21"/>
        <v>Con recursos</v>
      </c>
      <c r="CJ63" s="196" t="str">
        <f t="shared" si="21"/>
        <v>Con recursos</v>
      </c>
      <c r="CK63" s="196" t="str">
        <f t="shared" si="21"/>
        <v>Con recursos</v>
      </c>
      <c r="CL63" s="196" t="str">
        <f t="shared" si="21"/>
        <v>Con recursos</v>
      </c>
      <c r="CM63" s="196" t="str">
        <f t="shared" si="21"/>
        <v>Con recursos</v>
      </c>
      <c r="CN63" s="400">
        <v>1806.8</v>
      </c>
      <c r="CO63" s="200">
        <v>-9.1536393118820406E-2</v>
      </c>
      <c r="CP63" s="400">
        <v>1641.4120449129152</v>
      </c>
    </row>
    <row r="64" spans="1:94" s="190" customFormat="1">
      <c r="A64" s="190" t="s">
        <v>671</v>
      </c>
      <c r="B64" s="190" t="s">
        <v>672</v>
      </c>
      <c r="C64" s="191">
        <f>VLOOKUP($A64,'Demanda Cuencas consolidada Mm3'!$A$1:$G$102,3,FALSE)*1000/365/24/3600</f>
        <v>0.13763933093101999</v>
      </c>
      <c r="D64" s="191">
        <f>VLOOKUP($A64,'[1]DDA Cuencas Mm3'!$A$1:$G$102,4,FALSE)*1000/365/24/3600</f>
        <v>0.14266433896806829</v>
      </c>
      <c r="E64" s="191">
        <f>VLOOKUP($A64,'[1]DDA Cuencas Mm3'!$A$1:$G$102,5,FALSE)*1000/365/24/3600</f>
        <v>0.14936342088966806</v>
      </c>
      <c r="F64" s="191">
        <f>VLOOKUP($A64,'[1]DDA Cuencas Mm3'!$A$1:$G$102,6,FALSE)*1000/365/24/3600</f>
        <v>0.15379120530069368</v>
      </c>
      <c r="G64" s="191">
        <f>VLOOKUP($A64,'[1]DDA Cuencas Mm3'!$A$1:$G$102,7,FALSE)*1000/365/24/3600</f>
        <v>0.16273904111598783</v>
      </c>
      <c r="H64" s="192">
        <v>43.586889583286514</v>
      </c>
      <c r="I64" s="192">
        <v>39.013112267285251</v>
      </c>
      <c r="J64" s="192">
        <v>34.932648263530552</v>
      </c>
      <c r="K64" s="192">
        <v>32.757368001969937</v>
      </c>
      <c r="L64" s="192">
        <v>30.123274036485711</v>
      </c>
      <c r="M64" s="192">
        <v>25.084045659933398</v>
      </c>
      <c r="N64" s="194">
        <v>18.87836366917546</v>
      </c>
      <c r="O64" s="192">
        <v>15.23378806698453</v>
      </c>
      <c r="P64" s="183">
        <f t="shared" si="17"/>
        <v>595348.07667111733</v>
      </c>
      <c r="Q64" s="192">
        <v>45.684050668901151</v>
      </c>
      <c r="R64" s="192">
        <v>38.762212991415829</v>
      </c>
      <c r="S64" s="192">
        <v>33.252322580650429</v>
      </c>
      <c r="T64" s="192">
        <v>30.548069569434858</v>
      </c>
      <c r="U64" s="192">
        <v>27.47406028541582</v>
      </c>
      <c r="V64" s="192">
        <v>22.155234542367481</v>
      </c>
      <c r="W64" s="194">
        <v>16.504039680643292</v>
      </c>
      <c r="X64" s="192">
        <v>13.59072883197471</v>
      </c>
      <c r="Y64" s="183">
        <f t="shared" si="18"/>
        <v>520471.39536876685</v>
      </c>
      <c r="Z64" s="195">
        <f t="shared" si="0"/>
        <v>-12.576958629147283</v>
      </c>
      <c r="AA64" s="195">
        <f t="shared" si="1"/>
        <v>22.012570203399413</v>
      </c>
      <c r="AB64" s="195">
        <f t="shared" si="2"/>
        <v>16.361375341675224</v>
      </c>
      <c r="AC64" s="195">
        <f t="shared" si="3"/>
        <v>21.992495501251494</v>
      </c>
      <c r="AD64" s="195">
        <f t="shared" si="4"/>
        <v>16.341300639527304</v>
      </c>
      <c r="AE64" s="190">
        <f t="shared" si="27"/>
        <v>0</v>
      </c>
      <c r="AF64" s="190">
        <f t="shared" si="27"/>
        <v>0</v>
      </c>
      <c r="AG64" s="190">
        <f t="shared" si="27"/>
        <v>0</v>
      </c>
      <c r="AH64" s="190">
        <f t="shared" si="27"/>
        <v>0</v>
      </c>
      <c r="AI64" s="190">
        <f t="shared" si="27"/>
        <v>0</v>
      </c>
      <c r="AJ64" s="190">
        <f t="shared" si="27"/>
        <v>0</v>
      </c>
      <c r="AK64" s="190">
        <f t="shared" si="27"/>
        <v>0</v>
      </c>
      <c r="AL64" s="190">
        <f t="shared" si="22"/>
        <v>0</v>
      </c>
      <c r="AM64" s="190">
        <f t="shared" si="28"/>
        <v>0</v>
      </c>
      <c r="AN64" s="190">
        <f t="shared" si="28"/>
        <v>0</v>
      </c>
      <c r="AO64" s="190">
        <f t="shared" si="28"/>
        <v>0</v>
      </c>
      <c r="AP64" s="190">
        <f t="shared" si="28"/>
        <v>0</v>
      </c>
      <c r="AQ64" s="190">
        <f t="shared" si="28"/>
        <v>0</v>
      </c>
      <c r="AR64" s="190">
        <f t="shared" si="28"/>
        <v>0</v>
      </c>
      <c r="AS64" s="190">
        <f t="shared" si="28"/>
        <v>0</v>
      </c>
      <c r="AT64" s="190">
        <f t="shared" si="23"/>
        <v>0</v>
      </c>
      <c r="AU64" s="190">
        <f t="shared" si="29"/>
        <v>0</v>
      </c>
      <c r="AV64" s="190">
        <f t="shared" si="29"/>
        <v>0</v>
      </c>
      <c r="AW64" s="190">
        <f t="shared" si="29"/>
        <v>0</v>
      </c>
      <c r="AX64" s="190">
        <f t="shared" si="29"/>
        <v>0</v>
      </c>
      <c r="AY64" s="190">
        <f t="shared" si="29"/>
        <v>0</v>
      </c>
      <c r="AZ64" s="190">
        <f t="shared" si="29"/>
        <v>0</v>
      </c>
      <c r="BA64" s="190">
        <f t="shared" si="29"/>
        <v>0</v>
      </c>
      <c r="BB64" s="190">
        <f t="shared" si="24"/>
        <v>0</v>
      </c>
      <c r="BC64" s="190">
        <f t="shared" si="30"/>
        <v>0</v>
      </c>
      <c r="BD64" s="190">
        <f t="shared" si="30"/>
        <v>0</v>
      </c>
      <c r="BE64" s="190">
        <f t="shared" si="30"/>
        <v>0</v>
      </c>
      <c r="BF64" s="190">
        <f t="shared" si="30"/>
        <v>0</v>
      </c>
      <c r="BG64" s="190">
        <f t="shared" si="30"/>
        <v>0</v>
      </c>
      <c r="BH64" s="190">
        <f t="shared" si="30"/>
        <v>0</v>
      </c>
      <c r="BI64" s="190">
        <f t="shared" si="30"/>
        <v>0</v>
      </c>
      <c r="BJ64" s="190">
        <f t="shared" si="25"/>
        <v>0</v>
      </c>
      <c r="BK64" s="190">
        <f t="shared" si="31"/>
        <v>0</v>
      </c>
      <c r="BL64" s="190">
        <f t="shared" si="31"/>
        <v>0</v>
      </c>
      <c r="BM64" s="190">
        <f t="shared" si="31"/>
        <v>0</v>
      </c>
      <c r="BN64" s="190">
        <f t="shared" si="31"/>
        <v>0</v>
      </c>
      <c r="BO64" s="190">
        <f t="shared" si="31"/>
        <v>0</v>
      </c>
      <c r="BP64" s="190">
        <f t="shared" si="31"/>
        <v>0</v>
      </c>
      <c r="BQ64" s="190">
        <f t="shared" si="31"/>
        <v>0</v>
      </c>
      <c r="BR64" s="190">
        <f t="shared" si="26"/>
        <v>0</v>
      </c>
      <c r="BS64" s="190">
        <f t="shared" si="10"/>
        <v>0</v>
      </c>
      <c r="BT64" s="190">
        <f t="shared" si="11"/>
        <v>0</v>
      </c>
      <c r="BU64" s="190">
        <f t="shared" si="12"/>
        <v>0</v>
      </c>
      <c r="BV64" s="190">
        <f t="shared" si="13"/>
        <v>0</v>
      </c>
      <c r="BW64" s="190">
        <f t="shared" si="14"/>
        <v>0</v>
      </c>
      <c r="BX64" s="190" t="str">
        <f t="shared" si="32"/>
        <v>Con recursos</v>
      </c>
      <c r="BY64" s="190" t="str">
        <f t="shared" si="32"/>
        <v>Con recursos</v>
      </c>
      <c r="BZ64" s="190" t="str">
        <f t="shared" si="32"/>
        <v>Con recursos</v>
      </c>
      <c r="CA64" s="190" t="str">
        <f t="shared" si="32"/>
        <v>Con recursos</v>
      </c>
      <c r="CB64" s="190" t="str">
        <f t="shared" si="32"/>
        <v>Con recursos</v>
      </c>
      <c r="CC64" s="190">
        <v>0</v>
      </c>
      <c r="CD64" s="190">
        <v>0</v>
      </c>
      <c r="CE64" s="190">
        <v>0</v>
      </c>
      <c r="CF64" s="190">
        <v>0</v>
      </c>
      <c r="CG64" s="196">
        <f t="shared" si="19"/>
        <v>0</v>
      </c>
      <c r="CH64" s="196">
        <f t="shared" si="20"/>
        <v>0</v>
      </c>
      <c r="CI64" s="196" t="str">
        <f t="shared" si="21"/>
        <v>Con recursos</v>
      </c>
      <c r="CJ64" s="196" t="str">
        <f t="shared" si="21"/>
        <v>Con recursos</v>
      </c>
      <c r="CK64" s="196" t="str">
        <f t="shared" si="21"/>
        <v>Con recursos</v>
      </c>
      <c r="CL64" s="196" t="str">
        <f t="shared" si="21"/>
        <v>Con recursos</v>
      </c>
      <c r="CM64" s="196" t="str">
        <f t="shared" si="21"/>
        <v>Con recursos</v>
      </c>
      <c r="CN64" s="400">
        <v>2135</v>
      </c>
      <c r="CO64" s="200">
        <v>-8.935378131116746E-2</v>
      </c>
      <c r="CP64" s="400">
        <v>1944.2296769006575</v>
      </c>
    </row>
    <row r="65" spans="1:94" s="190" customFormat="1">
      <c r="A65" s="190" t="s">
        <v>673</v>
      </c>
      <c r="B65" s="190" t="s">
        <v>674</v>
      </c>
      <c r="C65" s="191">
        <f>VLOOKUP($A65,'Demanda Cuencas consolidada Mm3'!$A$1:$G$102,3,FALSE)*1000/365/24/3600</f>
        <v>0.16611335069308855</v>
      </c>
      <c r="D65" s="191">
        <f>VLOOKUP($A65,'[1]DDA Cuencas Mm3'!$A$1:$G$102,4,FALSE)*1000/365/24/3600</f>
        <v>0.18884069326954667</v>
      </c>
      <c r="E65" s="191">
        <f>VLOOKUP($A65,'[1]DDA Cuencas Mm3'!$A$1:$G$102,5,FALSE)*1000/365/24/3600</f>
        <v>0.20781154685286105</v>
      </c>
      <c r="F65" s="191">
        <f>VLOOKUP($A65,'[1]DDA Cuencas Mm3'!$A$1:$G$102,6,FALSE)*1000/365/24/3600</f>
        <v>0.21595916801519791</v>
      </c>
      <c r="G65" s="191">
        <f>VLOOKUP($A65,'[1]DDA Cuencas Mm3'!$A$1:$G$102,7,FALSE)*1000/365/24/3600</f>
        <v>0.24989780946571433</v>
      </c>
      <c r="H65" s="192">
        <v>82.096102874980318</v>
      </c>
      <c r="I65" s="192">
        <v>74.362305072479629</v>
      </c>
      <c r="J65" s="192">
        <v>67.435830660945143</v>
      </c>
      <c r="K65" s="192">
        <v>63.733005131444202</v>
      </c>
      <c r="L65" s="192">
        <v>59.239530780528654</v>
      </c>
      <c r="M65" s="192">
        <v>50.613696842187252</v>
      </c>
      <c r="N65" s="194">
        <v>39.937944061516554</v>
      </c>
      <c r="O65" s="192">
        <v>33.640667634710283</v>
      </c>
      <c r="P65" s="183">
        <f t="shared" si="17"/>
        <v>1259483.0039239859</v>
      </c>
      <c r="Q65" s="192">
        <v>87.094526871606945</v>
      </c>
      <c r="R65" s="192">
        <v>74.725763489792328</v>
      </c>
      <c r="S65" s="192">
        <v>64.945142730411675</v>
      </c>
      <c r="T65" s="192">
        <v>60.167928680784868</v>
      </c>
      <c r="U65" s="192">
        <v>54.757419393463778</v>
      </c>
      <c r="V65" s="192">
        <v>45.450043479381179</v>
      </c>
      <c r="W65" s="194">
        <v>35.64531042569125</v>
      </c>
      <c r="X65" s="192">
        <v>30.629141301856691</v>
      </c>
      <c r="Y65" s="183">
        <f t="shared" si="18"/>
        <v>1124110.5095845992</v>
      </c>
      <c r="Z65" s="195">
        <f t="shared" si="0"/>
        <v>-10.748258921924833</v>
      </c>
      <c r="AA65" s="195">
        <f t="shared" si="1"/>
        <v>45.261202786111632</v>
      </c>
      <c r="AB65" s="195">
        <f t="shared" si="2"/>
        <v>35.456469732421702</v>
      </c>
      <c r="AC65" s="195">
        <f t="shared" si="3"/>
        <v>45.200145669915464</v>
      </c>
      <c r="AD65" s="195">
        <f t="shared" si="4"/>
        <v>35.395412616225535</v>
      </c>
      <c r="AE65" s="190">
        <f t="shared" si="27"/>
        <v>0</v>
      </c>
      <c r="AF65" s="190">
        <f t="shared" si="27"/>
        <v>0</v>
      </c>
      <c r="AG65" s="190">
        <f t="shared" si="27"/>
        <v>0</v>
      </c>
      <c r="AH65" s="190">
        <f t="shared" si="27"/>
        <v>0</v>
      </c>
      <c r="AI65" s="190">
        <f t="shared" si="27"/>
        <v>0</v>
      </c>
      <c r="AJ65" s="190">
        <f t="shared" si="27"/>
        <v>0</v>
      </c>
      <c r="AK65" s="190">
        <f t="shared" si="27"/>
        <v>0</v>
      </c>
      <c r="AL65" s="190">
        <f t="shared" si="22"/>
        <v>0</v>
      </c>
      <c r="AM65" s="190">
        <f t="shared" si="28"/>
        <v>0</v>
      </c>
      <c r="AN65" s="190">
        <f t="shared" si="28"/>
        <v>0</v>
      </c>
      <c r="AO65" s="190">
        <f t="shared" si="28"/>
        <v>0</v>
      </c>
      <c r="AP65" s="190">
        <f t="shared" si="28"/>
        <v>0</v>
      </c>
      <c r="AQ65" s="190">
        <f t="shared" si="28"/>
        <v>0</v>
      </c>
      <c r="AR65" s="190">
        <f t="shared" si="28"/>
        <v>0</v>
      </c>
      <c r="AS65" s="190">
        <f t="shared" si="28"/>
        <v>0</v>
      </c>
      <c r="AT65" s="190">
        <f t="shared" si="23"/>
        <v>0</v>
      </c>
      <c r="AU65" s="190">
        <f t="shared" si="29"/>
        <v>0</v>
      </c>
      <c r="AV65" s="190">
        <f t="shared" si="29"/>
        <v>0</v>
      </c>
      <c r="AW65" s="190">
        <f t="shared" si="29"/>
        <v>0</v>
      </c>
      <c r="AX65" s="190">
        <f t="shared" si="29"/>
        <v>0</v>
      </c>
      <c r="AY65" s="190">
        <f t="shared" si="29"/>
        <v>0</v>
      </c>
      <c r="AZ65" s="190">
        <f t="shared" si="29"/>
        <v>0</v>
      </c>
      <c r="BA65" s="190">
        <f t="shared" si="29"/>
        <v>0</v>
      </c>
      <c r="BB65" s="190">
        <f t="shared" si="24"/>
        <v>0</v>
      </c>
      <c r="BC65" s="190">
        <f t="shared" si="30"/>
        <v>0</v>
      </c>
      <c r="BD65" s="190">
        <f t="shared" si="30"/>
        <v>0</v>
      </c>
      <c r="BE65" s="190">
        <f t="shared" si="30"/>
        <v>0</v>
      </c>
      <c r="BF65" s="190">
        <f t="shared" si="30"/>
        <v>0</v>
      </c>
      <c r="BG65" s="190">
        <f t="shared" si="30"/>
        <v>0</v>
      </c>
      <c r="BH65" s="190">
        <f t="shared" si="30"/>
        <v>0</v>
      </c>
      <c r="BI65" s="190">
        <f t="shared" si="30"/>
        <v>0</v>
      </c>
      <c r="BJ65" s="190">
        <f t="shared" si="25"/>
        <v>0</v>
      </c>
      <c r="BK65" s="190">
        <f t="shared" si="31"/>
        <v>0</v>
      </c>
      <c r="BL65" s="190">
        <f t="shared" si="31"/>
        <v>0</v>
      </c>
      <c r="BM65" s="190">
        <f t="shared" si="31"/>
        <v>0</v>
      </c>
      <c r="BN65" s="190">
        <f t="shared" si="31"/>
        <v>0</v>
      </c>
      <c r="BO65" s="190">
        <f t="shared" si="31"/>
        <v>0</v>
      </c>
      <c r="BP65" s="190">
        <f t="shared" si="31"/>
        <v>0</v>
      </c>
      <c r="BQ65" s="190">
        <f t="shared" si="31"/>
        <v>0</v>
      </c>
      <c r="BR65" s="190">
        <f t="shared" si="26"/>
        <v>0</v>
      </c>
      <c r="BS65" s="190">
        <f t="shared" si="10"/>
        <v>0</v>
      </c>
      <c r="BT65" s="190">
        <f t="shared" si="11"/>
        <v>0</v>
      </c>
      <c r="BU65" s="190">
        <f t="shared" si="12"/>
        <v>0</v>
      </c>
      <c r="BV65" s="190">
        <f t="shared" si="13"/>
        <v>0</v>
      </c>
      <c r="BW65" s="190">
        <f t="shared" si="14"/>
        <v>0</v>
      </c>
      <c r="BX65" s="190" t="str">
        <f t="shared" si="32"/>
        <v>Con recursos</v>
      </c>
      <c r="BY65" s="190" t="str">
        <f t="shared" si="32"/>
        <v>Con recursos</v>
      </c>
      <c r="BZ65" s="190" t="str">
        <f t="shared" si="32"/>
        <v>Con recursos</v>
      </c>
      <c r="CA65" s="190" t="str">
        <f t="shared" si="32"/>
        <v>Con recursos</v>
      </c>
      <c r="CB65" s="190" t="str">
        <f t="shared" si="32"/>
        <v>Con recursos</v>
      </c>
      <c r="CC65" s="190">
        <v>0</v>
      </c>
      <c r="CD65" s="190">
        <v>0</v>
      </c>
      <c r="CE65" s="190">
        <v>0</v>
      </c>
      <c r="CF65" s="190">
        <v>0</v>
      </c>
      <c r="CG65" s="196">
        <f t="shared" si="19"/>
        <v>0</v>
      </c>
      <c r="CH65" s="196">
        <f t="shared" si="20"/>
        <v>0</v>
      </c>
      <c r="CI65" s="196" t="str">
        <f t="shared" si="21"/>
        <v>Con recursos</v>
      </c>
      <c r="CJ65" s="196" t="str">
        <f t="shared" si="21"/>
        <v>Con recursos</v>
      </c>
      <c r="CK65" s="196" t="str">
        <f t="shared" si="21"/>
        <v>Con recursos</v>
      </c>
      <c r="CL65" s="196" t="str">
        <f t="shared" si="21"/>
        <v>Con recursos</v>
      </c>
      <c r="CM65" s="196" t="str">
        <f t="shared" si="21"/>
        <v>Con recursos</v>
      </c>
      <c r="CN65" s="400" t="s">
        <v>744</v>
      </c>
      <c r="CO65" s="200">
        <v>-8.6660442854702341E-2</v>
      </c>
      <c r="CP65" s="400" t="s">
        <v>744</v>
      </c>
    </row>
    <row r="66" spans="1:94" s="190" customFormat="1">
      <c r="A66" s="190" t="s">
        <v>675</v>
      </c>
      <c r="B66" s="190" t="s">
        <v>676</v>
      </c>
      <c r="C66" s="191">
        <f>VLOOKUP($A66,'Demanda Cuencas consolidada Mm3'!$A$1:$G$102,3,FALSE)*1000/365/24/3600</f>
        <v>9.1118336538984102E-2</v>
      </c>
      <c r="D66" s="191">
        <f>VLOOKUP($A66,'[1]DDA Cuencas Mm3'!$A$1:$G$102,4,FALSE)*1000/365/24/3600</f>
        <v>0.10096154617318763</v>
      </c>
      <c r="E66" s="191">
        <f>VLOOKUP($A66,'[1]DDA Cuencas Mm3'!$A$1:$G$102,5,FALSE)*1000/365/24/3600</f>
        <v>0.11179866596735735</v>
      </c>
      <c r="F66" s="191">
        <f>VLOOKUP($A66,'[1]DDA Cuencas Mm3'!$A$1:$G$102,6,FALSE)*1000/365/24/3600</f>
        <v>0.11615754213755521</v>
      </c>
      <c r="G66" s="191">
        <f>VLOOKUP($A66,'[1]DDA Cuencas Mm3'!$A$1:$G$102,7,FALSE)*1000/365/24/3600</f>
        <v>0.13982245594740209</v>
      </c>
      <c r="H66" s="192">
        <v>68.316388334996105</v>
      </c>
      <c r="I66" s="192">
        <v>62.004746434292848</v>
      </c>
      <c r="J66" s="192">
        <v>56.37385848303466</v>
      </c>
      <c r="K66" s="192">
        <v>53.372052952055682</v>
      </c>
      <c r="L66" s="192">
        <v>49.737101642822488</v>
      </c>
      <c r="M66" s="192">
        <v>42.78315465957332</v>
      </c>
      <c r="N66" s="194">
        <v>34.219545246784698</v>
      </c>
      <c r="O66" s="192">
        <v>29.19016701260772</v>
      </c>
      <c r="P66" s="183">
        <f t="shared" si="17"/>
        <v>1079147.5789026022</v>
      </c>
      <c r="Q66" s="192">
        <v>71.705504229585273</v>
      </c>
      <c r="R66" s="192">
        <v>61.054945470716788</v>
      </c>
      <c r="S66" s="192">
        <v>52.985511386561718</v>
      </c>
      <c r="T66" s="192">
        <v>49.160960924379452</v>
      </c>
      <c r="U66" s="192">
        <v>44.924494330475952</v>
      </c>
      <c r="V66" s="192">
        <v>37.879885697477867</v>
      </c>
      <c r="W66" s="194">
        <v>30.804968617526669</v>
      </c>
      <c r="X66" s="192">
        <v>27.328890156404881</v>
      </c>
      <c r="Y66" s="183">
        <f t="shared" si="18"/>
        <v>971465.49032232095</v>
      </c>
      <c r="Z66" s="195">
        <f t="shared" si="0"/>
        <v>-9.9784395281490976</v>
      </c>
      <c r="AA66" s="195">
        <f t="shared" si="1"/>
        <v>37.778924151304679</v>
      </c>
      <c r="AB66" s="195">
        <f t="shared" si="2"/>
        <v>30.70400707135348</v>
      </c>
      <c r="AC66" s="195">
        <f t="shared" si="3"/>
        <v>37.740063241530464</v>
      </c>
      <c r="AD66" s="195">
        <f t="shared" si="4"/>
        <v>30.665146161579266</v>
      </c>
      <c r="AE66" s="190">
        <f t="shared" si="27"/>
        <v>0</v>
      </c>
      <c r="AF66" s="190">
        <f t="shared" si="27"/>
        <v>0</v>
      </c>
      <c r="AG66" s="190">
        <f t="shared" si="27"/>
        <v>0</v>
      </c>
      <c r="AH66" s="190">
        <f t="shared" si="27"/>
        <v>0</v>
      </c>
      <c r="AI66" s="190">
        <f t="shared" si="27"/>
        <v>0</v>
      </c>
      <c r="AJ66" s="190">
        <f t="shared" si="27"/>
        <v>0</v>
      </c>
      <c r="AK66" s="190">
        <f t="shared" si="27"/>
        <v>0</v>
      </c>
      <c r="AL66" s="190">
        <f t="shared" si="22"/>
        <v>0</v>
      </c>
      <c r="AM66" s="190">
        <f t="shared" si="28"/>
        <v>0</v>
      </c>
      <c r="AN66" s="190">
        <f t="shared" si="28"/>
        <v>0</v>
      </c>
      <c r="AO66" s="190">
        <f t="shared" si="28"/>
        <v>0</v>
      </c>
      <c r="AP66" s="190">
        <f t="shared" si="28"/>
        <v>0</v>
      </c>
      <c r="AQ66" s="190">
        <f t="shared" si="28"/>
        <v>0</v>
      </c>
      <c r="AR66" s="190">
        <f t="shared" si="28"/>
        <v>0</v>
      </c>
      <c r="AS66" s="190">
        <f t="shared" si="28"/>
        <v>0</v>
      </c>
      <c r="AT66" s="190">
        <f t="shared" si="23"/>
        <v>0</v>
      </c>
      <c r="AU66" s="190">
        <f t="shared" si="29"/>
        <v>0</v>
      </c>
      <c r="AV66" s="190">
        <f t="shared" si="29"/>
        <v>0</v>
      </c>
      <c r="AW66" s="190">
        <f t="shared" si="29"/>
        <v>0</v>
      </c>
      <c r="AX66" s="190">
        <f t="shared" si="29"/>
        <v>0</v>
      </c>
      <c r="AY66" s="190">
        <f t="shared" si="29"/>
        <v>0</v>
      </c>
      <c r="AZ66" s="190">
        <f t="shared" si="29"/>
        <v>0</v>
      </c>
      <c r="BA66" s="190">
        <f t="shared" si="29"/>
        <v>0</v>
      </c>
      <c r="BB66" s="190">
        <f t="shared" si="24"/>
        <v>0</v>
      </c>
      <c r="BC66" s="190">
        <f t="shared" si="30"/>
        <v>0</v>
      </c>
      <c r="BD66" s="190">
        <f t="shared" si="30"/>
        <v>0</v>
      </c>
      <c r="BE66" s="190">
        <f t="shared" si="30"/>
        <v>0</v>
      </c>
      <c r="BF66" s="190">
        <f t="shared" si="30"/>
        <v>0</v>
      </c>
      <c r="BG66" s="190">
        <f t="shared" si="30"/>
        <v>0</v>
      </c>
      <c r="BH66" s="190">
        <f t="shared" si="30"/>
        <v>0</v>
      </c>
      <c r="BI66" s="190">
        <f t="shared" si="30"/>
        <v>0</v>
      </c>
      <c r="BJ66" s="190">
        <f t="shared" si="25"/>
        <v>0</v>
      </c>
      <c r="BK66" s="190">
        <f t="shared" si="31"/>
        <v>0</v>
      </c>
      <c r="BL66" s="190">
        <f t="shared" si="31"/>
        <v>0</v>
      </c>
      <c r="BM66" s="190">
        <f t="shared" si="31"/>
        <v>0</v>
      </c>
      <c r="BN66" s="190">
        <f t="shared" si="31"/>
        <v>0</v>
      </c>
      <c r="BO66" s="190">
        <f t="shared" si="31"/>
        <v>0</v>
      </c>
      <c r="BP66" s="190">
        <f t="shared" si="31"/>
        <v>0</v>
      </c>
      <c r="BQ66" s="190">
        <f t="shared" si="31"/>
        <v>0</v>
      </c>
      <c r="BR66" s="190">
        <f t="shared" si="26"/>
        <v>0</v>
      </c>
      <c r="BS66" s="190">
        <f t="shared" si="10"/>
        <v>0</v>
      </c>
      <c r="BT66" s="190">
        <f t="shared" si="11"/>
        <v>0</v>
      </c>
      <c r="BU66" s="190">
        <f t="shared" si="12"/>
        <v>0</v>
      </c>
      <c r="BV66" s="190">
        <f t="shared" si="13"/>
        <v>0</v>
      </c>
      <c r="BW66" s="190">
        <f t="shared" si="14"/>
        <v>0</v>
      </c>
      <c r="BX66" s="190" t="str">
        <f t="shared" si="32"/>
        <v>Con recursos</v>
      </c>
      <c r="BY66" s="190" t="str">
        <f t="shared" si="32"/>
        <v>Con recursos</v>
      </c>
      <c r="BZ66" s="190" t="str">
        <f t="shared" si="32"/>
        <v>Con recursos</v>
      </c>
      <c r="CA66" s="190" t="str">
        <f t="shared" si="32"/>
        <v>Con recursos</v>
      </c>
      <c r="CB66" s="190" t="str">
        <f t="shared" si="32"/>
        <v>Con recursos</v>
      </c>
      <c r="CC66" s="190">
        <v>0</v>
      </c>
      <c r="CD66" s="190">
        <v>0</v>
      </c>
      <c r="CE66" s="190">
        <v>0</v>
      </c>
      <c r="CF66" s="190">
        <v>0</v>
      </c>
      <c r="CG66" s="196">
        <f t="shared" si="19"/>
        <v>0</v>
      </c>
      <c r="CH66" s="196">
        <f t="shared" si="20"/>
        <v>0</v>
      </c>
      <c r="CI66" s="196" t="str">
        <f t="shared" si="21"/>
        <v>Con recursos</v>
      </c>
      <c r="CJ66" s="196" t="str">
        <f t="shared" si="21"/>
        <v>Con recursos</v>
      </c>
      <c r="CK66" s="196" t="str">
        <f t="shared" si="21"/>
        <v>Con recursos</v>
      </c>
      <c r="CL66" s="196" t="str">
        <f t="shared" si="21"/>
        <v>Con recursos</v>
      </c>
      <c r="CM66" s="196" t="str">
        <f t="shared" si="21"/>
        <v>Con recursos</v>
      </c>
      <c r="CN66" s="400" t="s">
        <v>744</v>
      </c>
      <c r="CO66" s="200">
        <v>-8.4256172434857876E-2</v>
      </c>
      <c r="CP66" s="400" t="s">
        <v>744</v>
      </c>
    </row>
    <row r="67" spans="1:94">
      <c r="A67" t="s">
        <v>677</v>
      </c>
      <c r="B67" t="s">
        <v>678</v>
      </c>
      <c r="C67" s="191">
        <f>VLOOKUP($A67,'Demanda Cuencas consolidada Mm3'!$A$1:$G$102,3,FALSE)*1000/365/24/3600</f>
        <v>0</v>
      </c>
      <c r="D67" s="191">
        <f>VLOOKUP($A67,'[1]DDA Cuencas Mm3'!$A$1:$G$102,4,FALSE)*1000/365/24/3600</f>
        <v>0</v>
      </c>
      <c r="E67" s="191">
        <f>VLOOKUP($A67,'[1]DDA Cuencas Mm3'!$A$1:$G$102,5,FALSE)*1000/365/24/3600</f>
        <v>0</v>
      </c>
      <c r="F67" s="191">
        <f>VLOOKUP($A67,'[1]DDA Cuencas Mm3'!$A$1:$G$102,6,FALSE)*1000/365/24/3600</f>
        <v>0</v>
      </c>
      <c r="G67" s="191">
        <f>VLOOKUP($A67,'[1]DDA Cuencas Mm3'!$A$1:$G$102,7,FALSE)*1000/365/24/3600</f>
        <v>0</v>
      </c>
      <c r="H67" s="193">
        <v>2.773255574016225</v>
      </c>
      <c r="I67" s="193">
        <v>2.5333129763899982</v>
      </c>
      <c r="J67" s="193">
        <v>2.317028857025611</v>
      </c>
      <c r="K67" s="193">
        <v>2.20086993202173</v>
      </c>
      <c r="L67" s="193">
        <v>2.059409074232188</v>
      </c>
      <c r="M67" s="193">
        <v>1.786329774315166</v>
      </c>
      <c r="N67" s="194">
        <v>1.4455935563477109</v>
      </c>
      <c r="O67" s="193">
        <v>1.2431831914570921</v>
      </c>
      <c r="P67" s="183">
        <f t="shared" si="17"/>
        <v>45588.238392981417</v>
      </c>
      <c r="Q67" s="193">
        <v>3.1450555194207439</v>
      </c>
      <c r="R67" s="193">
        <v>2.6163141475730081</v>
      </c>
      <c r="S67" s="193">
        <v>2.2427621041885488</v>
      </c>
      <c r="T67" s="193">
        <v>2.0777922984636801</v>
      </c>
      <c r="U67" s="193">
        <v>1.9058097331247781</v>
      </c>
      <c r="V67" s="193">
        <v>1.6460514808172539</v>
      </c>
      <c r="W67" s="194">
        <v>1.415301787651623</v>
      </c>
      <c r="X67" s="193">
        <v>1.3105574542915881</v>
      </c>
      <c r="Y67" s="183">
        <f t="shared" si="18"/>
        <v>44632.957175381576</v>
      </c>
      <c r="Z67" s="195">
        <f t="shared" ref="Z67:Z101" si="33">(Y67-P67)/P67*100</f>
        <v>-2.0954554316512302</v>
      </c>
      <c r="AA67" s="195">
        <f t="shared" ref="AA67:AA101" si="34">V67-D67</f>
        <v>1.6460514808172539</v>
      </c>
      <c r="AB67" s="195">
        <f t="shared" ref="AB67:AB101" si="35">W67-D67</f>
        <v>1.415301787651623</v>
      </c>
      <c r="AC67" s="195">
        <f t="shared" ref="AC67:AC101" si="36">V67-G67</f>
        <v>1.6460514808172539</v>
      </c>
      <c r="AD67" s="195">
        <f t="shared" ref="AD67:AD101" si="37">W67-G67</f>
        <v>1.415301787651623</v>
      </c>
      <c r="AE67">
        <f t="shared" ref="AE67:AL101" si="38">IF($C67&gt;H67,1,0)</f>
        <v>0</v>
      </c>
      <c r="AF67">
        <f t="shared" si="38"/>
        <v>0</v>
      </c>
      <c r="AG67">
        <f t="shared" si="38"/>
        <v>0</v>
      </c>
      <c r="AH67">
        <f t="shared" si="38"/>
        <v>0</v>
      </c>
      <c r="AI67">
        <f t="shared" si="38"/>
        <v>0</v>
      </c>
      <c r="AJ67">
        <f t="shared" si="38"/>
        <v>0</v>
      </c>
      <c r="AK67">
        <f t="shared" si="38"/>
        <v>0</v>
      </c>
      <c r="AL67">
        <f t="shared" si="22"/>
        <v>0</v>
      </c>
      <c r="AM67">
        <f t="shared" ref="AM67:AT101" si="39">IF($D67&gt;Q67,1,0)</f>
        <v>0</v>
      </c>
      <c r="AN67">
        <f t="shared" si="39"/>
        <v>0</v>
      </c>
      <c r="AO67">
        <f t="shared" si="39"/>
        <v>0</v>
      </c>
      <c r="AP67">
        <f t="shared" si="39"/>
        <v>0</v>
      </c>
      <c r="AQ67">
        <f t="shared" si="39"/>
        <v>0</v>
      </c>
      <c r="AR67">
        <f t="shared" si="39"/>
        <v>0</v>
      </c>
      <c r="AS67">
        <f t="shared" si="39"/>
        <v>0</v>
      </c>
      <c r="AT67">
        <f t="shared" si="23"/>
        <v>0</v>
      </c>
      <c r="AU67">
        <f t="shared" ref="AU67:BB101" si="40">IF($E67&gt;Q67,1,0)</f>
        <v>0</v>
      </c>
      <c r="AV67">
        <f t="shared" si="40"/>
        <v>0</v>
      </c>
      <c r="AW67">
        <f t="shared" si="40"/>
        <v>0</v>
      </c>
      <c r="AX67">
        <f t="shared" si="40"/>
        <v>0</v>
      </c>
      <c r="AY67">
        <f t="shared" si="40"/>
        <v>0</v>
      </c>
      <c r="AZ67">
        <f t="shared" si="40"/>
        <v>0</v>
      </c>
      <c r="BA67">
        <f t="shared" si="40"/>
        <v>0</v>
      </c>
      <c r="BB67">
        <f t="shared" si="24"/>
        <v>0</v>
      </c>
      <c r="BC67">
        <f t="shared" ref="BC67:BJ101" si="41">IF($F67&gt;Q67,1,0)</f>
        <v>0</v>
      </c>
      <c r="BD67">
        <f t="shared" si="41"/>
        <v>0</v>
      </c>
      <c r="BE67">
        <f t="shared" si="41"/>
        <v>0</v>
      </c>
      <c r="BF67">
        <f t="shared" si="41"/>
        <v>0</v>
      </c>
      <c r="BG67">
        <f t="shared" si="41"/>
        <v>0</v>
      </c>
      <c r="BH67">
        <f t="shared" si="41"/>
        <v>0</v>
      </c>
      <c r="BI67">
        <f t="shared" si="41"/>
        <v>0</v>
      </c>
      <c r="BJ67">
        <f t="shared" si="25"/>
        <v>0</v>
      </c>
      <c r="BK67">
        <f t="shared" ref="BK67:BR101" si="42">IF($G67&gt;Q67,1,0)</f>
        <v>0</v>
      </c>
      <c r="BL67">
        <f t="shared" si="42"/>
        <v>0</v>
      </c>
      <c r="BM67">
        <f t="shared" si="42"/>
        <v>0</v>
      </c>
      <c r="BN67">
        <f t="shared" si="42"/>
        <v>0</v>
      </c>
      <c r="BO67">
        <f t="shared" si="42"/>
        <v>0</v>
      </c>
      <c r="BP67">
        <f t="shared" si="42"/>
        <v>0</v>
      </c>
      <c r="BQ67">
        <f t="shared" si="42"/>
        <v>0</v>
      </c>
      <c r="BR67">
        <f t="shared" si="26"/>
        <v>0</v>
      </c>
      <c r="BS67">
        <f t="shared" ref="BS67:BS101" si="43">SUM(AE67:AL67)</f>
        <v>0</v>
      </c>
      <c r="BT67">
        <f t="shared" ref="BT67:BT101" si="44">SUM(AM67:AT67)</f>
        <v>0</v>
      </c>
      <c r="BU67">
        <f t="shared" ref="BU67:BU101" si="45">SUM(AU67:BB67)</f>
        <v>0</v>
      </c>
      <c r="BV67">
        <f t="shared" ref="BV67:BV101" si="46">SUM(BC67:BJ67)</f>
        <v>0</v>
      </c>
      <c r="BW67">
        <f t="shared" ref="BW67:BW101" si="47">SUM(BK67:BR67)</f>
        <v>0</v>
      </c>
      <c r="BX67" s="190" t="str">
        <f t="shared" ref="BX67:CB101" si="48">IF(BS67&lt;2,"Con recursos",IF(BS67=2,"Estrés hídrico",IF(BS67&gt;2,"Déficit hídrico estructural",0)))</f>
        <v>Con recursos</v>
      </c>
      <c r="BY67" s="190" t="str">
        <f t="shared" si="48"/>
        <v>Con recursos</v>
      </c>
      <c r="BZ67" s="190" t="str">
        <f t="shared" si="48"/>
        <v>Con recursos</v>
      </c>
      <c r="CA67" s="190" t="str">
        <f t="shared" si="48"/>
        <v>Con recursos</v>
      </c>
      <c r="CB67" s="190" t="str">
        <f t="shared" si="48"/>
        <v>Con recursos</v>
      </c>
      <c r="CC67" s="190">
        <v>0</v>
      </c>
      <c r="CD67" s="190">
        <v>0</v>
      </c>
      <c r="CE67" s="190">
        <v>0</v>
      </c>
      <c r="CF67" s="190">
        <v>0</v>
      </c>
      <c r="CG67" s="196">
        <f t="shared" si="19"/>
        <v>0</v>
      </c>
      <c r="CH67" s="196">
        <f t="shared" si="20"/>
        <v>0</v>
      </c>
      <c r="CI67" s="196" t="str">
        <f t="shared" ref="CI67:CM101" si="49">IF(BX67="Déficit hídrico estructural","Déficit hídrico estructural",(IF(BX67="Con recursos",IF(SUM($CG67:$CH67)=2,"Déficit hídrico estructural",IF(SUM($CG67:$CH67)=1,"Estrés hídrico",IF(SUM($CG67:$CH67)=0,BX67,0))),IF(SUM($CG67:$CH67)&gt;0,"Déficit hídrico estructural","Estrés hídrico"))))</f>
        <v>Con recursos</v>
      </c>
      <c r="CJ67" s="196" t="str">
        <f t="shared" si="49"/>
        <v>Con recursos</v>
      </c>
      <c r="CK67" s="196" t="str">
        <f t="shared" si="49"/>
        <v>Con recursos</v>
      </c>
      <c r="CL67" s="196" t="str">
        <f t="shared" si="49"/>
        <v>Con recursos</v>
      </c>
      <c r="CM67" s="196" t="str">
        <f t="shared" si="49"/>
        <v>Con recursos</v>
      </c>
      <c r="CN67" s="181" t="s">
        <v>744</v>
      </c>
      <c r="CO67" s="201">
        <v>-4.585216701646775E-2</v>
      </c>
      <c r="CP67" s="181" t="s">
        <v>744</v>
      </c>
    </row>
    <row r="68" spans="1:94">
      <c r="A68" t="s">
        <v>679</v>
      </c>
      <c r="B68" t="s">
        <v>130</v>
      </c>
      <c r="C68" s="191">
        <f>VLOOKUP($A68,'Demanda Cuencas consolidada Mm3'!$A$1:$G$102,3,FALSE)*1000/365/24/3600</f>
        <v>11.64757737189244</v>
      </c>
      <c r="D68" s="191">
        <f>VLOOKUP($A68,'[1]DDA Cuencas Mm3'!$A$1:$G$102,4,FALSE)*1000/365/24/3600</f>
        <v>11.866121258244545</v>
      </c>
      <c r="E68" s="191">
        <f>VLOOKUP($A68,'[1]DDA Cuencas Mm3'!$A$1:$G$102,5,FALSE)*1000/365/24/3600</f>
        <v>13.900843480466769</v>
      </c>
      <c r="F68" s="191">
        <f>VLOOKUP($A68,'[1]DDA Cuencas Mm3'!$A$1:$G$102,6,FALSE)*1000/365/24/3600</f>
        <v>14.264332825976661</v>
      </c>
      <c r="G68" s="191">
        <f>VLOOKUP($A68,'[1]DDA Cuencas Mm3'!$A$1:$G$102,7,FALSE)*1000/365/24/3600</f>
        <v>17.523528665651952</v>
      </c>
      <c r="H68" s="193">
        <v>525.48141462659908</v>
      </c>
      <c r="I68" s="193">
        <v>499.10754534025318</v>
      </c>
      <c r="J68" s="193">
        <v>469.51177881348451</v>
      </c>
      <c r="K68" s="193">
        <v>451.17792934245409</v>
      </c>
      <c r="L68" s="193">
        <v>426.44206268436488</v>
      </c>
      <c r="M68" s="193">
        <v>370.90267935236011</v>
      </c>
      <c r="N68" s="194">
        <v>286.58431987876321</v>
      </c>
      <c r="O68" s="193">
        <v>228.34301906326181</v>
      </c>
      <c r="P68" s="183">
        <f t="shared" ref="P68:P101" si="50">N68*365*86400/1000</f>
        <v>9037723.1116966754</v>
      </c>
      <c r="Q68" s="193">
        <v>711.84223551046443</v>
      </c>
      <c r="R68" s="193">
        <v>579.73800158408983</v>
      </c>
      <c r="S68" s="193">
        <v>486.40729369852141</v>
      </c>
      <c r="T68" s="193">
        <v>445.19014866954751</v>
      </c>
      <c r="U68" s="193">
        <v>402.22088949583758</v>
      </c>
      <c r="V68" s="193">
        <v>337.32117338846763</v>
      </c>
      <c r="W68" s="194">
        <v>279.66914714761168</v>
      </c>
      <c r="X68" s="193">
        <v>253.49913160995669</v>
      </c>
      <c r="Y68" s="183">
        <f t="shared" ref="Y68:Y101" si="51">W68*365*86400/1000</f>
        <v>8819646.2244470827</v>
      </c>
      <c r="Z68" s="195">
        <f t="shared" si="33"/>
        <v>-2.4129626959621753</v>
      </c>
      <c r="AA68" s="195">
        <f t="shared" si="34"/>
        <v>325.45505213022307</v>
      </c>
      <c r="AB68" s="195">
        <f t="shared" si="35"/>
        <v>267.80302588936712</v>
      </c>
      <c r="AC68" s="195">
        <f t="shared" si="36"/>
        <v>319.79764472281568</v>
      </c>
      <c r="AD68" s="195">
        <f t="shared" si="37"/>
        <v>262.14561848195973</v>
      </c>
      <c r="AE68">
        <f t="shared" si="38"/>
        <v>0</v>
      </c>
      <c r="AF68">
        <f t="shared" si="38"/>
        <v>0</v>
      </c>
      <c r="AG68">
        <f t="shared" si="38"/>
        <v>0</v>
      </c>
      <c r="AH68">
        <f t="shared" si="38"/>
        <v>0</v>
      </c>
      <c r="AI68">
        <f t="shared" si="38"/>
        <v>0</v>
      </c>
      <c r="AJ68">
        <f t="shared" si="38"/>
        <v>0</v>
      </c>
      <c r="AK68">
        <f t="shared" si="38"/>
        <v>0</v>
      </c>
      <c r="AL68">
        <f t="shared" si="22"/>
        <v>0</v>
      </c>
      <c r="AM68">
        <f t="shared" si="39"/>
        <v>0</v>
      </c>
      <c r="AN68">
        <f t="shared" si="39"/>
        <v>0</v>
      </c>
      <c r="AO68">
        <f t="shared" si="39"/>
        <v>0</v>
      </c>
      <c r="AP68">
        <f t="shared" si="39"/>
        <v>0</v>
      </c>
      <c r="AQ68">
        <f t="shared" si="39"/>
        <v>0</v>
      </c>
      <c r="AR68">
        <f t="shared" si="39"/>
        <v>0</v>
      </c>
      <c r="AS68">
        <f t="shared" si="39"/>
        <v>0</v>
      </c>
      <c r="AT68">
        <f t="shared" si="23"/>
        <v>0</v>
      </c>
      <c r="AU68">
        <f t="shared" si="40"/>
        <v>0</v>
      </c>
      <c r="AV68">
        <f t="shared" si="40"/>
        <v>0</v>
      </c>
      <c r="AW68">
        <f t="shared" si="40"/>
        <v>0</v>
      </c>
      <c r="AX68">
        <f t="shared" si="40"/>
        <v>0</v>
      </c>
      <c r="AY68">
        <f t="shared" si="40"/>
        <v>0</v>
      </c>
      <c r="AZ68">
        <f t="shared" si="40"/>
        <v>0</v>
      </c>
      <c r="BA68">
        <f t="shared" si="40"/>
        <v>0</v>
      </c>
      <c r="BB68">
        <f t="shared" si="24"/>
        <v>0</v>
      </c>
      <c r="BC68">
        <f t="shared" si="41"/>
        <v>0</v>
      </c>
      <c r="BD68">
        <f t="shared" si="41"/>
        <v>0</v>
      </c>
      <c r="BE68">
        <f t="shared" si="41"/>
        <v>0</v>
      </c>
      <c r="BF68">
        <f t="shared" si="41"/>
        <v>0</v>
      </c>
      <c r="BG68">
        <f t="shared" si="41"/>
        <v>0</v>
      </c>
      <c r="BH68">
        <f t="shared" si="41"/>
        <v>0</v>
      </c>
      <c r="BI68">
        <f t="shared" si="41"/>
        <v>0</v>
      </c>
      <c r="BJ68">
        <f t="shared" si="25"/>
        <v>0</v>
      </c>
      <c r="BK68">
        <f t="shared" si="42"/>
        <v>0</v>
      </c>
      <c r="BL68">
        <f t="shared" si="42"/>
        <v>0</v>
      </c>
      <c r="BM68">
        <f t="shared" si="42"/>
        <v>0</v>
      </c>
      <c r="BN68">
        <f t="shared" si="42"/>
        <v>0</v>
      </c>
      <c r="BO68">
        <f t="shared" si="42"/>
        <v>0</v>
      </c>
      <c r="BP68">
        <f t="shared" si="42"/>
        <v>0</v>
      </c>
      <c r="BQ68">
        <f t="shared" si="42"/>
        <v>0</v>
      </c>
      <c r="BR68">
        <f t="shared" si="26"/>
        <v>0</v>
      </c>
      <c r="BS68">
        <f t="shared" si="43"/>
        <v>0</v>
      </c>
      <c r="BT68">
        <f t="shared" si="44"/>
        <v>0</v>
      </c>
      <c r="BU68">
        <f t="shared" si="45"/>
        <v>0</v>
      </c>
      <c r="BV68">
        <f t="shared" si="46"/>
        <v>0</v>
      </c>
      <c r="BW68">
        <f t="shared" si="47"/>
        <v>0</v>
      </c>
      <c r="BX68" s="190" t="str">
        <f t="shared" si="48"/>
        <v>Con recursos</v>
      </c>
      <c r="BY68" s="190" t="str">
        <f t="shared" si="48"/>
        <v>Con recursos</v>
      </c>
      <c r="BZ68" s="190" t="str">
        <f t="shared" si="48"/>
        <v>Con recursos</v>
      </c>
      <c r="CA68" s="190" t="str">
        <f t="shared" si="48"/>
        <v>Con recursos</v>
      </c>
      <c r="CB68" s="190" t="str">
        <f t="shared" si="48"/>
        <v>Con recursos</v>
      </c>
      <c r="CC68" s="190">
        <v>0</v>
      </c>
      <c r="CD68" s="190">
        <v>0</v>
      </c>
      <c r="CE68" s="190">
        <v>0</v>
      </c>
      <c r="CF68" s="190">
        <v>0</v>
      </c>
      <c r="CG68" s="196">
        <f t="shared" ref="CG68:CG101" si="52">IF((CC68+CD68)&gt;0,1,0)</f>
        <v>0</v>
      </c>
      <c r="CH68" s="196">
        <f t="shared" ref="CH68:CH101" si="53">IF((CE68+CF68)&gt;0,1,0)</f>
        <v>0</v>
      </c>
      <c r="CI68" s="196" t="str">
        <f t="shared" ref="CI68:CI101" si="54">IF(BX68="Déficit hídrico estructural","Déficit hídrico estructural",(IF(BX68="Con recursos",IF(SUM($CG68:$CH68)=2,"Déficit hídrico estructural",IF(SUM($CG68:$CH68)=1,"Estrés hídrico",IF(SUM($CG68:$CH68)=0,BX68,0))),IF(SUM($CG68:$CH68)&gt;0,"Déficit hídrico estructural","Estrés hídrico"))))</f>
        <v>Con recursos</v>
      </c>
      <c r="CJ68" s="196" t="str">
        <f t="shared" si="49"/>
        <v>Con recursos</v>
      </c>
      <c r="CK68" s="196" t="str">
        <f t="shared" si="49"/>
        <v>Con recursos</v>
      </c>
      <c r="CL68" s="196" t="str">
        <f t="shared" si="49"/>
        <v>Con recursos</v>
      </c>
      <c r="CM68" s="196" t="str">
        <f t="shared" si="49"/>
        <v>Con recursos</v>
      </c>
      <c r="CN68" s="181">
        <v>30782</v>
      </c>
      <c r="CO68" s="201">
        <v>-4.0442386068484042E-2</v>
      </c>
      <c r="CP68" s="181">
        <v>29537.102472039925</v>
      </c>
    </row>
    <row r="69" spans="1:94">
      <c r="A69" t="s">
        <v>680</v>
      </c>
      <c r="B69" t="s">
        <v>131</v>
      </c>
      <c r="C69" s="191">
        <f>VLOOKUP($A69,'Demanda Cuencas consolidada Mm3'!$A$1:$G$102,3,FALSE)*1000/365/24/3600</f>
        <v>0.1477359208523592</v>
      </c>
      <c r="D69" s="191">
        <f>VLOOKUP($A69,'[1]DDA Cuencas Mm3'!$A$1:$G$102,4,FALSE)*1000/365/24/3600</f>
        <v>0.14982876712328766</v>
      </c>
      <c r="E69" s="191">
        <f>VLOOKUP($A69,'[1]DDA Cuencas Mm3'!$A$1:$G$102,5,FALSE)*1000/365/24/3600</f>
        <v>0.17811390157280568</v>
      </c>
      <c r="F69" s="191">
        <f>VLOOKUP($A69,'[1]DDA Cuencas Mm3'!$A$1:$G$102,6,FALSE)*1000/365/24/3600</f>
        <v>0.19349315068493148</v>
      </c>
      <c r="G69" s="191">
        <f>VLOOKUP($A69,'[1]DDA Cuencas Mm3'!$A$1:$G$102,7,FALSE)*1000/365/24/3600</f>
        <v>0.23607940131912733</v>
      </c>
      <c r="H69" s="193">
        <v>17.059370407782271</v>
      </c>
      <c r="I69" s="193">
        <v>16.07659274706398</v>
      </c>
      <c r="J69" s="193">
        <v>15.07636546883254</v>
      </c>
      <c r="K69" s="193">
        <v>14.493259245315571</v>
      </c>
      <c r="L69" s="193">
        <v>13.73904615514107</v>
      </c>
      <c r="M69" s="193">
        <v>12.143992112248361</v>
      </c>
      <c r="N69" s="194">
        <v>9.8925314899473626</v>
      </c>
      <c r="O69" s="193">
        <v>8.4161480047543709</v>
      </c>
      <c r="P69" s="183">
        <f t="shared" si="50"/>
        <v>311970.87306697998</v>
      </c>
      <c r="Q69" s="193">
        <v>20.331244962455319</v>
      </c>
      <c r="R69" s="193">
        <v>17.10281521416848</v>
      </c>
      <c r="S69" s="193">
        <v>14.82195240749744</v>
      </c>
      <c r="T69" s="193">
        <v>13.814667075331981</v>
      </c>
      <c r="U69" s="193">
        <v>12.764562695970699</v>
      </c>
      <c r="V69" s="193">
        <v>11.17851077387124</v>
      </c>
      <c r="W69" s="194">
        <v>9.7695815440274405</v>
      </c>
      <c r="X69" s="193">
        <v>9.1300255346267001</v>
      </c>
      <c r="Y69" s="183">
        <f t="shared" si="51"/>
        <v>308093.52357244934</v>
      </c>
      <c r="Z69" s="195">
        <f t="shared" si="33"/>
        <v>-1.2428562501404352</v>
      </c>
      <c r="AA69" s="195">
        <f t="shared" si="34"/>
        <v>11.028682006747953</v>
      </c>
      <c r="AB69" s="195">
        <f t="shared" si="35"/>
        <v>9.6197527769041535</v>
      </c>
      <c r="AC69" s="195">
        <f t="shared" si="36"/>
        <v>10.942431372552113</v>
      </c>
      <c r="AD69" s="195">
        <f t="shared" si="37"/>
        <v>9.5335021427083131</v>
      </c>
      <c r="AE69">
        <f t="shared" si="38"/>
        <v>0</v>
      </c>
      <c r="AF69">
        <f t="shared" si="38"/>
        <v>0</v>
      </c>
      <c r="AG69">
        <f t="shared" si="38"/>
        <v>0</v>
      </c>
      <c r="AH69">
        <f t="shared" si="38"/>
        <v>0</v>
      </c>
      <c r="AI69">
        <f t="shared" si="38"/>
        <v>0</v>
      </c>
      <c r="AJ69">
        <f t="shared" si="38"/>
        <v>0</v>
      </c>
      <c r="AK69">
        <f t="shared" si="38"/>
        <v>0</v>
      </c>
      <c r="AL69">
        <f t="shared" si="22"/>
        <v>0</v>
      </c>
      <c r="AM69">
        <f t="shared" si="39"/>
        <v>0</v>
      </c>
      <c r="AN69">
        <f t="shared" si="39"/>
        <v>0</v>
      </c>
      <c r="AO69">
        <f t="shared" si="39"/>
        <v>0</v>
      </c>
      <c r="AP69">
        <f t="shared" si="39"/>
        <v>0</v>
      </c>
      <c r="AQ69">
        <f t="shared" si="39"/>
        <v>0</v>
      </c>
      <c r="AR69">
        <f t="shared" si="39"/>
        <v>0</v>
      </c>
      <c r="AS69">
        <f t="shared" si="39"/>
        <v>0</v>
      </c>
      <c r="AT69">
        <f t="shared" si="23"/>
        <v>0</v>
      </c>
      <c r="AU69">
        <f t="shared" si="40"/>
        <v>0</v>
      </c>
      <c r="AV69">
        <f t="shared" si="40"/>
        <v>0</v>
      </c>
      <c r="AW69">
        <f t="shared" si="40"/>
        <v>0</v>
      </c>
      <c r="AX69">
        <f t="shared" si="40"/>
        <v>0</v>
      </c>
      <c r="AY69">
        <f t="shared" si="40"/>
        <v>0</v>
      </c>
      <c r="AZ69">
        <f t="shared" si="40"/>
        <v>0</v>
      </c>
      <c r="BA69">
        <f t="shared" si="40"/>
        <v>0</v>
      </c>
      <c r="BB69">
        <f t="shared" si="24"/>
        <v>0</v>
      </c>
      <c r="BC69">
        <f t="shared" si="41"/>
        <v>0</v>
      </c>
      <c r="BD69">
        <f t="shared" si="41"/>
        <v>0</v>
      </c>
      <c r="BE69">
        <f t="shared" si="41"/>
        <v>0</v>
      </c>
      <c r="BF69">
        <f t="shared" si="41"/>
        <v>0</v>
      </c>
      <c r="BG69">
        <f t="shared" si="41"/>
        <v>0</v>
      </c>
      <c r="BH69">
        <f t="shared" si="41"/>
        <v>0</v>
      </c>
      <c r="BI69">
        <f t="shared" si="41"/>
        <v>0</v>
      </c>
      <c r="BJ69">
        <f t="shared" si="25"/>
        <v>0</v>
      </c>
      <c r="BK69">
        <f t="shared" si="42"/>
        <v>0</v>
      </c>
      <c r="BL69">
        <f t="shared" si="42"/>
        <v>0</v>
      </c>
      <c r="BM69">
        <f t="shared" si="42"/>
        <v>0</v>
      </c>
      <c r="BN69">
        <f t="shared" si="42"/>
        <v>0</v>
      </c>
      <c r="BO69">
        <f t="shared" si="42"/>
        <v>0</v>
      </c>
      <c r="BP69">
        <f t="shared" si="42"/>
        <v>0</v>
      </c>
      <c r="BQ69">
        <f t="shared" si="42"/>
        <v>0</v>
      </c>
      <c r="BR69">
        <f t="shared" si="26"/>
        <v>0</v>
      </c>
      <c r="BS69">
        <f t="shared" si="43"/>
        <v>0</v>
      </c>
      <c r="BT69">
        <f t="shared" si="44"/>
        <v>0</v>
      </c>
      <c r="BU69">
        <f t="shared" si="45"/>
        <v>0</v>
      </c>
      <c r="BV69">
        <f t="shared" si="46"/>
        <v>0</v>
      </c>
      <c r="BW69">
        <f t="shared" si="47"/>
        <v>0</v>
      </c>
      <c r="BX69" s="190" t="str">
        <f t="shared" si="48"/>
        <v>Con recursos</v>
      </c>
      <c r="BY69" s="190" t="str">
        <f t="shared" si="48"/>
        <v>Con recursos</v>
      </c>
      <c r="BZ69" s="190" t="str">
        <f t="shared" si="48"/>
        <v>Con recursos</v>
      </c>
      <c r="CA69" s="190" t="str">
        <f t="shared" si="48"/>
        <v>Con recursos</v>
      </c>
      <c r="CB69" s="190" t="str">
        <f t="shared" si="48"/>
        <v>Con recursos</v>
      </c>
      <c r="CC69" s="190">
        <v>0</v>
      </c>
      <c r="CD69" s="190">
        <v>0</v>
      </c>
      <c r="CE69" s="190">
        <v>0</v>
      </c>
      <c r="CF69" s="190">
        <v>0</v>
      </c>
      <c r="CG69" s="196">
        <f t="shared" si="52"/>
        <v>0</v>
      </c>
      <c r="CH69" s="196">
        <f t="shared" si="53"/>
        <v>0</v>
      </c>
      <c r="CI69" s="196" t="str">
        <f t="shared" si="54"/>
        <v>Con recursos</v>
      </c>
      <c r="CJ69" s="196" t="str">
        <f t="shared" si="49"/>
        <v>Con recursos</v>
      </c>
      <c r="CK69" s="196" t="str">
        <f t="shared" si="49"/>
        <v>Con recursos</v>
      </c>
      <c r="CL69" s="196" t="str">
        <f t="shared" si="49"/>
        <v>Con recursos</v>
      </c>
      <c r="CM69" s="196" t="str">
        <f t="shared" si="49"/>
        <v>Con recursos</v>
      </c>
      <c r="CN69" s="181">
        <v>406</v>
      </c>
      <c r="CO69" s="201">
        <v>-3.9685496551287947E-2</v>
      </c>
      <c r="CP69" s="181">
        <v>389.88768840017707</v>
      </c>
    </row>
    <row r="70" spans="1:94">
      <c r="A70" t="s">
        <v>681</v>
      </c>
      <c r="B70" t="s">
        <v>682</v>
      </c>
      <c r="C70" s="191">
        <f>VLOOKUP($A70,'Demanda Cuencas consolidada Mm3'!$A$1:$G$102,3,FALSE)*1000/365/24/3600</f>
        <v>0.15598046676813801</v>
      </c>
      <c r="D70" s="191">
        <f>VLOOKUP($A70,'[1]DDA Cuencas Mm3'!$A$1:$G$102,4,FALSE)*1000/365/24/3600</f>
        <v>0.15804160324708269</v>
      </c>
      <c r="E70" s="191">
        <f>VLOOKUP($A70,'[1]DDA Cuencas Mm3'!$A$1:$G$102,5,FALSE)*1000/365/24/3600</f>
        <v>0.19409563673262303</v>
      </c>
      <c r="F70" s="191">
        <f>VLOOKUP($A70,'[1]DDA Cuencas Mm3'!$A$1:$G$102,6,FALSE)*1000/365/24/3600</f>
        <v>0.21458016235413496</v>
      </c>
      <c r="G70" s="191">
        <f>VLOOKUP($A70,'[1]DDA Cuencas Mm3'!$A$1:$G$102,7,FALSE)*1000/365/24/3600</f>
        <v>0.27276763064434295</v>
      </c>
      <c r="H70" s="193">
        <v>6.4596801152890082</v>
      </c>
      <c r="I70" s="193">
        <v>6.1493016943356054</v>
      </c>
      <c r="J70" s="193">
        <v>5.8083513378176166</v>
      </c>
      <c r="K70" s="193">
        <v>5.5998577732098651</v>
      </c>
      <c r="L70" s="193">
        <v>5.3210407646463622</v>
      </c>
      <c r="M70" s="193">
        <v>4.7026816227700881</v>
      </c>
      <c r="N70" s="194">
        <v>3.7774590688258258</v>
      </c>
      <c r="O70" s="193">
        <v>3.144759547684771</v>
      </c>
      <c r="P70" s="183">
        <f t="shared" si="50"/>
        <v>119125.94919449126</v>
      </c>
      <c r="Q70" s="193">
        <v>7.211960026450039</v>
      </c>
      <c r="R70" s="193">
        <v>6.3096841810646129</v>
      </c>
      <c r="S70" s="193">
        <v>5.6104898217941521</v>
      </c>
      <c r="T70" s="193">
        <v>5.2771512088279984</v>
      </c>
      <c r="U70" s="193">
        <v>4.9089953317399111</v>
      </c>
      <c r="V70" s="193">
        <v>4.3083943772741238</v>
      </c>
      <c r="W70" s="194">
        <v>3.7421820606969431</v>
      </c>
      <c r="X70" s="193">
        <v>3.4899604500379402</v>
      </c>
      <c r="Y70" s="183">
        <f t="shared" si="51"/>
        <v>118013.45346613879</v>
      </c>
      <c r="Z70" s="195">
        <f t="shared" si="33"/>
        <v>-0.93388194249445355</v>
      </c>
      <c r="AA70" s="195">
        <f t="shared" si="34"/>
        <v>4.1503527740270414</v>
      </c>
      <c r="AB70" s="195">
        <f t="shared" si="35"/>
        <v>3.5841404574498603</v>
      </c>
      <c r="AC70" s="195">
        <f t="shared" si="36"/>
        <v>4.0356267466297808</v>
      </c>
      <c r="AD70" s="195">
        <f t="shared" si="37"/>
        <v>3.4694144300526002</v>
      </c>
      <c r="AE70">
        <f t="shared" si="38"/>
        <v>0</v>
      </c>
      <c r="AF70">
        <f t="shared" si="38"/>
        <v>0</v>
      </c>
      <c r="AG70">
        <f t="shared" si="38"/>
        <v>0</v>
      </c>
      <c r="AH70">
        <f t="shared" si="38"/>
        <v>0</v>
      </c>
      <c r="AI70">
        <f t="shared" si="38"/>
        <v>0</v>
      </c>
      <c r="AJ70">
        <f t="shared" si="38"/>
        <v>0</v>
      </c>
      <c r="AK70">
        <f t="shared" si="38"/>
        <v>0</v>
      </c>
      <c r="AL70">
        <f t="shared" si="22"/>
        <v>0</v>
      </c>
      <c r="AM70">
        <f t="shared" si="39"/>
        <v>0</v>
      </c>
      <c r="AN70">
        <f t="shared" si="39"/>
        <v>0</v>
      </c>
      <c r="AO70">
        <f t="shared" si="39"/>
        <v>0</v>
      </c>
      <c r="AP70">
        <f t="shared" si="39"/>
        <v>0</v>
      </c>
      <c r="AQ70">
        <f t="shared" si="39"/>
        <v>0</v>
      </c>
      <c r="AR70">
        <f t="shared" si="39"/>
        <v>0</v>
      </c>
      <c r="AS70">
        <f t="shared" si="39"/>
        <v>0</v>
      </c>
      <c r="AT70">
        <f t="shared" si="23"/>
        <v>0</v>
      </c>
      <c r="AU70">
        <f t="shared" si="40"/>
        <v>0</v>
      </c>
      <c r="AV70">
        <f t="shared" si="40"/>
        <v>0</v>
      </c>
      <c r="AW70">
        <f t="shared" si="40"/>
        <v>0</v>
      </c>
      <c r="AX70">
        <f t="shared" si="40"/>
        <v>0</v>
      </c>
      <c r="AY70">
        <f t="shared" si="40"/>
        <v>0</v>
      </c>
      <c r="AZ70">
        <f t="shared" si="40"/>
        <v>0</v>
      </c>
      <c r="BA70">
        <f t="shared" si="40"/>
        <v>0</v>
      </c>
      <c r="BB70">
        <f t="shared" si="24"/>
        <v>0</v>
      </c>
      <c r="BC70">
        <f t="shared" si="41"/>
        <v>0</v>
      </c>
      <c r="BD70">
        <f t="shared" si="41"/>
        <v>0</v>
      </c>
      <c r="BE70">
        <f t="shared" si="41"/>
        <v>0</v>
      </c>
      <c r="BF70">
        <f t="shared" si="41"/>
        <v>0</v>
      </c>
      <c r="BG70">
        <f t="shared" si="41"/>
        <v>0</v>
      </c>
      <c r="BH70">
        <f t="shared" si="41"/>
        <v>0</v>
      </c>
      <c r="BI70">
        <f t="shared" si="41"/>
        <v>0</v>
      </c>
      <c r="BJ70">
        <f t="shared" si="25"/>
        <v>0</v>
      </c>
      <c r="BK70">
        <f t="shared" si="42"/>
        <v>0</v>
      </c>
      <c r="BL70">
        <f t="shared" si="42"/>
        <v>0</v>
      </c>
      <c r="BM70">
        <f t="shared" si="42"/>
        <v>0</v>
      </c>
      <c r="BN70">
        <f t="shared" si="42"/>
        <v>0</v>
      </c>
      <c r="BO70">
        <f t="shared" si="42"/>
        <v>0</v>
      </c>
      <c r="BP70">
        <f t="shared" si="42"/>
        <v>0</v>
      </c>
      <c r="BQ70">
        <f t="shared" si="42"/>
        <v>0</v>
      </c>
      <c r="BR70">
        <f t="shared" si="26"/>
        <v>0</v>
      </c>
      <c r="BS70">
        <f t="shared" si="43"/>
        <v>0</v>
      </c>
      <c r="BT70">
        <f t="shared" si="44"/>
        <v>0</v>
      </c>
      <c r="BU70">
        <f t="shared" si="45"/>
        <v>0</v>
      </c>
      <c r="BV70">
        <f t="shared" si="46"/>
        <v>0</v>
      </c>
      <c r="BW70">
        <f t="shared" si="47"/>
        <v>0</v>
      </c>
      <c r="BX70" s="190" t="str">
        <f t="shared" si="48"/>
        <v>Con recursos</v>
      </c>
      <c r="BY70" s="190" t="str">
        <f t="shared" si="48"/>
        <v>Con recursos</v>
      </c>
      <c r="BZ70" s="190" t="str">
        <f t="shared" si="48"/>
        <v>Con recursos</v>
      </c>
      <c r="CA70" s="190" t="str">
        <f t="shared" si="48"/>
        <v>Con recursos</v>
      </c>
      <c r="CB70" s="190" t="str">
        <f t="shared" si="48"/>
        <v>Con recursos</v>
      </c>
      <c r="CC70" s="190">
        <v>0</v>
      </c>
      <c r="CD70" s="190">
        <v>0</v>
      </c>
      <c r="CE70" s="190">
        <v>0</v>
      </c>
      <c r="CF70" s="190">
        <v>0</v>
      </c>
      <c r="CG70" s="196">
        <f t="shared" si="52"/>
        <v>0</v>
      </c>
      <c r="CH70" s="196">
        <f t="shared" si="53"/>
        <v>0</v>
      </c>
      <c r="CI70" s="196" t="str">
        <f t="shared" si="54"/>
        <v>Con recursos</v>
      </c>
      <c r="CJ70" s="196" t="str">
        <f t="shared" si="49"/>
        <v>Con recursos</v>
      </c>
      <c r="CK70" s="196" t="str">
        <f t="shared" si="49"/>
        <v>Con recursos</v>
      </c>
      <c r="CL70" s="196" t="str">
        <f t="shared" si="49"/>
        <v>Con recursos</v>
      </c>
      <c r="CM70" s="196" t="str">
        <f t="shared" si="49"/>
        <v>Con recursos</v>
      </c>
      <c r="CN70" s="181">
        <v>406</v>
      </c>
      <c r="CO70" s="201">
        <v>-4.1856032726374871E-2</v>
      </c>
      <c r="CP70" s="181">
        <v>389.00645071309179</v>
      </c>
    </row>
    <row r="71" spans="1:94">
      <c r="A71" t="s">
        <v>683</v>
      </c>
      <c r="B71" t="s">
        <v>684</v>
      </c>
      <c r="C71" s="191">
        <f>VLOOKUP($A71,'Demanda Cuencas consolidada Mm3'!$A$1:$G$102,3,FALSE)*1000/365/24/3600</f>
        <v>5.7547247590055806</v>
      </c>
      <c r="D71" s="191">
        <f>VLOOKUP($A71,'[1]DDA Cuencas Mm3'!$A$1:$G$102,4,FALSE)*1000/365/24/3600</f>
        <v>5.6552194317605275</v>
      </c>
      <c r="E71" s="191">
        <f>VLOOKUP($A71,'[1]DDA Cuencas Mm3'!$A$1:$G$102,5,FALSE)*1000/365/24/3600</f>
        <v>7.2139776763064427</v>
      </c>
      <c r="F71" s="191">
        <f>VLOOKUP($A71,'[1]DDA Cuencas Mm3'!$A$1:$G$102,6,FALSE)*1000/365/24/3600</f>
        <v>7.3903475393201417</v>
      </c>
      <c r="G71" s="191">
        <f>VLOOKUP($A71,'[1]DDA Cuencas Mm3'!$A$1:$G$102,7,FALSE)*1000/365/24/3600</f>
        <v>8.9550038051750374</v>
      </c>
      <c r="H71" s="193">
        <v>649.77594305407638</v>
      </c>
      <c r="I71" s="193">
        <v>623.27021759591048</v>
      </c>
      <c r="J71" s="193">
        <v>592.13834764150124</v>
      </c>
      <c r="K71" s="193">
        <v>572.32068251268549</v>
      </c>
      <c r="L71" s="193">
        <v>545.08592495722007</v>
      </c>
      <c r="M71" s="193">
        <v>482.37178678218868</v>
      </c>
      <c r="N71" s="194">
        <v>384.34775894509198</v>
      </c>
      <c r="O71" s="193">
        <v>315.29917640038479</v>
      </c>
      <c r="P71" s="183">
        <f t="shared" si="50"/>
        <v>12120790.926092422</v>
      </c>
      <c r="Q71" s="193">
        <v>764.60091904095862</v>
      </c>
      <c r="R71" s="193">
        <v>665.14952844310574</v>
      </c>
      <c r="S71" s="193">
        <v>587.51329985769758</v>
      </c>
      <c r="T71" s="193">
        <v>550.26119960488541</v>
      </c>
      <c r="U71" s="193">
        <v>508.88263858199332</v>
      </c>
      <c r="V71" s="193">
        <v>440.65152055546048</v>
      </c>
      <c r="W71" s="194">
        <v>375.00281253557898</v>
      </c>
      <c r="X71" s="193">
        <v>345.03879148064561</v>
      </c>
      <c r="Y71" s="183">
        <f t="shared" si="51"/>
        <v>11826088.696122019</v>
      </c>
      <c r="Z71" s="195">
        <f t="shared" si="33"/>
        <v>-2.4313778842269906</v>
      </c>
      <c r="AA71" s="195">
        <f t="shared" si="34"/>
        <v>434.99630112369994</v>
      </c>
      <c r="AB71" s="195">
        <f t="shared" si="35"/>
        <v>369.34759310381844</v>
      </c>
      <c r="AC71" s="195">
        <f t="shared" si="36"/>
        <v>431.69651675028547</v>
      </c>
      <c r="AD71" s="195">
        <f t="shared" si="37"/>
        <v>366.04780873040397</v>
      </c>
      <c r="AE71">
        <f t="shared" si="38"/>
        <v>0</v>
      </c>
      <c r="AF71">
        <f t="shared" si="38"/>
        <v>0</v>
      </c>
      <c r="AG71">
        <f t="shared" si="38"/>
        <v>0</v>
      </c>
      <c r="AH71">
        <f t="shared" si="38"/>
        <v>0</v>
      </c>
      <c r="AI71">
        <f t="shared" si="38"/>
        <v>0</v>
      </c>
      <c r="AJ71">
        <f t="shared" si="38"/>
        <v>0</v>
      </c>
      <c r="AK71">
        <f t="shared" si="38"/>
        <v>0</v>
      </c>
      <c r="AL71">
        <f t="shared" si="22"/>
        <v>0</v>
      </c>
      <c r="AM71">
        <f t="shared" si="39"/>
        <v>0</v>
      </c>
      <c r="AN71">
        <f t="shared" si="39"/>
        <v>0</v>
      </c>
      <c r="AO71">
        <f t="shared" si="39"/>
        <v>0</v>
      </c>
      <c r="AP71">
        <f t="shared" si="39"/>
        <v>0</v>
      </c>
      <c r="AQ71">
        <f t="shared" si="39"/>
        <v>0</v>
      </c>
      <c r="AR71">
        <f t="shared" si="39"/>
        <v>0</v>
      </c>
      <c r="AS71">
        <f t="shared" si="39"/>
        <v>0</v>
      </c>
      <c r="AT71">
        <f t="shared" si="23"/>
        <v>0</v>
      </c>
      <c r="AU71">
        <f t="shared" si="40"/>
        <v>0</v>
      </c>
      <c r="AV71">
        <f t="shared" si="40"/>
        <v>0</v>
      </c>
      <c r="AW71">
        <f t="shared" si="40"/>
        <v>0</v>
      </c>
      <c r="AX71">
        <f t="shared" si="40"/>
        <v>0</v>
      </c>
      <c r="AY71">
        <f t="shared" si="40"/>
        <v>0</v>
      </c>
      <c r="AZ71">
        <f t="shared" si="40"/>
        <v>0</v>
      </c>
      <c r="BA71">
        <f t="shared" si="40"/>
        <v>0</v>
      </c>
      <c r="BB71">
        <f t="shared" si="24"/>
        <v>0</v>
      </c>
      <c r="BC71">
        <f t="shared" si="41"/>
        <v>0</v>
      </c>
      <c r="BD71">
        <f t="shared" si="41"/>
        <v>0</v>
      </c>
      <c r="BE71">
        <f t="shared" si="41"/>
        <v>0</v>
      </c>
      <c r="BF71">
        <f t="shared" si="41"/>
        <v>0</v>
      </c>
      <c r="BG71">
        <f t="shared" si="41"/>
        <v>0</v>
      </c>
      <c r="BH71">
        <f t="shared" si="41"/>
        <v>0</v>
      </c>
      <c r="BI71">
        <f t="shared" si="41"/>
        <v>0</v>
      </c>
      <c r="BJ71">
        <f t="shared" si="25"/>
        <v>0</v>
      </c>
      <c r="BK71">
        <f t="shared" si="42"/>
        <v>0</v>
      </c>
      <c r="BL71">
        <f t="shared" si="42"/>
        <v>0</v>
      </c>
      <c r="BM71">
        <f t="shared" si="42"/>
        <v>0</v>
      </c>
      <c r="BN71">
        <f t="shared" si="42"/>
        <v>0</v>
      </c>
      <c r="BO71">
        <f t="shared" si="42"/>
        <v>0</v>
      </c>
      <c r="BP71">
        <f t="shared" si="42"/>
        <v>0</v>
      </c>
      <c r="BQ71">
        <f t="shared" si="42"/>
        <v>0</v>
      </c>
      <c r="BR71">
        <f t="shared" si="26"/>
        <v>0</v>
      </c>
      <c r="BS71">
        <f t="shared" si="43"/>
        <v>0</v>
      </c>
      <c r="BT71">
        <f t="shared" si="44"/>
        <v>0</v>
      </c>
      <c r="BU71">
        <f t="shared" si="45"/>
        <v>0</v>
      </c>
      <c r="BV71">
        <f t="shared" si="46"/>
        <v>0</v>
      </c>
      <c r="BW71">
        <f t="shared" si="47"/>
        <v>0</v>
      </c>
      <c r="BX71" s="190" t="str">
        <f t="shared" si="48"/>
        <v>Con recursos</v>
      </c>
      <c r="BY71" s="190" t="str">
        <f t="shared" si="48"/>
        <v>Con recursos</v>
      </c>
      <c r="BZ71" s="190" t="str">
        <f t="shared" si="48"/>
        <v>Con recursos</v>
      </c>
      <c r="CA71" s="190" t="str">
        <f t="shared" si="48"/>
        <v>Con recursos</v>
      </c>
      <c r="CB71" s="190" t="str">
        <f t="shared" si="48"/>
        <v>Con recursos</v>
      </c>
      <c r="CC71" s="190">
        <v>0</v>
      </c>
      <c r="CD71" s="190">
        <v>0</v>
      </c>
      <c r="CE71" s="190">
        <v>2</v>
      </c>
      <c r="CF71" s="190">
        <v>0</v>
      </c>
      <c r="CG71" s="196">
        <f t="shared" si="52"/>
        <v>0</v>
      </c>
      <c r="CH71" s="196">
        <f t="shared" si="53"/>
        <v>1</v>
      </c>
      <c r="CI71" s="196" t="str">
        <f t="shared" si="54"/>
        <v>Estrés hídrico</v>
      </c>
      <c r="CJ71" s="196" t="str">
        <f t="shared" si="49"/>
        <v>Estrés hídrico</v>
      </c>
      <c r="CK71" s="196" t="str">
        <f t="shared" si="49"/>
        <v>Estrés hídrico</v>
      </c>
      <c r="CL71" s="196" t="str">
        <f t="shared" si="49"/>
        <v>Estrés hídrico</v>
      </c>
      <c r="CM71" s="196" t="str">
        <f t="shared" si="49"/>
        <v>Estrés hídrico</v>
      </c>
      <c r="CN71" s="181">
        <v>16200</v>
      </c>
      <c r="CO71" s="201">
        <v>-4.4616219322204283E-2</v>
      </c>
      <c r="CP71" s="181">
        <v>15477.21724698029</v>
      </c>
    </row>
    <row r="72" spans="1:94">
      <c r="A72" t="s">
        <v>685</v>
      </c>
      <c r="B72" t="s">
        <v>134</v>
      </c>
      <c r="C72" s="191">
        <f>VLOOKUP($A72,'Demanda Cuencas consolidada Mm3'!$A$1:$G$102,3,FALSE)*1000/365/24/3600</f>
        <v>0.2135654490106545</v>
      </c>
      <c r="D72" s="191">
        <f>VLOOKUP($A72,'[1]DDA Cuencas Mm3'!$A$1:$G$102,4,FALSE)*1000/365/24/3600</f>
        <v>0.22212709284627091</v>
      </c>
      <c r="E72" s="191">
        <f>VLOOKUP($A72,'[1]DDA Cuencas Mm3'!$A$1:$G$102,5,FALSE)*1000/365/24/3600</f>
        <v>0.26626712328767121</v>
      </c>
      <c r="F72" s="191">
        <f>VLOOKUP($A72,'[1]DDA Cuencas Mm3'!$A$1:$G$102,6,FALSE)*1000/365/24/3600</f>
        <v>0.27695332318619992</v>
      </c>
      <c r="G72" s="191">
        <f>VLOOKUP($A72,'[1]DDA Cuencas Mm3'!$A$1:$G$102,7,FALSE)*1000/365/24/3600</f>
        <v>0.34769786910197864</v>
      </c>
      <c r="H72" s="193">
        <v>36.804512259461717</v>
      </c>
      <c r="I72" s="193">
        <v>35.178172247797619</v>
      </c>
      <c r="J72" s="193">
        <v>33.317589641465283</v>
      </c>
      <c r="K72" s="193">
        <v>32.151561878328287</v>
      </c>
      <c r="L72" s="193">
        <v>30.565926471632871</v>
      </c>
      <c r="M72" s="193">
        <v>26.966821483240171</v>
      </c>
      <c r="N72" s="194">
        <v>21.433291897204601</v>
      </c>
      <c r="O72" s="193">
        <v>17.578162353458641</v>
      </c>
      <c r="P72" s="183">
        <f t="shared" si="50"/>
        <v>675920.29327024426</v>
      </c>
      <c r="Q72" s="193">
        <v>43.276945689807633</v>
      </c>
      <c r="R72" s="193">
        <v>36.462461559395543</v>
      </c>
      <c r="S72" s="193">
        <v>31.782040292664291</v>
      </c>
      <c r="T72" s="193">
        <v>29.719481148486359</v>
      </c>
      <c r="U72" s="193">
        <v>27.55824207723461</v>
      </c>
      <c r="V72" s="193">
        <v>24.268297611702419</v>
      </c>
      <c r="W72" s="194">
        <v>21.375914374104191</v>
      </c>
      <c r="X72" s="193">
        <v>20.118448990967948</v>
      </c>
      <c r="Y72" s="183">
        <f t="shared" si="51"/>
        <v>674110.83570174978</v>
      </c>
      <c r="Z72" s="195">
        <f t="shared" si="33"/>
        <v>-0.26770280261004609</v>
      </c>
      <c r="AA72" s="195">
        <f t="shared" si="34"/>
        <v>24.046170518856147</v>
      </c>
      <c r="AB72" s="195">
        <f t="shared" si="35"/>
        <v>21.15378728125792</v>
      </c>
      <c r="AC72" s="195">
        <f t="shared" si="36"/>
        <v>23.920599742600441</v>
      </c>
      <c r="AD72" s="195">
        <f t="shared" si="37"/>
        <v>21.028216505002213</v>
      </c>
      <c r="AE72">
        <f t="shared" si="38"/>
        <v>0</v>
      </c>
      <c r="AF72">
        <f t="shared" si="38"/>
        <v>0</v>
      </c>
      <c r="AG72">
        <f t="shared" si="38"/>
        <v>0</v>
      </c>
      <c r="AH72">
        <f t="shared" si="38"/>
        <v>0</v>
      </c>
      <c r="AI72">
        <f t="shared" si="38"/>
        <v>0</v>
      </c>
      <c r="AJ72">
        <f t="shared" si="38"/>
        <v>0</v>
      </c>
      <c r="AK72">
        <f t="shared" si="38"/>
        <v>0</v>
      </c>
      <c r="AL72">
        <f t="shared" si="22"/>
        <v>0</v>
      </c>
      <c r="AM72">
        <f t="shared" si="39"/>
        <v>0</v>
      </c>
      <c r="AN72">
        <f t="shared" si="39"/>
        <v>0</v>
      </c>
      <c r="AO72">
        <f t="shared" si="39"/>
        <v>0</v>
      </c>
      <c r="AP72">
        <f t="shared" si="39"/>
        <v>0</v>
      </c>
      <c r="AQ72">
        <f t="shared" si="39"/>
        <v>0</v>
      </c>
      <c r="AR72">
        <f t="shared" si="39"/>
        <v>0</v>
      </c>
      <c r="AS72">
        <f t="shared" si="39"/>
        <v>0</v>
      </c>
      <c r="AT72">
        <f t="shared" si="23"/>
        <v>0</v>
      </c>
      <c r="AU72">
        <f t="shared" si="40"/>
        <v>0</v>
      </c>
      <c r="AV72">
        <f t="shared" si="40"/>
        <v>0</v>
      </c>
      <c r="AW72">
        <f t="shared" si="40"/>
        <v>0</v>
      </c>
      <c r="AX72">
        <f t="shared" si="40"/>
        <v>0</v>
      </c>
      <c r="AY72">
        <f t="shared" si="40"/>
        <v>0</v>
      </c>
      <c r="AZ72">
        <f t="shared" si="40"/>
        <v>0</v>
      </c>
      <c r="BA72">
        <f t="shared" si="40"/>
        <v>0</v>
      </c>
      <c r="BB72">
        <f t="shared" si="24"/>
        <v>0</v>
      </c>
      <c r="BC72">
        <f t="shared" si="41"/>
        <v>0</v>
      </c>
      <c r="BD72">
        <f t="shared" si="41"/>
        <v>0</v>
      </c>
      <c r="BE72">
        <f t="shared" si="41"/>
        <v>0</v>
      </c>
      <c r="BF72">
        <f t="shared" si="41"/>
        <v>0</v>
      </c>
      <c r="BG72">
        <f t="shared" si="41"/>
        <v>0</v>
      </c>
      <c r="BH72">
        <f t="shared" si="41"/>
        <v>0</v>
      </c>
      <c r="BI72">
        <f t="shared" si="41"/>
        <v>0</v>
      </c>
      <c r="BJ72">
        <f t="shared" si="25"/>
        <v>0</v>
      </c>
      <c r="BK72">
        <f t="shared" si="42"/>
        <v>0</v>
      </c>
      <c r="BL72">
        <f t="shared" si="42"/>
        <v>0</v>
      </c>
      <c r="BM72">
        <f t="shared" si="42"/>
        <v>0</v>
      </c>
      <c r="BN72">
        <f t="shared" si="42"/>
        <v>0</v>
      </c>
      <c r="BO72">
        <f t="shared" si="42"/>
        <v>0</v>
      </c>
      <c r="BP72">
        <f t="shared" si="42"/>
        <v>0</v>
      </c>
      <c r="BQ72">
        <f t="shared" si="42"/>
        <v>0</v>
      </c>
      <c r="BR72">
        <f t="shared" si="26"/>
        <v>0</v>
      </c>
      <c r="BS72">
        <f t="shared" si="43"/>
        <v>0</v>
      </c>
      <c r="BT72">
        <f t="shared" si="44"/>
        <v>0</v>
      </c>
      <c r="BU72">
        <f t="shared" si="45"/>
        <v>0</v>
      </c>
      <c r="BV72">
        <f t="shared" si="46"/>
        <v>0</v>
      </c>
      <c r="BW72">
        <f t="shared" si="47"/>
        <v>0</v>
      </c>
      <c r="BX72" s="190" t="str">
        <f t="shared" si="48"/>
        <v>Con recursos</v>
      </c>
      <c r="BY72" s="190" t="str">
        <f t="shared" si="48"/>
        <v>Con recursos</v>
      </c>
      <c r="BZ72" s="190" t="str">
        <f t="shared" si="48"/>
        <v>Con recursos</v>
      </c>
      <c r="CA72" s="190" t="str">
        <f t="shared" si="48"/>
        <v>Con recursos</v>
      </c>
      <c r="CB72" s="190" t="str">
        <f t="shared" si="48"/>
        <v>Con recursos</v>
      </c>
      <c r="CC72" s="190">
        <v>0</v>
      </c>
      <c r="CD72" s="190">
        <v>0</v>
      </c>
      <c r="CE72" s="190">
        <v>0</v>
      </c>
      <c r="CF72" s="190">
        <v>0</v>
      </c>
      <c r="CG72" s="196">
        <f t="shared" si="52"/>
        <v>0</v>
      </c>
      <c r="CH72" s="196">
        <f t="shared" si="53"/>
        <v>0</v>
      </c>
      <c r="CI72" s="196" t="str">
        <f t="shared" si="54"/>
        <v>Con recursos</v>
      </c>
      <c r="CJ72" s="196" t="str">
        <f t="shared" si="49"/>
        <v>Con recursos</v>
      </c>
      <c r="CK72" s="196" t="str">
        <f t="shared" si="49"/>
        <v>Con recursos</v>
      </c>
      <c r="CL72" s="196" t="str">
        <f t="shared" si="49"/>
        <v>Con recursos</v>
      </c>
      <c r="CM72" s="196" t="str">
        <f t="shared" si="49"/>
        <v>Con recursos</v>
      </c>
      <c r="CN72" s="181">
        <v>806</v>
      </c>
      <c r="CO72" s="201">
        <v>-4.4654120980939183E-2</v>
      </c>
      <c r="CP72" s="181">
        <v>770.00877848936307</v>
      </c>
    </row>
    <row r="73" spans="1:94" s="190" customFormat="1">
      <c r="A73" s="190" t="s">
        <v>686</v>
      </c>
      <c r="B73" s="190" t="s">
        <v>687</v>
      </c>
      <c r="C73" s="191">
        <f>VLOOKUP($A73,'Demanda Cuencas consolidada Mm3'!$A$1:$G$102,3,FALSE)*1000/365/24/3600</f>
        <v>0.33517250126839171</v>
      </c>
      <c r="D73" s="191">
        <f>VLOOKUP($A73,'[1]DDA Cuencas Mm3'!$A$1:$G$102,4,FALSE)*1000/365/24/3600</f>
        <v>0.34728564180618976</v>
      </c>
      <c r="E73" s="191">
        <f>VLOOKUP($A73,'[1]DDA Cuencas Mm3'!$A$1:$G$102,5,FALSE)*1000/365/24/3600</f>
        <v>0.45937975646879758</v>
      </c>
      <c r="F73" s="191">
        <f>VLOOKUP($A73,'[1]DDA Cuencas Mm3'!$A$1:$G$102,6,FALSE)*1000/365/24/3600</f>
        <v>0.48782343987823445</v>
      </c>
      <c r="G73" s="191">
        <f>VLOOKUP($A73,'[1]DDA Cuencas Mm3'!$A$1:$G$102,7,FALSE)*1000/365/24/3600</f>
        <v>0.65598046676813804</v>
      </c>
      <c r="H73" s="192">
        <v>38.396260933225349</v>
      </c>
      <c r="I73" s="192">
        <v>34.645623805335553</v>
      </c>
      <c r="J73" s="192">
        <v>31.299518664195769</v>
      </c>
      <c r="K73" s="192">
        <v>29.51572239496506</v>
      </c>
      <c r="L73" s="192">
        <v>27.355684871771199</v>
      </c>
      <c r="M73" s="192">
        <v>23.223363654712681</v>
      </c>
      <c r="N73" s="194">
        <v>18.134514838880332</v>
      </c>
      <c r="O73" s="192">
        <v>15.145851503401291</v>
      </c>
      <c r="P73" s="183">
        <f t="shared" si="50"/>
        <v>571890.05995893013</v>
      </c>
      <c r="Q73" s="192">
        <v>39.222273396528962</v>
      </c>
      <c r="R73" s="192">
        <v>32.569612337101333</v>
      </c>
      <c r="S73" s="192">
        <v>27.994691355297409</v>
      </c>
      <c r="T73" s="192">
        <v>25.976798320416929</v>
      </c>
      <c r="U73" s="192">
        <v>23.860924737649292</v>
      </c>
      <c r="V73" s="192">
        <v>20.63661159761558</v>
      </c>
      <c r="W73" s="194">
        <v>17.79745237055257</v>
      </c>
      <c r="X73" s="192">
        <v>16.561354527256281</v>
      </c>
      <c r="Y73" s="183">
        <f t="shared" si="51"/>
        <v>561260.45795774576</v>
      </c>
      <c r="Z73" s="195">
        <f t="shared" si="33"/>
        <v>-1.8586792716676563</v>
      </c>
      <c r="AA73" s="195">
        <f t="shared" si="34"/>
        <v>20.289325955809392</v>
      </c>
      <c r="AB73" s="195">
        <f t="shared" si="35"/>
        <v>17.450166728746382</v>
      </c>
      <c r="AC73" s="195">
        <f t="shared" si="36"/>
        <v>19.980631130847442</v>
      </c>
      <c r="AD73" s="195">
        <f t="shared" si="37"/>
        <v>17.141471903784431</v>
      </c>
      <c r="AE73" s="190">
        <f t="shared" si="38"/>
        <v>0</v>
      </c>
      <c r="AF73" s="190">
        <f t="shared" si="38"/>
        <v>0</v>
      </c>
      <c r="AG73" s="190">
        <f t="shared" si="38"/>
        <v>0</v>
      </c>
      <c r="AH73" s="190">
        <f t="shared" si="38"/>
        <v>0</v>
      </c>
      <c r="AI73" s="190">
        <f t="shared" si="38"/>
        <v>0</v>
      </c>
      <c r="AJ73" s="190">
        <f t="shared" si="38"/>
        <v>0</v>
      </c>
      <c r="AK73" s="190">
        <f t="shared" si="38"/>
        <v>0</v>
      </c>
      <c r="AL73" s="190">
        <f t="shared" si="22"/>
        <v>0</v>
      </c>
      <c r="AM73" s="190">
        <f t="shared" si="39"/>
        <v>0</v>
      </c>
      <c r="AN73" s="190">
        <f t="shared" si="39"/>
        <v>0</v>
      </c>
      <c r="AO73" s="190">
        <f t="shared" si="39"/>
        <v>0</v>
      </c>
      <c r="AP73" s="190">
        <f t="shared" si="39"/>
        <v>0</v>
      </c>
      <c r="AQ73" s="190">
        <f t="shared" si="39"/>
        <v>0</v>
      </c>
      <c r="AR73" s="190">
        <f t="shared" si="39"/>
        <v>0</v>
      </c>
      <c r="AS73" s="190">
        <f t="shared" si="39"/>
        <v>0</v>
      </c>
      <c r="AT73" s="190">
        <f t="shared" si="23"/>
        <v>0</v>
      </c>
      <c r="AU73" s="190">
        <f t="shared" si="40"/>
        <v>0</v>
      </c>
      <c r="AV73" s="190">
        <f t="shared" si="40"/>
        <v>0</v>
      </c>
      <c r="AW73" s="190">
        <f t="shared" si="40"/>
        <v>0</v>
      </c>
      <c r="AX73" s="190">
        <f t="shared" si="40"/>
        <v>0</v>
      </c>
      <c r="AY73" s="190">
        <f t="shared" si="40"/>
        <v>0</v>
      </c>
      <c r="AZ73" s="190">
        <f t="shared" si="40"/>
        <v>0</v>
      </c>
      <c r="BA73" s="190">
        <f t="shared" si="40"/>
        <v>0</v>
      </c>
      <c r="BB73" s="190">
        <f t="shared" si="24"/>
        <v>0</v>
      </c>
      <c r="BC73" s="190">
        <f t="shared" si="41"/>
        <v>0</v>
      </c>
      <c r="BD73" s="190">
        <f t="shared" si="41"/>
        <v>0</v>
      </c>
      <c r="BE73" s="190">
        <f t="shared" si="41"/>
        <v>0</v>
      </c>
      <c r="BF73" s="190">
        <f t="shared" si="41"/>
        <v>0</v>
      </c>
      <c r="BG73" s="190">
        <f t="shared" si="41"/>
        <v>0</v>
      </c>
      <c r="BH73" s="190">
        <f t="shared" si="41"/>
        <v>0</v>
      </c>
      <c r="BI73" s="190">
        <f t="shared" si="41"/>
        <v>0</v>
      </c>
      <c r="BJ73" s="190">
        <f t="shared" si="25"/>
        <v>0</v>
      </c>
      <c r="BK73" s="190">
        <f t="shared" si="42"/>
        <v>0</v>
      </c>
      <c r="BL73" s="190">
        <f t="shared" si="42"/>
        <v>0</v>
      </c>
      <c r="BM73" s="190">
        <f t="shared" si="42"/>
        <v>0</v>
      </c>
      <c r="BN73" s="190">
        <f t="shared" si="42"/>
        <v>0</v>
      </c>
      <c r="BO73" s="190">
        <f t="shared" si="42"/>
        <v>0</v>
      </c>
      <c r="BP73" s="190">
        <f t="shared" si="42"/>
        <v>0</v>
      </c>
      <c r="BQ73" s="190">
        <f t="shared" si="42"/>
        <v>0</v>
      </c>
      <c r="BR73" s="190">
        <f t="shared" si="26"/>
        <v>0</v>
      </c>
      <c r="BS73" s="190">
        <f t="shared" si="43"/>
        <v>0</v>
      </c>
      <c r="BT73" s="190">
        <f t="shared" si="44"/>
        <v>0</v>
      </c>
      <c r="BU73" s="190">
        <f t="shared" si="45"/>
        <v>0</v>
      </c>
      <c r="BV73" s="190">
        <f t="shared" si="46"/>
        <v>0</v>
      </c>
      <c r="BW73" s="190">
        <f t="shared" si="47"/>
        <v>0</v>
      </c>
      <c r="BX73" s="190" t="str">
        <f t="shared" si="48"/>
        <v>Con recursos</v>
      </c>
      <c r="BY73" s="190" t="str">
        <f t="shared" si="48"/>
        <v>Con recursos</v>
      </c>
      <c r="BZ73" s="190" t="str">
        <f t="shared" si="48"/>
        <v>Con recursos</v>
      </c>
      <c r="CA73" s="190" t="str">
        <f t="shared" si="48"/>
        <v>Con recursos</v>
      </c>
      <c r="CB73" s="190" t="str">
        <f t="shared" si="48"/>
        <v>Con recursos</v>
      </c>
      <c r="CC73" s="190">
        <v>0</v>
      </c>
      <c r="CD73" s="190">
        <v>0</v>
      </c>
      <c r="CE73" s="190">
        <v>0</v>
      </c>
      <c r="CF73" s="190">
        <v>0</v>
      </c>
      <c r="CG73" s="196">
        <f t="shared" si="52"/>
        <v>0</v>
      </c>
      <c r="CH73" s="196">
        <f t="shared" si="53"/>
        <v>0</v>
      </c>
      <c r="CI73" s="196" t="str">
        <f t="shared" si="54"/>
        <v>Con recursos</v>
      </c>
      <c r="CJ73" s="196" t="str">
        <f t="shared" si="49"/>
        <v>Con recursos</v>
      </c>
      <c r="CK73" s="196" t="str">
        <f t="shared" si="49"/>
        <v>Con recursos</v>
      </c>
      <c r="CL73" s="196" t="str">
        <f t="shared" si="49"/>
        <v>Con recursos</v>
      </c>
      <c r="CM73" s="196" t="str">
        <f t="shared" si="49"/>
        <v>Con recursos</v>
      </c>
      <c r="CN73" s="400" t="s">
        <v>744</v>
      </c>
      <c r="CO73" s="200">
        <v>-4.2310378809930035E-2</v>
      </c>
      <c r="CP73" s="400" t="s">
        <v>744</v>
      </c>
    </row>
    <row r="74" spans="1:94" s="190" customFormat="1">
      <c r="A74" s="190" t="s">
        <v>688</v>
      </c>
      <c r="B74" s="190" t="s">
        <v>135</v>
      </c>
      <c r="C74" s="191">
        <f>VLOOKUP($A74,'Demanda Cuencas consolidada Mm3'!$A$1:$G$102,3,FALSE)*1000/365/24/3600</f>
        <v>5.7072234906139014</v>
      </c>
      <c r="D74" s="191">
        <f>VLOOKUP($A74,'[1]DDA Cuencas Mm3'!$A$1:$G$102,4,FALSE)*1000/365/24/3600</f>
        <v>5.8805175038051747</v>
      </c>
      <c r="E74" s="191">
        <f>VLOOKUP($A74,'[1]DDA Cuencas Mm3'!$A$1:$G$102,5,FALSE)*1000/365/24/3600</f>
        <v>7.7345256215119225</v>
      </c>
      <c r="F74" s="191">
        <f>VLOOKUP($A74,'[1]DDA Cuencas Mm3'!$A$1:$G$102,6,FALSE)*1000/365/24/3600</f>
        <v>8.3088533739218668</v>
      </c>
      <c r="G74" s="191">
        <f>VLOOKUP($A74,'[1]DDA Cuencas Mm3'!$A$1:$G$102,7,FALSE)*1000/365/24/3600</f>
        <v>10.995053272450534</v>
      </c>
      <c r="H74" s="192">
        <v>740.15799557783794</v>
      </c>
      <c r="I74" s="192">
        <v>714.17010534927545</v>
      </c>
      <c r="J74" s="192">
        <v>682.03642329677314</v>
      </c>
      <c r="K74" s="192">
        <v>660.95822247387628</v>
      </c>
      <c r="L74" s="192">
        <v>631.40615713011857</v>
      </c>
      <c r="M74" s="192">
        <v>561.50054077142977</v>
      </c>
      <c r="N74" s="194">
        <v>448.90091104906242</v>
      </c>
      <c r="O74" s="192">
        <v>368.01648545419289</v>
      </c>
      <c r="P74" s="183">
        <f t="shared" si="50"/>
        <v>14156539.130843231</v>
      </c>
      <c r="Q74" s="192">
        <v>747.64286612468902</v>
      </c>
      <c r="R74" s="192">
        <v>690.11327695793921</v>
      </c>
      <c r="S74" s="192">
        <v>638.78864929745805</v>
      </c>
      <c r="T74" s="192">
        <v>611.42768020691824</v>
      </c>
      <c r="U74" s="192">
        <v>578.29569034576582</v>
      </c>
      <c r="V74" s="192">
        <v>514.91159483979152</v>
      </c>
      <c r="W74" s="194">
        <v>436.85568814341377</v>
      </c>
      <c r="X74" s="192">
        <v>391.01372370240892</v>
      </c>
      <c r="Y74" s="183">
        <f t="shared" si="51"/>
        <v>13776680.981290694</v>
      </c>
      <c r="Z74" s="195">
        <f t="shared" si="33"/>
        <v>-2.6832698729658437</v>
      </c>
      <c r="AA74" s="195">
        <f t="shared" si="34"/>
        <v>509.03107733598637</v>
      </c>
      <c r="AB74" s="195">
        <f t="shared" si="35"/>
        <v>430.97517063960862</v>
      </c>
      <c r="AC74" s="195">
        <f t="shared" si="36"/>
        <v>503.91654156734097</v>
      </c>
      <c r="AD74" s="195">
        <f t="shared" si="37"/>
        <v>425.86063487096322</v>
      </c>
      <c r="AE74" s="190">
        <f t="shared" si="38"/>
        <v>0</v>
      </c>
      <c r="AF74" s="190">
        <f t="shared" si="38"/>
        <v>0</v>
      </c>
      <c r="AG74" s="190">
        <f t="shared" si="38"/>
        <v>0</v>
      </c>
      <c r="AH74" s="190">
        <f t="shared" si="38"/>
        <v>0</v>
      </c>
      <c r="AI74" s="190">
        <f t="shared" si="38"/>
        <v>0</v>
      </c>
      <c r="AJ74" s="190">
        <f t="shared" si="38"/>
        <v>0</v>
      </c>
      <c r="AK74" s="190">
        <f t="shared" si="38"/>
        <v>0</v>
      </c>
      <c r="AL74" s="190">
        <f t="shared" si="22"/>
        <v>0</v>
      </c>
      <c r="AM74" s="190">
        <f t="shared" si="39"/>
        <v>0</v>
      </c>
      <c r="AN74" s="190">
        <f t="shared" si="39"/>
        <v>0</v>
      </c>
      <c r="AO74" s="190">
        <f t="shared" si="39"/>
        <v>0</v>
      </c>
      <c r="AP74" s="190">
        <f t="shared" si="39"/>
        <v>0</v>
      </c>
      <c r="AQ74" s="190">
        <f t="shared" si="39"/>
        <v>0</v>
      </c>
      <c r="AR74" s="190">
        <f t="shared" si="39"/>
        <v>0</v>
      </c>
      <c r="AS74" s="190">
        <f t="shared" si="39"/>
        <v>0</v>
      </c>
      <c r="AT74" s="190">
        <f t="shared" si="23"/>
        <v>0</v>
      </c>
      <c r="AU74" s="190">
        <f t="shared" si="40"/>
        <v>0</v>
      </c>
      <c r="AV74" s="190">
        <f t="shared" si="40"/>
        <v>0</v>
      </c>
      <c r="AW74" s="190">
        <f t="shared" si="40"/>
        <v>0</v>
      </c>
      <c r="AX74" s="190">
        <f t="shared" si="40"/>
        <v>0</v>
      </c>
      <c r="AY74" s="190">
        <f t="shared" si="40"/>
        <v>0</v>
      </c>
      <c r="AZ74" s="190">
        <f t="shared" si="40"/>
        <v>0</v>
      </c>
      <c r="BA74" s="190">
        <f t="shared" si="40"/>
        <v>0</v>
      </c>
      <c r="BB74" s="190">
        <f t="shared" si="24"/>
        <v>0</v>
      </c>
      <c r="BC74" s="190">
        <f t="shared" si="41"/>
        <v>0</v>
      </c>
      <c r="BD74" s="190">
        <f t="shared" si="41"/>
        <v>0</v>
      </c>
      <c r="BE74" s="190">
        <f t="shared" si="41"/>
        <v>0</v>
      </c>
      <c r="BF74" s="190">
        <f t="shared" si="41"/>
        <v>0</v>
      </c>
      <c r="BG74" s="190">
        <f t="shared" si="41"/>
        <v>0</v>
      </c>
      <c r="BH74" s="190">
        <f t="shared" si="41"/>
        <v>0</v>
      </c>
      <c r="BI74" s="190">
        <f t="shared" si="41"/>
        <v>0</v>
      </c>
      <c r="BJ74" s="190">
        <f t="shared" si="25"/>
        <v>0</v>
      </c>
      <c r="BK74" s="190">
        <f t="shared" si="42"/>
        <v>0</v>
      </c>
      <c r="BL74" s="190">
        <f t="shared" si="42"/>
        <v>0</v>
      </c>
      <c r="BM74" s="190">
        <f t="shared" si="42"/>
        <v>0</v>
      </c>
      <c r="BN74" s="190">
        <f t="shared" si="42"/>
        <v>0</v>
      </c>
      <c r="BO74" s="190">
        <f t="shared" si="42"/>
        <v>0</v>
      </c>
      <c r="BP74" s="190">
        <f t="shared" si="42"/>
        <v>0</v>
      </c>
      <c r="BQ74" s="190">
        <f t="shared" si="42"/>
        <v>0</v>
      </c>
      <c r="BR74" s="190">
        <f t="shared" si="26"/>
        <v>0</v>
      </c>
      <c r="BS74" s="190">
        <f t="shared" si="43"/>
        <v>0</v>
      </c>
      <c r="BT74" s="190">
        <f t="shared" si="44"/>
        <v>0</v>
      </c>
      <c r="BU74" s="190">
        <f t="shared" si="45"/>
        <v>0</v>
      </c>
      <c r="BV74" s="190">
        <f t="shared" si="46"/>
        <v>0</v>
      </c>
      <c r="BW74" s="190">
        <f t="shared" si="47"/>
        <v>0</v>
      </c>
      <c r="BX74" s="190" t="str">
        <f t="shared" si="48"/>
        <v>Con recursos</v>
      </c>
      <c r="BY74" s="190" t="str">
        <f t="shared" si="48"/>
        <v>Con recursos</v>
      </c>
      <c r="BZ74" s="190" t="str">
        <f t="shared" si="48"/>
        <v>Con recursos</v>
      </c>
      <c r="CA74" s="190" t="str">
        <f t="shared" si="48"/>
        <v>Con recursos</v>
      </c>
      <c r="CB74" s="190" t="str">
        <f t="shared" si="48"/>
        <v>Con recursos</v>
      </c>
      <c r="CC74" s="190">
        <v>0</v>
      </c>
      <c r="CD74" s="190">
        <v>0</v>
      </c>
      <c r="CE74" s="190">
        <v>0</v>
      </c>
      <c r="CF74" s="190">
        <v>0</v>
      </c>
      <c r="CG74" s="196">
        <f t="shared" si="52"/>
        <v>0</v>
      </c>
      <c r="CH74" s="196">
        <f t="shared" si="53"/>
        <v>0</v>
      </c>
      <c r="CI74" s="196" t="str">
        <f t="shared" si="54"/>
        <v>Con recursos</v>
      </c>
      <c r="CJ74" s="196" t="str">
        <f t="shared" si="49"/>
        <v>Con recursos</v>
      </c>
      <c r="CK74" s="196" t="str">
        <f t="shared" si="49"/>
        <v>Con recursos</v>
      </c>
      <c r="CL74" s="196" t="str">
        <f t="shared" si="49"/>
        <v>Con recursos</v>
      </c>
      <c r="CM74" s="196" t="str">
        <f t="shared" si="49"/>
        <v>Con recursos</v>
      </c>
      <c r="CN74" s="400">
        <v>44795</v>
      </c>
      <c r="CO74" s="200">
        <v>-4.4544757225702565E-2</v>
      </c>
      <c r="CP74" s="400">
        <v>42799.617600074656</v>
      </c>
    </row>
    <row r="75" spans="1:94" s="190" customFormat="1">
      <c r="A75" s="190" t="s">
        <v>689</v>
      </c>
      <c r="B75" s="190" t="s">
        <v>690</v>
      </c>
      <c r="C75" s="191">
        <f>VLOOKUP($A75,'Demanda Cuencas consolidada Mm3'!$A$1:$G$102,3,FALSE)*1000/365/24/3600</f>
        <v>0.24996829020801623</v>
      </c>
      <c r="D75" s="191">
        <f>VLOOKUP($A75,'[1]DDA Cuencas Mm3'!$A$1:$G$102,4,FALSE)*1000/365/24/3600</f>
        <v>0.25234652460679857</v>
      </c>
      <c r="E75" s="191">
        <f>VLOOKUP($A75,'[1]DDA Cuencas Mm3'!$A$1:$G$102,5,FALSE)*1000/365/24/3600</f>
        <v>0.34709538305428717</v>
      </c>
      <c r="F75" s="191">
        <f>VLOOKUP($A75,'[1]DDA Cuencas Mm3'!$A$1:$G$102,6,FALSE)*1000/365/24/3600</f>
        <v>0.34994926433282597</v>
      </c>
      <c r="G75" s="191">
        <f>VLOOKUP($A75,'[1]DDA Cuencas Mm3'!$A$1:$G$102,7,FALSE)*1000/365/24/3600</f>
        <v>0.50085616438356162</v>
      </c>
      <c r="H75" s="192">
        <v>58.67476727722601</v>
      </c>
      <c r="I75" s="192">
        <v>56.257345381771202</v>
      </c>
      <c r="J75" s="192">
        <v>53.318795416247823</v>
      </c>
      <c r="K75" s="192">
        <v>51.410195497625068</v>
      </c>
      <c r="L75" s="192">
        <v>48.751784189675988</v>
      </c>
      <c r="M75" s="192">
        <v>42.51815864496897</v>
      </c>
      <c r="N75" s="194">
        <v>32.574262863209512</v>
      </c>
      <c r="O75" s="192">
        <v>25.475649719816008</v>
      </c>
      <c r="P75" s="183">
        <f t="shared" si="50"/>
        <v>1027261.953654175</v>
      </c>
      <c r="Q75" s="192">
        <v>71.078005487288266</v>
      </c>
      <c r="R75" s="192">
        <v>58.749935082298371</v>
      </c>
      <c r="S75" s="192">
        <v>50.04024044524315</v>
      </c>
      <c r="T75" s="192">
        <v>46.193824242617403</v>
      </c>
      <c r="U75" s="192">
        <v>42.183899377991303</v>
      </c>
      <c r="V75" s="192">
        <v>36.127407124446833</v>
      </c>
      <c r="W75" s="194">
        <v>30.74727495636121</v>
      </c>
      <c r="X75" s="192">
        <v>28.305068643521171</v>
      </c>
      <c r="Y75" s="183">
        <f t="shared" si="51"/>
        <v>969646.06302380713</v>
      </c>
      <c r="Z75" s="195">
        <f t="shared" si="33"/>
        <v>-5.6086853431509587</v>
      </c>
      <c r="AA75" s="195">
        <f t="shared" si="34"/>
        <v>35.875060599840033</v>
      </c>
      <c r="AB75" s="195">
        <f t="shared" si="35"/>
        <v>30.49492843175441</v>
      </c>
      <c r="AC75" s="195">
        <f t="shared" si="36"/>
        <v>35.62655096006327</v>
      </c>
      <c r="AD75" s="195">
        <f t="shared" si="37"/>
        <v>30.246418791977646</v>
      </c>
      <c r="AE75" s="190">
        <f t="shared" si="38"/>
        <v>0</v>
      </c>
      <c r="AF75" s="190">
        <f t="shared" si="38"/>
        <v>0</v>
      </c>
      <c r="AG75" s="190">
        <f t="shared" si="38"/>
        <v>0</v>
      </c>
      <c r="AH75" s="190">
        <f t="shared" si="38"/>
        <v>0</v>
      </c>
      <c r="AI75" s="190">
        <f t="shared" si="38"/>
        <v>0</v>
      </c>
      <c r="AJ75" s="190">
        <f t="shared" si="38"/>
        <v>0</v>
      </c>
      <c r="AK75" s="190">
        <f t="shared" si="38"/>
        <v>0</v>
      </c>
      <c r="AL75" s="190">
        <f t="shared" si="22"/>
        <v>0</v>
      </c>
      <c r="AM75" s="190">
        <f t="shared" si="39"/>
        <v>0</v>
      </c>
      <c r="AN75" s="190">
        <f t="shared" si="39"/>
        <v>0</v>
      </c>
      <c r="AO75" s="190">
        <f t="shared" si="39"/>
        <v>0</v>
      </c>
      <c r="AP75" s="190">
        <f t="shared" si="39"/>
        <v>0</v>
      </c>
      <c r="AQ75" s="190">
        <f t="shared" si="39"/>
        <v>0</v>
      </c>
      <c r="AR75" s="190">
        <f t="shared" si="39"/>
        <v>0</v>
      </c>
      <c r="AS75" s="190">
        <f t="shared" si="39"/>
        <v>0</v>
      </c>
      <c r="AT75" s="190">
        <f t="shared" si="23"/>
        <v>0</v>
      </c>
      <c r="AU75" s="190">
        <f t="shared" si="40"/>
        <v>0</v>
      </c>
      <c r="AV75" s="190">
        <f t="shared" si="40"/>
        <v>0</v>
      </c>
      <c r="AW75" s="190">
        <f t="shared" si="40"/>
        <v>0</v>
      </c>
      <c r="AX75" s="190">
        <f t="shared" si="40"/>
        <v>0</v>
      </c>
      <c r="AY75" s="190">
        <f t="shared" si="40"/>
        <v>0</v>
      </c>
      <c r="AZ75" s="190">
        <f t="shared" si="40"/>
        <v>0</v>
      </c>
      <c r="BA75" s="190">
        <f t="shared" si="40"/>
        <v>0</v>
      </c>
      <c r="BB75" s="190">
        <f t="shared" si="24"/>
        <v>0</v>
      </c>
      <c r="BC75" s="190">
        <f t="shared" si="41"/>
        <v>0</v>
      </c>
      <c r="BD75" s="190">
        <f t="shared" si="41"/>
        <v>0</v>
      </c>
      <c r="BE75" s="190">
        <f t="shared" si="41"/>
        <v>0</v>
      </c>
      <c r="BF75" s="190">
        <f t="shared" si="41"/>
        <v>0</v>
      </c>
      <c r="BG75" s="190">
        <f t="shared" si="41"/>
        <v>0</v>
      </c>
      <c r="BH75" s="190">
        <f t="shared" si="41"/>
        <v>0</v>
      </c>
      <c r="BI75" s="190">
        <f t="shared" si="41"/>
        <v>0</v>
      </c>
      <c r="BJ75" s="190">
        <f t="shared" si="25"/>
        <v>0</v>
      </c>
      <c r="BK75" s="190">
        <f t="shared" si="42"/>
        <v>0</v>
      </c>
      <c r="BL75" s="190">
        <f t="shared" si="42"/>
        <v>0</v>
      </c>
      <c r="BM75" s="190">
        <f t="shared" si="42"/>
        <v>0</v>
      </c>
      <c r="BN75" s="190">
        <f t="shared" si="42"/>
        <v>0</v>
      </c>
      <c r="BO75" s="190">
        <f t="shared" si="42"/>
        <v>0</v>
      </c>
      <c r="BP75" s="190">
        <f t="shared" si="42"/>
        <v>0</v>
      </c>
      <c r="BQ75" s="190">
        <f t="shared" si="42"/>
        <v>0</v>
      </c>
      <c r="BR75" s="190">
        <f t="shared" si="26"/>
        <v>0</v>
      </c>
      <c r="BS75" s="190">
        <f t="shared" si="43"/>
        <v>0</v>
      </c>
      <c r="BT75" s="190">
        <f t="shared" si="44"/>
        <v>0</v>
      </c>
      <c r="BU75" s="190">
        <f t="shared" si="45"/>
        <v>0</v>
      </c>
      <c r="BV75" s="190">
        <f t="shared" si="46"/>
        <v>0</v>
      </c>
      <c r="BW75" s="190">
        <f t="shared" si="47"/>
        <v>0</v>
      </c>
      <c r="BX75" s="190" t="str">
        <f t="shared" si="48"/>
        <v>Con recursos</v>
      </c>
      <c r="BY75" s="190" t="str">
        <f t="shared" si="48"/>
        <v>Con recursos</v>
      </c>
      <c r="BZ75" s="190" t="str">
        <f t="shared" si="48"/>
        <v>Con recursos</v>
      </c>
      <c r="CA75" s="190" t="str">
        <f t="shared" si="48"/>
        <v>Con recursos</v>
      </c>
      <c r="CB75" s="190" t="str">
        <f t="shared" si="48"/>
        <v>Con recursos</v>
      </c>
      <c r="CC75" s="190">
        <v>0</v>
      </c>
      <c r="CD75" s="190">
        <v>0</v>
      </c>
      <c r="CE75" s="190">
        <v>0</v>
      </c>
      <c r="CF75" s="190">
        <v>0</v>
      </c>
      <c r="CG75" s="196">
        <f t="shared" si="52"/>
        <v>0</v>
      </c>
      <c r="CH75" s="196">
        <f t="shared" si="53"/>
        <v>0</v>
      </c>
      <c r="CI75" s="196" t="str">
        <f t="shared" si="54"/>
        <v>Con recursos</v>
      </c>
      <c r="CJ75" s="196" t="str">
        <f t="shared" si="49"/>
        <v>Con recursos</v>
      </c>
      <c r="CK75" s="196" t="str">
        <f t="shared" si="49"/>
        <v>Con recursos</v>
      </c>
      <c r="CL75" s="196" t="str">
        <f t="shared" si="49"/>
        <v>Con recursos</v>
      </c>
      <c r="CM75" s="196" t="str">
        <f t="shared" si="49"/>
        <v>Con recursos</v>
      </c>
      <c r="CN75" s="400" t="s">
        <v>744</v>
      </c>
      <c r="CO75" s="200">
        <v>-5.0325820866116748E-2</v>
      </c>
      <c r="CP75" s="400" t="s">
        <v>744</v>
      </c>
    </row>
    <row r="76" spans="1:94" s="190" customFormat="1">
      <c r="A76" s="190" t="s">
        <v>691</v>
      </c>
      <c r="B76" s="190" t="s">
        <v>692</v>
      </c>
      <c r="C76" s="191">
        <f>VLOOKUP($A76,'Demanda Cuencas consolidada Mm3'!$A$1:$G$102,3,FALSE)*1000/365/24/3600</f>
        <v>7.1649226281075595</v>
      </c>
      <c r="D76" s="191">
        <f>VLOOKUP($A76,'[1]DDA Cuencas Mm3'!$A$1:$G$102,4,FALSE)*1000/365/24/3600</f>
        <v>8.3871131405377994</v>
      </c>
      <c r="E76" s="191">
        <f>VLOOKUP($A76,'[1]DDA Cuencas Mm3'!$A$1:$G$102,5,FALSE)*1000/365/24/3600</f>
        <v>10.00269533231862</v>
      </c>
      <c r="F76" s="191">
        <f>VLOOKUP($A76,'[1]DDA Cuencas Mm3'!$A$1:$G$102,6,FALSE)*1000/365/24/3600</f>
        <v>9.7010717909690527</v>
      </c>
      <c r="G76" s="191">
        <f>VLOOKUP($A76,'[1]DDA Cuencas Mm3'!$A$1:$G$102,7,FALSE)*1000/365/24/3600</f>
        <v>14.857876712328768</v>
      </c>
      <c r="H76" s="192">
        <v>904.99364827586214</v>
      </c>
      <c r="I76" s="192">
        <v>887.84210243526297</v>
      </c>
      <c r="J76" s="192">
        <v>861.19314340791755</v>
      </c>
      <c r="K76" s="192">
        <v>841.34160063761044</v>
      </c>
      <c r="L76" s="192">
        <v>811.12132834258591</v>
      </c>
      <c r="M76" s="192">
        <v>731.63901704137027</v>
      </c>
      <c r="N76" s="194">
        <v>588.68646576845379</v>
      </c>
      <c r="O76" s="192">
        <v>478.91957059655539</v>
      </c>
      <c r="P76" s="183">
        <f t="shared" si="50"/>
        <v>18564816.384473957</v>
      </c>
      <c r="Q76" s="192">
        <v>1029.0046734855471</v>
      </c>
      <c r="R76" s="192">
        <v>918.2325448071781</v>
      </c>
      <c r="S76" s="192">
        <v>829.88260421077769</v>
      </c>
      <c r="T76" s="192">
        <v>786.44618619793084</v>
      </c>
      <c r="U76" s="192">
        <v>736.99763417508314</v>
      </c>
      <c r="V76" s="192">
        <v>651.21265899923526</v>
      </c>
      <c r="W76" s="194">
        <v>559.65414247107594</v>
      </c>
      <c r="X76" s="192">
        <v>512.23480231347366</v>
      </c>
      <c r="Y76" s="183">
        <f t="shared" si="51"/>
        <v>17649253.036967851</v>
      </c>
      <c r="Z76" s="195">
        <f t="shared" si="33"/>
        <v>-4.931712377569248</v>
      </c>
      <c r="AA76" s="195">
        <f t="shared" si="34"/>
        <v>642.82554585869741</v>
      </c>
      <c r="AB76" s="195">
        <f t="shared" si="35"/>
        <v>551.26702933053809</v>
      </c>
      <c r="AC76" s="195">
        <f t="shared" si="36"/>
        <v>636.35478228690647</v>
      </c>
      <c r="AD76" s="195">
        <f t="shared" si="37"/>
        <v>544.79626575874715</v>
      </c>
      <c r="AE76" s="190">
        <f t="shared" si="38"/>
        <v>0</v>
      </c>
      <c r="AF76" s="190">
        <f t="shared" si="38"/>
        <v>0</v>
      </c>
      <c r="AG76" s="190">
        <f t="shared" si="38"/>
        <v>0</v>
      </c>
      <c r="AH76" s="190">
        <f t="shared" si="38"/>
        <v>0</v>
      </c>
      <c r="AI76" s="190">
        <f t="shared" si="38"/>
        <v>0</v>
      </c>
      <c r="AJ76" s="190">
        <f t="shared" si="38"/>
        <v>0</v>
      </c>
      <c r="AK76" s="190">
        <f t="shared" si="38"/>
        <v>0</v>
      </c>
      <c r="AL76" s="190">
        <f t="shared" si="22"/>
        <v>0</v>
      </c>
      <c r="AM76" s="190">
        <f t="shared" si="39"/>
        <v>0</v>
      </c>
      <c r="AN76" s="190">
        <f t="shared" si="39"/>
        <v>0</v>
      </c>
      <c r="AO76" s="190">
        <f t="shared" si="39"/>
        <v>0</v>
      </c>
      <c r="AP76" s="190">
        <f t="shared" si="39"/>
        <v>0</v>
      </c>
      <c r="AQ76" s="190">
        <f t="shared" si="39"/>
        <v>0</v>
      </c>
      <c r="AR76" s="190">
        <f t="shared" si="39"/>
        <v>0</v>
      </c>
      <c r="AS76" s="190">
        <f t="shared" si="39"/>
        <v>0</v>
      </c>
      <c r="AT76" s="190">
        <f t="shared" si="23"/>
        <v>0</v>
      </c>
      <c r="AU76" s="190">
        <f t="shared" si="40"/>
        <v>0</v>
      </c>
      <c r="AV76" s="190">
        <f t="shared" si="40"/>
        <v>0</v>
      </c>
      <c r="AW76" s="190">
        <f t="shared" si="40"/>
        <v>0</v>
      </c>
      <c r="AX76" s="190">
        <f t="shared" si="40"/>
        <v>0</v>
      </c>
      <c r="AY76" s="190">
        <f t="shared" si="40"/>
        <v>0</v>
      </c>
      <c r="AZ76" s="190">
        <f t="shared" si="40"/>
        <v>0</v>
      </c>
      <c r="BA76" s="190">
        <f t="shared" si="40"/>
        <v>0</v>
      </c>
      <c r="BB76" s="190">
        <f t="shared" si="24"/>
        <v>0</v>
      </c>
      <c r="BC76" s="190">
        <f t="shared" si="41"/>
        <v>0</v>
      </c>
      <c r="BD76" s="190">
        <f t="shared" si="41"/>
        <v>0</v>
      </c>
      <c r="BE76" s="190">
        <f t="shared" si="41"/>
        <v>0</v>
      </c>
      <c r="BF76" s="190">
        <f t="shared" si="41"/>
        <v>0</v>
      </c>
      <c r="BG76" s="190">
        <f t="shared" si="41"/>
        <v>0</v>
      </c>
      <c r="BH76" s="190">
        <f t="shared" si="41"/>
        <v>0</v>
      </c>
      <c r="BI76" s="190">
        <f t="shared" si="41"/>
        <v>0</v>
      </c>
      <c r="BJ76" s="190">
        <f t="shared" si="25"/>
        <v>0</v>
      </c>
      <c r="BK76" s="190">
        <f t="shared" si="42"/>
        <v>0</v>
      </c>
      <c r="BL76" s="190">
        <f t="shared" si="42"/>
        <v>0</v>
      </c>
      <c r="BM76" s="190">
        <f t="shared" si="42"/>
        <v>0</v>
      </c>
      <c r="BN76" s="190">
        <f t="shared" si="42"/>
        <v>0</v>
      </c>
      <c r="BO76" s="190">
        <f t="shared" si="42"/>
        <v>0</v>
      </c>
      <c r="BP76" s="190">
        <f t="shared" si="42"/>
        <v>0</v>
      </c>
      <c r="BQ76" s="190">
        <f t="shared" si="42"/>
        <v>0</v>
      </c>
      <c r="BR76" s="190">
        <f t="shared" si="26"/>
        <v>0</v>
      </c>
      <c r="BS76" s="190">
        <f t="shared" si="43"/>
        <v>0</v>
      </c>
      <c r="BT76" s="190">
        <f t="shared" si="44"/>
        <v>0</v>
      </c>
      <c r="BU76" s="190">
        <f t="shared" si="45"/>
        <v>0</v>
      </c>
      <c r="BV76" s="190">
        <f t="shared" si="46"/>
        <v>0</v>
      </c>
      <c r="BW76" s="190">
        <f t="shared" si="47"/>
        <v>0</v>
      </c>
      <c r="BX76" s="190" t="str">
        <f t="shared" si="48"/>
        <v>Con recursos</v>
      </c>
      <c r="BY76" s="190" t="str">
        <f t="shared" si="48"/>
        <v>Con recursos</v>
      </c>
      <c r="BZ76" s="190" t="str">
        <f t="shared" si="48"/>
        <v>Con recursos</v>
      </c>
      <c r="CA76" s="190" t="str">
        <f t="shared" si="48"/>
        <v>Con recursos</v>
      </c>
      <c r="CB76" s="190" t="str">
        <f t="shared" si="48"/>
        <v>Con recursos</v>
      </c>
      <c r="CC76" s="190">
        <v>0</v>
      </c>
      <c r="CD76" s="190">
        <v>1</v>
      </c>
      <c r="CE76" s="190">
        <v>1</v>
      </c>
      <c r="CF76" s="190">
        <v>0</v>
      </c>
      <c r="CG76" s="196">
        <f t="shared" si="52"/>
        <v>1</v>
      </c>
      <c r="CH76" s="196">
        <f t="shared" si="53"/>
        <v>1</v>
      </c>
      <c r="CI76" s="196" t="str">
        <f t="shared" si="54"/>
        <v>Déficit hídrico estructural</v>
      </c>
      <c r="CJ76" s="196" t="str">
        <f t="shared" si="49"/>
        <v>Déficit hídrico estructural</v>
      </c>
      <c r="CK76" s="196" t="str">
        <f t="shared" si="49"/>
        <v>Déficit hídrico estructural</v>
      </c>
      <c r="CL76" s="196" t="str">
        <f t="shared" si="49"/>
        <v>Déficit hídrico estructural</v>
      </c>
      <c r="CM76" s="196" t="str">
        <f t="shared" si="49"/>
        <v>Déficit hídrico estructural</v>
      </c>
      <c r="CN76" s="400">
        <v>4960</v>
      </c>
      <c r="CO76" s="200">
        <v>-4.6482946187550563E-2</v>
      </c>
      <c r="CP76" s="400">
        <v>4729.444586909749</v>
      </c>
    </row>
    <row r="77" spans="1:94">
      <c r="A77" t="s">
        <v>693</v>
      </c>
      <c r="B77" t="s">
        <v>694</v>
      </c>
      <c r="C77" s="191">
        <f>VLOOKUP($A77,'Demanda Cuencas consolidada Mm3'!$A$1:$G$102,3,FALSE)*1000/365/24/3600</f>
        <v>2.0497209538305428</v>
      </c>
      <c r="D77" s="191">
        <f>VLOOKUP($A77,'[1]DDA Cuencas Mm3'!$A$1:$G$102,4,FALSE)*1000/365/24/3600</f>
        <v>2.5624365804160325</v>
      </c>
      <c r="E77" s="191">
        <f>VLOOKUP($A77,'[1]DDA Cuencas Mm3'!$A$1:$G$102,5,FALSE)*1000/365/24/3600</f>
        <v>3.0692541856925422</v>
      </c>
      <c r="F77" s="191">
        <f>VLOOKUP($A77,'[1]DDA Cuencas Mm3'!$A$1:$G$102,6,FALSE)*1000/365/24/3600</f>
        <v>3.2968987823439879</v>
      </c>
      <c r="G77" s="191">
        <f>VLOOKUP($A77,'[1]DDA Cuencas Mm3'!$A$1:$G$102,7,FALSE)*1000/365/24/3600</f>
        <v>5.358954845256215</v>
      </c>
      <c r="H77" s="193">
        <v>790.95922721692466</v>
      </c>
      <c r="I77" s="193">
        <v>763.42706396376332</v>
      </c>
      <c r="J77" s="193">
        <v>730.40793633615488</v>
      </c>
      <c r="K77" s="193">
        <v>709.12976919473613</v>
      </c>
      <c r="L77" s="193">
        <v>679.64704174199107</v>
      </c>
      <c r="M77" s="193">
        <v>610.99876052442062</v>
      </c>
      <c r="N77" s="194">
        <v>502.34767577002719</v>
      </c>
      <c r="O77" s="193">
        <v>425.18053014815808</v>
      </c>
      <c r="P77" s="183">
        <f t="shared" si="50"/>
        <v>15842036.303083578</v>
      </c>
      <c r="Q77" s="193">
        <v>845.98074168711832</v>
      </c>
      <c r="R77" s="193">
        <v>746.18857111618422</v>
      </c>
      <c r="S77" s="193">
        <v>669.35509053481064</v>
      </c>
      <c r="T77" s="193">
        <v>632.93418621084243</v>
      </c>
      <c r="U77" s="193">
        <v>592.91462746654997</v>
      </c>
      <c r="V77" s="193">
        <v>528.25953995835903</v>
      </c>
      <c r="W77" s="194">
        <v>468.44422043167458</v>
      </c>
      <c r="X77" s="193">
        <v>442.40567707346702</v>
      </c>
      <c r="Y77" s="183">
        <f t="shared" si="51"/>
        <v>14772856.935533289</v>
      </c>
      <c r="Z77" s="195">
        <f t="shared" si="33"/>
        <v>-6.7490021301250174</v>
      </c>
      <c r="AA77" s="195">
        <f t="shared" si="34"/>
        <v>525.69710337794299</v>
      </c>
      <c r="AB77" s="195">
        <f t="shared" si="35"/>
        <v>465.88178385125855</v>
      </c>
      <c r="AC77" s="195">
        <f t="shared" si="36"/>
        <v>522.90058511310281</v>
      </c>
      <c r="AD77" s="195">
        <f t="shared" si="37"/>
        <v>463.08526558641836</v>
      </c>
      <c r="AE77">
        <f t="shared" si="38"/>
        <v>0</v>
      </c>
      <c r="AF77">
        <f t="shared" si="38"/>
        <v>0</v>
      </c>
      <c r="AG77">
        <f t="shared" si="38"/>
        <v>0</v>
      </c>
      <c r="AH77">
        <f t="shared" si="38"/>
        <v>0</v>
      </c>
      <c r="AI77">
        <f t="shared" si="38"/>
        <v>0</v>
      </c>
      <c r="AJ77">
        <f t="shared" si="38"/>
        <v>0</v>
      </c>
      <c r="AK77">
        <f t="shared" si="38"/>
        <v>0</v>
      </c>
      <c r="AL77">
        <f t="shared" si="22"/>
        <v>0</v>
      </c>
      <c r="AM77">
        <f t="shared" si="39"/>
        <v>0</v>
      </c>
      <c r="AN77">
        <f t="shared" si="39"/>
        <v>0</v>
      </c>
      <c r="AO77">
        <f t="shared" si="39"/>
        <v>0</v>
      </c>
      <c r="AP77">
        <f t="shared" si="39"/>
        <v>0</v>
      </c>
      <c r="AQ77">
        <f t="shared" si="39"/>
        <v>0</v>
      </c>
      <c r="AR77">
        <f t="shared" si="39"/>
        <v>0</v>
      </c>
      <c r="AS77">
        <f t="shared" si="39"/>
        <v>0</v>
      </c>
      <c r="AT77">
        <f t="shared" si="23"/>
        <v>0</v>
      </c>
      <c r="AU77">
        <f t="shared" si="40"/>
        <v>0</v>
      </c>
      <c r="AV77">
        <f t="shared" si="40"/>
        <v>0</v>
      </c>
      <c r="AW77">
        <f t="shared" si="40"/>
        <v>0</v>
      </c>
      <c r="AX77">
        <f t="shared" si="40"/>
        <v>0</v>
      </c>
      <c r="AY77">
        <f t="shared" si="40"/>
        <v>0</v>
      </c>
      <c r="AZ77">
        <f t="shared" si="40"/>
        <v>0</v>
      </c>
      <c r="BA77">
        <f t="shared" si="40"/>
        <v>0</v>
      </c>
      <c r="BB77">
        <f t="shared" si="24"/>
        <v>0</v>
      </c>
      <c r="BC77">
        <f t="shared" si="41"/>
        <v>0</v>
      </c>
      <c r="BD77">
        <f t="shared" si="41"/>
        <v>0</v>
      </c>
      <c r="BE77">
        <f t="shared" si="41"/>
        <v>0</v>
      </c>
      <c r="BF77">
        <f t="shared" si="41"/>
        <v>0</v>
      </c>
      <c r="BG77">
        <f t="shared" si="41"/>
        <v>0</v>
      </c>
      <c r="BH77">
        <f t="shared" si="41"/>
        <v>0</v>
      </c>
      <c r="BI77">
        <f t="shared" si="41"/>
        <v>0</v>
      </c>
      <c r="BJ77">
        <f t="shared" si="25"/>
        <v>0</v>
      </c>
      <c r="BK77">
        <f t="shared" si="42"/>
        <v>0</v>
      </c>
      <c r="BL77">
        <f t="shared" si="42"/>
        <v>0</v>
      </c>
      <c r="BM77">
        <f t="shared" si="42"/>
        <v>0</v>
      </c>
      <c r="BN77">
        <f t="shared" si="42"/>
        <v>0</v>
      </c>
      <c r="BO77">
        <f t="shared" si="42"/>
        <v>0</v>
      </c>
      <c r="BP77">
        <f t="shared" si="42"/>
        <v>0</v>
      </c>
      <c r="BQ77">
        <f t="shared" si="42"/>
        <v>0</v>
      </c>
      <c r="BR77">
        <f t="shared" si="26"/>
        <v>0</v>
      </c>
      <c r="BS77">
        <f t="shared" si="43"/>
        <v>0</v>
      </c>
      <c r="BT77">
        <f t="shared" si="44"/>
        <v>0</v>
      </c>
      <c r="BU77">
        <f t="shared" si="45"/>
        <v>0</v>
      </c>
      <c r="BV77">
        <f t="shared" si="46"/>
        <v>0</v>
      </c>
      <c r="BW77">
        <f t="shared" si="47"/>
        <v>0</v>
      </c>
      <c r="BX77" s="190" t="str">
        <f t="shared" si="48"/>
        <v>Con recursos</v>
      </c>
      <c r="BY77" s="190" t="str">
        <f t="shared" si="48"/>
        <v>Con recursos</v>
      </c>
      <c r="BZ77" s="190" t="str">
        <f t="shared" si="48"/>
        <v>Con recursos</v>
      </c>
      <c r="CA77" s="190" t="str">
        <f t="shared" si="48"/>
        <v>Con recursos</v>
      </c>
      <c r="CB77" s="190" t="str">
        <f t="shared" si="48"/>
        <v>Con recursos</v>
      </c>
      <c r="CC77" s="190">
        <v>0</v>
      </c>
      <c r="CD77" s="190">
        <v>1</v>
      </c>
      <c r="CE77" s="190">
        <v>0</v>
      </c>
      <c r="CF77" s="190">
        <v>0</v>
      </c>
      <c r="CG77" s="196">
        <f t="shared" si="52"/>
        <v>1</v>
      </c>
      <c r="CH77" s="196">
        <f t="shared" si="53"/>
        <v>0</v>
      </c>
      <c r="CI77" s="196" t="str">
        <f t="shared" si="54"/>
        <v>Estrés hídrico</v>
      </c>
      <c r="CJ77" s="196" t="str">
        <f t="shared" si="49"/>
        <v>Estrés hídrico</v>
      </c>
      <c r="CK77" s="196" t="str">
        <f t="shared" si="49"/>
        <v>Estrés hídrico</v>
      </c>
      <c r="CL77" s="196" t="str">
        <f t="shared" si="49"/>
        <v>Estrés hídrico</v>
      </c>
      <c r="CM77" s="196" t="str">
        <f t="shared" si="49"/>
        <v>Estrés hídrico</v>
      </c>
      <c r="CN77" s="181" t="s">
        <v>744</v>
      </c>
      <c r="CO77" s="201">
        <v>-5.1357840272866093E-2</v>
      </c>
      <c r="CP77" s="181" t="s">
        <v>744</v>
      </c>
    </row>
    <row r="78" spans="1:94">
      <c r="A78" t="s">
        <v>695</v>
      </c>
      <c r="B78" t="s">
        <v>696</v>
      </c>
      <c r="C78" s="191">
        <f>VLOOKUP($A78,'Demanda Cuencas consolidada Mm3'!$A$1:$G$102,3,FALSE)*1000/365/24/3600</f>
        <v>7.4835109081684429E-3</v>
      </c>
      <c r="D78" s="191">
        <f>VLOOKUP($A78,'[1]DDA Cuencas Mm3'!$A$1:$G$102,4,FALSE)*1000/365/24/3600</f>
        <v>9.8617453069507876E-3</v>
      </c>
      <c r="E78" s="191">
        <f>VLOOKUP($A78,'[1]DDA Cuencas Mm3'!$A$1:$G$102,5,FALSE)*1000/365/24/3600</f>
        <v>1.3603500761035009E-2</v>
      </c>
      <c r="F78" s="191">
        <f>VLOOKUP($A78,'[1]DDA Cuencas Mm3'!$A$1:$G$102,6,FALSE)*1000/365/24/3600</f>
        <v>1.3793759512937596E-2</v>
      </c>
      <c r="G78" s="191">
        <f>VLOOKUP($A78,'[1]DDA Cuencas Mm3'!$A$1:$G$102,7,FALSE)*1000/365/24/3600</f>
        <v>2.6287417554540837E-2</v>
      </c>
      <c r="H78" s="193">
        <v>289.81012449112939</v>
      </c>
      <c r="I78" s="193">
        <v>277.43046977299088</v>
      </c>
      <c r="J78" s="193">
        <v>263.79635023253411</v>
      </c>
      <c r="K78" s="193">
        <v>255.44586176569831</v>
      </c>
      <c r="L78" s="193">
        <v>244.26674287501999</v>
      </c>
      <c r="M78" s="193">
        <v>219.4362951689821</v>
      </c>
      <c r="N78" s="194">
        <v>182.21695626135551</v>
      </c>
      <c r="O78" s="193">
        <v>156.73333646497059</v>
      </c>
      <c r="P78" s="183">
        <f t="shared" si="50"/>
        <v>5746393.932658107</v>
      </c>
      <c r="Q78" s="193">
        <v>326.80904594987231</v>
      </c>
      <c r="R78" s="193">
        <v>279.41227539099248</v>
      </c>
      <c r="S78" s="193">
        <v>245.92679187336731</v>
      </c>
      <c r="T78" s="193">
        <v>231.1387755625569</v>
      </c>
      <c r="U78" s="193">
        <v>215.72213025445549</v>
      </c>
      <c r="V78" s="193">
        <v>192.43720696129441</v>
      </c>
      <c r="W78" s="194">
        <v>171.7526325250559</v>
      </c>
      <c r="X78" s="193">
        <v>162.3632724334494</v>
      </c>
      <c r="Y78" s="183">
        <f t="shared" si="51"/>
        <v>5416391.0193101624</v>
      </c>
      <c r="Z78" s="195">
        <f t="shared" si="33"/>
        <v>-5.7427826427363522</v>
      </c>
      <c r="AA78" s="195">
        <f t="shared" si="34"/>
        <v>192.42734521598746</v>
      </c>
      <c r="AB78" s="195">
        <f t="shared" si="35"/>
        <v>171.74277077974895</v>
      </c>
      <c r="AC78" s="195">
        <f t="shared" si="36"/>
        <v>192.41091954373988</v>
      </c>
      <c r="AD78" s="195">
        <f t="shared" si="37"/>
        <v>171.72634510750137</v>
      </c>
      <c r="AE78">
        <f t="shared" si="38"/>
        <v>0</v>
      </c>
      <c r="AF78">
        <f t="shared" si="38"/>
        <v>0</v>
      </c>
      <c r="AG78">
        <f t="shared" si="38"/>
        <v>0</v>
      </c>
      <c r="AH78">
        <f t="shared" si="38"/>
        <v>0</v>
      </c>
      <c r="AI78">
        <f t="shared" si="38"/>
        <v>0</v>
      </c>
      <c r="AJ78">
        <f t="shared" si="38"/>
        <v>0</v>
      </c>
      <c r="AK78">
        <f t="shared" si="38"/>
        <v>0</v>
      </c>
      <c r="AL78">
        <f t="shared" si="22"/>
        <v>0</v>
      </c>
      <c r="AM78">
        <f t="shared" si="39"/>
        <v>0</v>
      </c>
      <c r="AN78">
        <f t="shared" si="39"/>
        <v>0</v>
      </c>
      <c r="AO78">
        <f t="shared" si="39"/>
        <v>0</v>
      </c>
      <c r="AP78">
        <f t="shared" si="39"/>
        <v>0</v>
      </c>
      <c r="AQ78">
        <f t="shared" si="39"/>
        <v>0</v>
      </c>
      <c r="AR78">
        <f t="shared" si="39"/>
        <v>0</v>
      </c>
      <c r="AS78">
        <f t="shared" si="39"/>
        <v>0</v>
      </c>
      <c r="AT78">
        <f t="shared" si="23"/>
        <v>0</v>
      </c>
      <c r="AU78">
        <f t="shared" si="40"/>
        <v>0</v>
      </c>
      <c r="AV78">
        <f t="shared" si="40"/>
        <v>0</v>
      </c>
      <c r="AW78">
        <f t="shared" si="40"/>
        <v>0</v>
      </c>
      <c r="AX78">
        <f t="shared" si="40"/>
        <v>0</v>
      </c>
      <c r="AY78">
        <f t="shared" si="40"/>
        <v>0</v>
      </c>
      <c r="AZ78">
        <f t="shared" si="40"/>
        <v>0</v>
      </c>
      <c r="BA78">
        <f t="shared" si="40"/>
        <v>0</v>
      </c>
      <c r="BB78">
        <f t="shared" si="24"/>
        <v>0</v>
      </c>
      <c r="BC78">
        <f t="shared" si="41"/>
        <v>0</v>
      </c>
      <c r="BD78">
        <f t="shared" si="41"/>
        <v>0</v>
      </c>
      <c r="BE78">
        <f t="shared" si="41"/>
        <v>0</v>
      </c>
      <c r="BF78">
        <f t="shared" si="41"/>
        <v>0</v>
      </c>
      <c r="BG78">
        <f t="shared" si="41"/>
        <v>0</v>
      </c>
      <c r="BH78">
        <f t="shared" si="41"/>
        <v>0</v>
      </c>
      <c r="BI78">
        <f t="shared" si="41"/>
        <v>0</v>
      </c>
      <c r="BJ78">
        <f t="shared" si="25"/>
        <v>0</v>
      </c>
      <c r="BK78">
        <f t="shared" si="42"/>
        <v>0</v>
      </c>
      <c r="BL78">
        <f t="shared" si="42"/>
        <v>0</v>
      </c>
      <c r="BM78">
        <f t="shared" si="42"/>
        <v>0</v>
      </c>
      <c r="BN78">
        <f t="shared" si="42"/>
        <v>0</v>
      </c>
      <c r="BO78">
        <f t="shared" si="42"/>
        <v>0</v>
      </c>
      <c r="BP78">
        <f t="shared" si="42"/>
        <v>0</v>
      </c>
      <c r="BQ78">
        <f t="shared" si="42"/>
        <v>0</v>
      </c>
      <c r="BR78">
        <f t="shared" si="26"/>
        <v>0</v>
      </c>
      <c r="BS78">
        <f t="shared" si="43"/>
        <v>0</v>
      </c>
      <c r="BT78">
        <f t="shared" si="44"/>
        <v>0</v>
      </c>
      <c r="BU78">
        <f t="shared" si="45"/>
        <v>0</v>
      </c>
      <c r="BV78">
        <f t="shared" si="46"/>
        <v>0</v>
      </c>
      <c r="BW78">
        <f t="shared" si="47"/>
        <v>0</v>
      </c>
      <c r="BX78" s="190" t="str">
        <f t="shared" si="48"/>
        <v>Con recursos</v>
      </c>
      <c r="BY78" s="190" t="str">
        <f t="shared" si="48"/>
        <v>Con recursos</v>
      </c>
      <c r="BZ78" s="190" t="str">
        <f t="shared" si="48"/>
        <v>Con recursos</v>
      </c>
      <c r="CA78" s="190" t="str">
        <f t="shared" si="48"/>
        <v>Con recursos</v>
      </c>
      <c r="CB78" s="190" t="str">
        <f t="shared" si="48"/>
        <v>Con recursos</v>
      </c>
      <c r="CC78" s="190">
        <v>0</v>
      </c>
      <c r="CD78" s="190">
        <v>1</v>
      </c>
      <c r="CE78" s="190">
        <v>0</v>
      </c>
      <c r="CF78" s="190">
        <v>0</v>
      </c>
      <c r="CG78" s="196">
        <f t="shared" si="52"/>
        <v>1</v>
      </c>
      <c r="CH78" s="196">
        <f t="shared" si="53"/>
        <v>0</v>
      </c>
      <c r="CI78" s="196" t="str">
        <f t="shared" si="54"/>
        <v>Estrés hídrico</v>
      </c>
      <c r="CJ78" s="196" t="str">
        <f t="shared" si="49"/>
        <v>Estrés hídrico</v>
      </c>
      <c r="CK78" s="196" t="str">
        <f t="shared" si="49"/>
        <v>Estrés hídrico</v>
      </c>
      <c r="CL78" s="196" t="str">
        <f t="shared" si="49"/>
        <v>Estrés hídrico</v>
      </c>
      <c r="CM78" s="196" t="str">
        <f t="shared" si="49"/>
        <v>Estrés hídrico</v>
      </c>
      <c r="CN78" s="181">
        <v>3638.9021752917301</v>
      </c>
      <c r="CO78" s="201">
        <v>-4.3622450181065385E-2</v>
      </c>
      <c r="CP78" s="181">
        <v>3480.164346436296</v>
      </c>
    </row>
    <row r="79" spans="1:94">
      <c r="A79" t="s">
        <v>697</v>
      </c>
      <c r="B79" t="s">
        <v>698</v>
      </c>
      <c r="C79" s="191">
        <f>VLOOKUP($A79,'Demanda Cuencas consolidada Mm3'!$A$1:$G$102,3,FALSE)*1000/365/24/3600</f>
        <v>1.9786910197869104E-2</v>
      </c>
      <c r="D79" s="191">
        <f>VLOOKUP($A79,'[1]DDA Cuencas Mm3'!$A$1:$G$102,4,FALSE)*1000/365/24/3600</f>
        <v>2.3782343987823439E-2</v>
      </c>
      <c r="E79" s="191">
        <f>VLOOKUP($A79,'[1]DDA Cuencas Mm3'!$A$1:$G$102,5,FALSE)*1000/365/24/3600</f>
        <v>2.8792491121258243E-2</v>
      </c>
      <c r="F79" s="191">
        <f>VLOOKUP($A79,'[1]DDA Cuencas Mm3'!$A$1:$G$102,6,FALSE)*1000/365/24/3600</f>
        <v>2.8665651953323185E-2</v>
      </c>
      <c r="G79" s="191">
        <f>VLOOKUP($A79,'[1]DDA Cuencas Mm3'!$A$1:$G$102,7,FALSE)*1000/365/24/3600</f>
        <v>4.6486555048198881E-2</v>
      </c>
      <c r="H79" s="193">
        <v>640.76039104876156</v>
      </c>
      <c r="I79" s="193">
        <v>608.17146831058824</v>
      </c>
      <c r="J79" s="193">
        <v>575.87857624712251</v>
      </c>
      <c r="K79" s="193">
        <v>557.37619667999184</v>
      </c>
      <c r="L79" s="193">
        <v>533.73896131095671</v>
      </c>
      <c r="M79" s="193">
        <v>484.64854687379312</v>
      </c>
      <c r="N79" s="194">
        <v>416.94913369164141</v>
      </c>
      <c r="O79" s="193">
        <v>373.32773082769489</v>
      </c>
      <c r="P79" s="183">
        <f t="shared" si="50"/>
        <v>13148907.880099604</v>
      </c>
      <c r="Q79" s="193">
        <v>660.9644480234972</v>
      </c>
      <c r="R79" s="193">
        <v>577.76735010065443</v>
      </c>
      <c r="S79" s="193">
        <v>518.98918824785994</v>
      </c>
      <c r="T79" s="193">
        <v>493.03130068320621</v>
      </c>
      <c r="U79" s="193">
        <v>465.96996012738748</v>
      </c>
      <c r="V79" s="193">
        <v>425.09717448178259</v>
      </c>
      <c r="W79" s="194">
        <v>388.78886603434859</v>
      </c>
      <c r="X79" s="193">
        <v>372.30741588989639</v>
      </c>
      <c r="Y79" s="183">
        <f t="shared" si="51"/>
        <v>12260845.679259216</v>
      </c>
      <c r="Z79" s="195">
        <f t="shared" si="33"/>
        <v>-6.7538856377907823</v>
      </c>
      <c r="AA79" s="195">
        <f t="shared" si="34"/>
        <v>425.07339213779477</v>
      </c>
      <c r="AB79" s="195">
        <f t="shared" si="35"/>
        <v>388.76508369036077</v>
      </c>
      <c r="AC79" s="195">
        <f t="shared" si="36"/>
        <v>425.05068792673438</v>
      </c>
      <c r="AD79" s="195">
        <f t="shared" si="37"/>
        <v>388.74237947930038</v>
      </c>
      <c r="AE79">
        <f t="shared" si="38"/>
        <v>0</v>
      </c>
      <c r="AF79">
        <f t="shared" si="38"/>
        <v>0</v>
      </c>
      <c r="AG79">
        <f t="shared" si="38"/>
        <v>0</v>
      </c>
      <c r="AH79">
        <f t="shared" si="38"/>
        <v>0</v>
      </c>
      <c r="AI79">
        <f t="shared" si="38"/>
        <v>0</v>
      </c>
      <c r="AJ79">
        <f t="shared" si="38"/>
        <v>0</v>
      </c>
      <c r="AK79">
        <f t="shared" si="38"/>
        <v>0</v>
      </c>
      <c r="AL79">
        <f t="shared" si="22"/>
        <v>0</v>
      </c>
      <c r="AM79">
        <f t="shared" si="39"/>
        <v>0</v>
      </c>
      <c r="AN79">
        <f t="shared" si="39"/>
        <v>0</v>
      </c>
      <c r="AO79">
        <f t="shared" si="39"/>
        <v>0</v>
      </c>
      <c r="AP79">
        <f t="shared" si="39"/>
        <v>0</v>
      </c>
      <c r="AQ79">
        <f t="shared" si="39"/>
        <v>0</v>
      </c>
      <c r="AR79">
        <f t="shared" si="39"/>
        <v>0</v>
      </c>
      <c r="AS79">
        <f t="shared" si="39"/>
        <v>0</v>
      </c>
      <c r="AT79">
        <f t="shared" si="23"/>
        <v>0</v>
      </c>
      <c r="AU79">
        <f t="shared" si="40"/>
        <v>0</v>
      </c>
      <c r="AV79">
        <f t="shared" si="40"/>
        <v>0</v>
      </c>
      <c r="AW79">
        <f t="shared" si="40"/>
        <v>0</v>
      </c>
      <c r="AX79">
        <f t="shared" si="40"/>
        <v>0</v>
      </c>
      <c r="AY79">
        <f t="shared" si="40"/>
        <v>0</v>
      </c>
      <c r="AZ79">
        <f t="shared" si="40"/>
        <v>0</v>
      </c>
      <c r="BA79">
        <f t="shared" si="40"/>
        <v>0</v>
      </c>
      <c r="BB79">
        <f t="shared" si="24"/>
        <v>0</v>
      </c>
      <c r="BC79">
        <f t="shared" si="41"/>
        <v>0</v>
      </c>
      <c r="BD79">
        <f t="shared" si="41"/>
        <v>0</v>
      </c>
      <c r="BE79">
        <f t="shared" si="41"/>
        <v>0</v>
      </c>
      <c r="BF79">
        <f t="shared" si="41"/>
        <v>0</v>
      </c>
      <c r="BG79">
        <f t="shared" si="41"/>
        <v>0</v>
      </c>
      <c r="BH79">
        <f t="shared" si="41"/>
        <v>0</v>
      </c>
      <c r="BI79">
        <f t="shared" si="41"/>
        <v>0</v>
      </c>
      <c r="BJ79">
        <f t="shared" si="25"/>
        <v>0</v>
      </c>
      <c r="BK79">
        <f t="shared" si="42"/>
        <v>0</v>
      </c>
      <c r="BL79">
        <f t="shared" si="42"/>
        <v>0</v>
      </c>
      <c r="BM79">
        <f t="shared" si="42"/>
        <v>0</v>
      </c>
      <c r="BN79">
        <f t="shared" si="42"/>
        <v>0</v>
      </c>
      <c r="BO79">
        <f t="shared" si="42"/>
        <v>0</v>
      </c>
      <c r="BP79">
        <f t="shared" si="42"/>
        <v>0</v>
      </c>
      <c r="BQ79">
        <f t="shared" si="42"/>
        <v>0</v>
      </c>
      <c r="BR79">
        <f t="shared" si="26"/>
        <v>0</v>
      </c>
      <c r="BS79">
        <f t="shared" si="43"/>
        <v>0</v>
      </c>
      <c r="BT79">
        <f t="shared" si="44"/>
        <v>0</v>
      </c>
      <c r="BU79">
        <f t="shared" si="45"/>
        <v>0</v>
      </c>
      <c r="BV79">
        <f t="shared" si="46"/>
        <v>0</v>
      </c>
      <c r="BW79">
        <f t="shared" si="47"/>
        <v>0</v>
      </c>
      <c r="BX79" s="190" t="str">
        <f t="shared" si="48"/>
        <v>Con recursos</v>
      </c>
      <c r="BY79" s="190" t="str">
        <f t="shared" si="48"/>
        <v>Con recursos</v>
      </c>
      <c r="BZ79" s="190" t="str">
        <f t="shared" si="48"/>
        <v>Con recursos</v>
      </c>
      <c r="CA79" s="190" t="str">
        <f t="shared" si="48"/>
        <v>Con recursos</v>
      </c>
      <c r="CB79" s="190" t="str">
        <f t="shared" si="48"/>
        <v>Con recursos</v>
      </c>
      <c r="CC79" s="190">
        <v>0</v>
      </c>
      <c r="CD79" s="190">
        <v>1</v>
      </c>
      <c r="CE79" s="190">
        <v>0</v>
      </c>
      <c r="CF79" s="190">
        <v>0</v>
      </c>
      <c r="CG79" s="196">
        <f t="shared" si="52"/>
        <v>1</v>
      </c>
      <c r="CH79" s="196">
        <f t="shared" si="53"/>
        <v>0</v>
      </c>
      <c r="CI79" s="196" t="str">
        <f t="shared" si="54"/>
        <v>Estrés hídrico</v>
      </c>
      <c r="CJ79" s="196" t="str">
        <f t="shared" si="49"/>
        <v>Estrés hídrico</v>
      </c>
      <c r="CK79" s="196" t="str">
        <f t="shared" si="49"/>
        <v>Estrés hídrico</v>
      </c>
      <c r="CL79" s="196" t="str">
        <f t="shared" si="49"/>
        <v>Estrés hídrico</v>
      </c>
      <c r="CM79" s="196" t="str">
        <f t="shared" si="49"/>
        <v>Estrés hídrico</v>
      </c>
      <c r="CN79" s="181" t="s">
        <v>744</v>
      </c>
      <c r="CO79" s="201">
        <v>-5.0994333150670389E-2</v>
      </c>
      <c r="CP79" s="181" t="s">
        <v>744</v>
      </c>
    </row>
    <row r="80" spans="1:94">
      <c r="A80" t="s">
        <v>699</v>
      </c>
      <c r="B80" t="s">
        <v>700</v>
      </c>
      <c r="C80" s="191">
        <f>VLOOKUP($A80,'Demanda Cuencas consolidada Mm3'!$A$1:$G$102,3,FALSE)*1000/365/24/3600</f>
        <v>2.6223997970573312E-2</v>
      </c>
      <c r="D80" s="191">
        <f>VLOOKUP($A80,'[1]DDA Cuencas Mm3'!$A$1:$G$102,4,FALSE)*1000/365/24/3600</f>
        <v>3.2724505327245051E-2</v>
      </c>
      <c r="E80" s="191">
        <f>VLOOKUP($A80,'[1]DDA Cuencas Mm3'!$A$1:$G$102,5,FALSE)*1000/365/24/3600</f>
        <v>3.5261288685946218E-2</v>
      </c>
      <c r="F80" s="191">
        <f>VLOOKUP($A80,'[1]DDA Cuencas Mm3'!$A$1:$G$102,6,FALSE)*1000/365/24/3600</f>
        <v>3.7195585996955861E-2</v>
      </c>
      <c r="G80" s="191">
        <f>VLOOKUP($A80,'[1]DDA Cuencas Mm3'!$A$1:$G$102,7,FALSE)*1000/365/24/3600</f>
        <v>6.8049213597158806E-2</v>
      </c>
      <c r="H80" s="193">
        <v>400.43754893641449</v>
      </c>
      <c r="I80" s="193">
        <v>378.66527205588051</v>
      </c>
      <c r="J80" s="193">
        <v>358.24160534596382</v>
      </c>
      <c r="K80" s="193">
        <v>346.96210899314281</v>
      </c>
      <c r="L80" s="193">
        <v>332.9340302525257</v>
      </c>
      <c r="M80" s="193">
        <v>304.9535529591011</v>
      </c>
      <c r="N80" s="194">
        <v>268.39335869044919</v>
      </c>
      <c r="O80" s="193">
        <v>245.81905856963681</v>
      </c>
      <c r="P80" s="183">
        <f t="shared" si="50"/>
        <v>8464052.9596620072</v>
      </c>
      <c r="Q80" s="193">
        <v>363.69940229759152</v>
      </c>
      <c r="R80" s="193">
        <v>343.02849868781811</v>
      </c>
      <c r="S80" s="193">
        <v>324.58709407249557</v>
      </c>
      <c r="T80" s="193">
        <v>314.75604951034501</v>
      </c>
      <c r="U80" s="193">
        <v>302.85142479914163</v>
      </c>
      <c r="V80" s="193">
        <v>280.07694391767689</v>
      </c>
      <c r="W80" s="194">
        <v>252.03074809281921</v>
      </c>
      <c r="X80" s="193">
        <v>235.55931414087391</v>
      </c>
      <c r="Y80" s="183">
        <f t="shared" si="51"/>
        <v>7948041.671855147</v>
      </c>
      <c r="Z80" s="195">
        <f t="shared" si="33"/>
        <v>-6.0965035340169456</v>
      </c>
      <c r="AA80" s="195">
        <f t="shared" si="34"/>
        <v>280.04421941234966</v>
      </c>
      <c r="AB80" s="195">
        <f t="shared" si="35"/>
        <v>251.99802358749196</v>
      </c>
      <c r="AC80" s="195">
        <f t="shared" si="36"/>
        <v>280.00889470407975</v>
      </c>
      <c r="AD80" s="195">
        <f t="shared" si="37"/>
        <v>251.96269887922205</v>
      </c>
      <c r="AE80">
        <f t="shared" si="38"/>
        <v>0</v>
      </c>
      <c r="AF80">
        <f t="shared" si="38"/>
        <v>0</v>
      </c>
      <c r="AG80">
        <f t="shared" si="38"/>
        <v>0</v>
      </c>
      <c r="AH80">
        <f t="shared" si="38"/>
        <v>0</v>
      </c>
      <c r="AI80">
        <f t="shared" si="38"/>
        <v>0</v>
      </c>
      <c r="AJ80">
        <f t="shared" si="38"/>
        <v>0</v>
      </c>
      <c r="AK80">
        <f t="shared" si="38"/>
        <v>0</v>
      </c>
      <c r="AL80">
        <f t="shared" si="22"/>
        <v>0</v>
      </c>
      <c r="AM80">
        <f t="shared" si="39"/>
        <v>0</v>
      </c>
      <c r="AN80">
        <f t="shared" si="39"/>
        <v>0</v>
      </c>
      <c r="AO80">
        <f t="shared" si="39"/>
        <v>0</v>
      </c>
      <c r="AP80">
        <f t="shared" si="39"/>
        <v>0</v>
      </c>
      <c r="AQ80">
        <f t="shared" si="39"/>
        <v>0</v>
      </c>
      <c r="AR80">
        <f t="shared" si="39"/>
        <v>0</v>
      </c>
      <c r="AS80">
        <f t="shared" si="39"/>
        <v>0</v>
      </c>
      <c r="AT80">
        <f t="shared" si="23"/>
        <v>0</v>
      </c>
      <c r="AU80">
        <f t="shared" si="40"/>
        <v>0</v>
      </c>
      <c r="AV80">
        <f t="shared" si="40"/>
        <v>0</v>
      </c>
      <c r="AW80">
        <f t="shared" si="40"/>
        <v>0</v>
      </c>
      <c r="AX80">
        <f t="shared" si="40"/>
        <v>0</v>
      </c>
      <c r="AY80">
        <f t="shared" si="40"/>
        <v>0</v>
      </c>
      <c r="AZ80">
        <f t="shared" si="40"/>
        <v>0</v>
      </c>
      <c r="BA80">
        <f t="shared" si="40"/>
        <v>0</v>
      </c>
      <c r="BB80">
        <f t="shared" si="24"/>
        <v>0</v>
      </c>
      <c r="BC80">
        <f t="shared" si="41"/>
        <v>0</v>
      </c>
      <c r="BD80">
        <f t="shared" si="41"/>
        <v>0</v>
      </c>
      <c r="BE80">
        <f t="shared" si="41"/>
        <v>0</v>
      </c>
      <c r="BF80">
        <f t="shared" si="41"/>
        <v>0</v>
      </c>
      <c r="BG80">
        <f t="shared" si="41"/>
        <v>0</v>
      </c>
      <c r="BH80">
        <f t="shared" si="41"/>
        <v>0</v>
      </c>
      <c r="BI80">
        <f t="shared" si="41"/>
        <v>0</v>
      </c>
      <c r="BJ80">
        <f t="shared" si="25"/>
        <v>0</v>
      </c>
      <c r="BK80">
        <f t="shared" si="42"/>
        <v>0</v>
      </c>
      <c r="BL80">
        <f t="shared" si="42"/>
        <v>0</v>
      </c>
      <c r="BM80">
        <f t="shared" si="42"/>
        <v>0</v>
      </c>
      <c r="BN80">
        <f t="shared" si="42"/>
        <v>0</v>
      </c>
      <c r="BO80">
        <f t="shared" si="42"/>
        <v>0</v>
      </c>
      <c r="BP80">
        <f t="shared" si="42"/>
        <v>0</v>
      </c>
      <c r="BQ80">
        <f t="shared" si="42"/>
        <v>0</v>
      </c>
      <c r="BR80">
        <f t="shared" si="26"/>
        <v>0</v>
      </c>
      <c r="BS80">
        <f t="shared" si="43"/>
        <v>0</v>
      </c>
      <c r="BT80">
        <f t="shared" si="44"/>
        <v>0</v>
      </c>
      <c r="BU80">
        <f t="shared" si="45"/>
        <v>0</v>
      </c>
      <c r="BV80">
        <f t="shared" si="46"/>
        <v>0</v>
      </c>
      <c r="BW80">
        <f t="shared" si="47"/>
        <v>0</v>
      </c>
      <c r="BX80" s="190" t="str">
        <f t="shared" si="48"/>
        <v>Con recursos</v>
      </c>
      <c r="BY80" s="190" t="str">
        <f t="shared" si="48"/>
        <v>Con recursos</v>
      </c>
      <c r="BZ80" s="190" t="str">
        <f t="shared" si="48"/>
        <v>Con recursos</v>
      </c>
      <c r="CA80" s="190" t="str">
        <f t="shared" si="48"/>
        <v>Con recursos</v>
      </c>
      <c r="CB80" s="190" t="str">
        <f t="shared" si="48"/>
        <v>Con recursos</v>
      </c>
      <c r="CC80" s="190">
        <v>0</v>
      </c>
      <c r="CD80" s="190">
        <v>0</v>
      </c>
      <c r="CE80" s="190">
        <v>0</v>
      </c>
      <c r="CF80" s="190">
        <v>0</v>
      </c>
      <c r="CG80" s="196">
        <f t="shared" si="52"/>
        <v>0</v>
      </c>
      <c r="CH80" s="196">
        <f t="shared" si="53"/>
        <v>0</v>
      </c>
      <c r="CI80" s="196" t="str">
        <f t="shared" si="54"/>
        <v>Con recursos</v>
      </c>
      <c r="CJ80" s="196" t="str">
        <f t="shared" si="49"/>
        <v>Con recursos</v>
      </c>
      <c r="CK80" s="196" t="str">
        <f t="shared" si="49"/>
        <v>Con recursos</v>
      </c>
      <c r="CL80" s="196" t="str">
        <f t="shared" si="49"/>
        <v>Con recursos</v>
      </c>
      <c r="CM80" s="196" t="str">
        <f t="shared" si="49"/>
        <v>Con recursos</v>
      </c>
      <c r="CN80" s="181">
        <v>3983.082382039574</v>
      </c>
      <c r="CO80" s="201">
        <v>-4.7480514614465681E-2</v>
      </c>
      <c r="CP80" s="181">
        <v>3793.9635807885234</v>
      </c>
    </row>
    <row r="81" spans="1:94">
      <c r="A81" t="s">
        <v>701</v>
      </c>
      <c r="B81" t="s">
        <v>144</v>
      </c>
      <c r="C81" s="191">
        <f>VLOOKUP($A81,'Demanda Cuencas consolidada Mm3'!$A$1:$G$102,3,FALSE)*1000/365/24/3600</f>
        <v>1.2049720953830542E-3</v>
      </c>
      <c r="D81" s="191">
        <f>VLOOKUP($A81,'[1]DDA Cuencas Mm3'!$A$1:$G$102,4,FALSE)*1000/365/24/3600</f>
        <v>1.3318112633181126E-3</v>
      </c>
      <c r="E81" s="191">
        <f>VLOOKUP($A81,'[1]DDA Cuencas Mm3'!$A$1:$G$102,5,FALSE)*1000/365/24/3600</f>
        <v>1.0147133434804667E-3</v>
      </c>
      <c r="F81" s="191">
        <f>VLOOKUP($A81,'[1]DDA Cuencas Mm3'!$A$1:$G$102,6,FALSE)*1000/365/24/3600</f>
        <v>6.6590563165905628E-4</v>
      </c>
      <c r="G81" s="191">
        <f>VLOOKUP($A81,'[1]DDA Cuencas Mm3'!$A$1:$G$102,7,FALSE)*1000/365/24/3600</f>
        <v>7.9274479959411462E-4</v>
      </c>
      <c r="H81" s="193">
        <v>345.48420844146227</v>
      </c>
      <c r="I81" s="193">
        <v>327.38777240053707</v>
      </c>
      <c r="J81" s="193">
        <v>310.62023721257231</v>
      </c>
      <c r="K81" s="193">
        <v>301.43848184403822</v>
      </c>
      <c r="L81" s="193">
        <v>290.0915887875363</v>
      </c>
      <c r="M81" s="193">
        <v>267.67919596905989</v>
      </c>
      <c r="N81" s="194">
        <v>238.78839504775971</v>
      </c>
      <c r="O81" s="193">
        <v>221.14714662886809</v>
      </c>
      <c r="P81" s="183">
        <f t="shared" si="50"/>
        <v>7530430.8262261506</v>
      </c>
      <c r="Q81" s="193">
        <v>361.2798202074876</v>
      </c>
      <c r="R81" s="193">
        <v>318.74747915194348</v>
      </c>
      <c r="S81" s="193">
        <v>288.69868070876328</v>
      </c>
      <c r="T81" s="193">
        <v>275.42838938195263</v>
      </c>
      <c r="U81" s="193">
        <v>261.59398656410758</v>
      </c>
      <c r="V81" s="193">
        <v>240.6988435558595</v>
      </c>
      <c r="W81" s="194">
        <v>222.13717017311339</v>
      </c>
      <c r="X81" s="193">
        <v>213.71145970802129</v>
      </c>
      <c r="Y81" s="183">
        <f t="shared" si="51"/>
        <v>7005317.7985793045</v>
      </c>
      <c r="Z81" s="195">
        <f t="shared" si="33"/>
        <v>-6.9732136150569319</v>
      </c>
      <c r="AA81" s="195">
        <f t="shared" si="34"/>
        <v>240.69751174459617</v>
      </c>
      <c r="AB81" s="195">
        <f t="shared" si="35"/>
        <v>222.13583836185006</v>
      </c>
      <c r="AC81" s="195">
        <f t="shared" si="36"/>
        <v>240.69805081105991</v>
      </c>
      <c r="AD81" s="195">
        <f t="shared" si="37"/>
        <v>222.13637742831381</v>
      </c>
      <c r="AE81">
        <f t="shared" si="38"/>
        <v>0</v>
      </c>
      <c r="AF81">
        <f t="shared" si="38"/>
        <v>0</v>
      </c>
      <c r="AG81">
        <f t="shared" si="38"/>
        <v>0</v>
      </c>
      <c r="AH81">
        <f t="shared" si="38"/>
        <v>0</v>
      </c>
      <c r="AI81">
        <f t="shared" si="38"/>
        <v>0</v>
      </c>
      <c r="AJ81">
        <f t="shared" si="38"/>
        <v>0</v>
      </c>
      <c r="AK81">
        <f t="shared" si="38"/>
        <v>0</v>
      </c>
      <c r="AL81">
        <f t="shared" si="22"/>
        <v>0</v>
      </c>
      <c r="AM81">
        <f t="shared" si="39"/>
        <v>0</v>
      </c>
      <c r="AN81">
        <f t="shared" si="39"/>
        <v>0</v>
      </c>
      <c r="AO81">
        <f t="shared" si="39"/>
        <v>0</v>
      </c>
      <c r="AP81">
        <f t="shared" si="39"/>
        <v>0</v>
      </c>
      <c r="AQ81">
        <f t="shared" si="39"/>
        <v>0</v>
      </c>
      <c r="AR81">
        <f t="shared" si="39"/>
        <v>0</v>
      </c>
      <c r="AS81">
        <f t="shared" si="39"/>
        <v>0</v>
      </c>
      <c r="AT81">
        <f t="shared" si="23"/>
        <v>0</v>
      </c>
      <c r="AU81">
        <f t="shared" si="40"/>
        <v>0</v>
      </c>
      <c r="AV81">
        <f t="shared" si="40"/>
        <v>0</v>
      </c>
      <c r="AW81">
        <f t="shared" si="40"/>
        <v>0</v>
      </c>
      <c r="AX81">
        <f t="shared" si="40"/>
        <v>0</v>
      </c>
      <c r="AY81">
        <f t="shared" si="40"/>
        <v>0</v>
      </c>
      <c r="AZ81">
        <f t="shared" si="40"/>
        <v>0</v>
      </c>
      <c r="BA81">
        <f t="shared" si="40"/>
        <v>0</v>
      </c>
      <c r="BB81">
        <f t="shared" si="24"/>
        <v>0</v>
      </c>
      <c r="BC81">
        <f t="shared" si="41"/>
        <v>0</v>
      </c>
      <c r="BD81">
        <f t="shared" si="41"/>
        <v>0</v>
      </c>
      <c r="BE81">
        <f t="shared" si="41"/>
        <v>0</v>
      </c>
      <c r="BF81">
        <f t="shared" si="41"/>
        <v>0</v>
      </c>
      <c r="BG81">
        <f t="shared" si="41"/>
        <v>0</v>
      </c>
      <c r="BH81">
        <f t="shared" si="41"/>
        <v>0</v>
      </c>
      <c r="BI81">
        <f t="shared" si="41"/>
        <v>0</v>
      </c>
      <c r="BJ81">
        <f t="shared" si="25"/>
        <v>0</v>
      </c>
      <c r="BK81">
        <f t="shared" si="42"/>
        <v>0</v>
      </c>
      <c r="BL81">
        <f t="shared" si="42"/>
        <v>0</v>
      </c>
      <c r="BM81">
        <f t="shared" si="42"/>
        <v>0</v>
      </c>
      <c r="BN81">
        <f t="shared" si="42"/>
        <v>0</v>
      </c>
      <c r="BO81">
        <f t="shared" si="42"/>
        <v>0</v>
      </c>
      <c r="BP81">
        <f t="shared" si="42"/>
        <v>0</v>
      </c>
      <c r="BQ81">
        <f t="shared" si="42"/>
        <v>0</v>
      </c>
      <c r="BR81">
        <f t="shared" si="26"/>
        <v>0</v>
      </c>
      <c r="BS81">
        <f t="shared" si="43"/>
        <v>0</v>
      </c>
      <c r="BT81">
        <f t="shared" si="44"/>
        <v>0</v>
      </c>
      <c r="BU81">
        <f t="shared" si="45"/>
        <v>0</v>
      </c>
      <c r="BV81">
        <f t="shared" si="46"/>
        <v>0</v>
      </c>
      <c r="BW81">
        <f t="shared" si="47"/>
        <v>0</v>
      </c>
      <c r="BX81" s="190" t="str">
        <f t="shared" si="48"/>
        <v>Con recursos</v>
      </c>
      <c r="BY81" s="190" t="str">
        <f t="shared" si="48"/>
        <v>Con recursos</v>
      </c>
      <c r="BZ81" s="190" t="str">
        <f t="shared" si="48"/>
        <v>Con recursos</v>
      </c>
      <c r="CA81" s="190" t="str">
        <f t="shared" si="48"/>
        <v>Con recursos</v>
      </c>
      <c r="CB81" s="190" t="str">
        <f t="shared" si="48"/>
        <v>Con recursos</v>
      </c>
      <c r="CC81" s="190">
        <v>0</v>
      </c>
      <c r="CD81" s="190">
        <v>0</v>
      </c>
      <c r="CE81" s="190">
        <v>0</v>
      </c>
      <c r="CF81" s="190">
        <v>0</v>
      </c>
      <c r="CG81" s="196">
        <f t="shared" si="52"/>
        <v>0</v>
      </c>
      <c r="CH81" s="196">
        <f t="shared" si="53"/>
        <v>0</v>
      </c>
      <c r="CI81" s="196" t="str">
        <f t="shared" si="54"/>
        <v>Con recursos</v>
      </c>
      <c r="CJ81" s="196" t="str">
        <f t="shared" si="49"/>
        <v>Con recursos</v>
      </c>
      <c r="CK81" s="196" t="str">
        <f t="shared" si="49"/>
        <v>Con recursos</v>
      </c>
      <c r="CL81" s="196" t="str">
        <f t="shared" si="49"/>
        <v>Con recursos</v>
      </c>
      <c r="CM81" s="196" t="str">
        <f t="shared" si="49"/>
        <v>Con recursos</v>
      </c>
      <c r="CN81" s="181" t="s">
        <v>744</v>
      </c>
      <c r="CO81" s="201">
        <v>-5.3145844736022629E-2</v>
      </c>
      <c r="CP81" s="181" t="s">
        <v>744</v>
      </c>
    </row>
    <row r="82" spans="1:94">
      <c r="A82" t="s">
        <v>702</v>
      </c>
      <c r="B82" t="s">
        <v>703</v>
      </c>
      <c r="C82" s="191">
        <f>VLOOKUP($A82,'Demanda Cuencas consolidada Mm3'!$A$1:$G$102,3,FALSE)*1000/365/24/3600</f>
        <v>0.29629629629629634</v>
      </c>
      <c r="D82" s="191">
        <f>VLOOKUP($A82,'[1]DDA Cuencas Mm3'!$A$1:$G$102,4,FALSE)*1000/365/24/3600</f>
        <v>0.33352359208523591</v>
      </c>
      <c r="E82" s="191">
        <f>VLOOKUP($A82,'[1]DDA Cuencas Mm3'!$A$1:$G$102,5,FALSE)*1000/365/24/3600</f>
        <v>0.37994672754946729</v>
      </c>
      <c r="F82" s="191">
        <f>VLOOKUP($A82,'[1]DDA Cuencas Mm3'!$A$1:$G$102,6,FALSE)*1000/365/24/3600</f>
        <v>0.38054921359715882</v>
      </c>
      <c r="G82" s="191">
        <f>VLOOKUP($A82,'[1]DDA Cuencas Mm3'!$A$1:$G$102,7,FALSE)*1000/365/24/3600</f>
        <v>0.47149289700659563</v>
      </c>
      <c r="H82" s="193">
        <v>488.55683973894861</v>
      </c>
      <c r="I82" s="193">
        <v>459.92931973333071</v>
      </c>
      <c r="J82" s="193">
        <v>433.31108254112269</v>
      </c>
      <c r="K82" s="193">
        <v>418.69973914756781</v>
      </c>
      <c r="L82" s="193">
        <v>400.61011804224142</v>
      </c>
      <c r="M82" s="193">
        <v>364.77917527982828</v>
      </c>
      <c r="N82" s="194">
        <v>318.41045508804717</v>
      </c>
      <c r="O82" s="193">
        <v>290.00531441765838</v>
      </c>
      <c r="P82" s="183">
        <f t="shared" si="50"/>
        <v>10041392.111656656</v>
      </c>
      <c r="Q82" s="193">
        <v>497.47902933016212</v>
      </c>
      <c r="R82" s="193">
        <v>446.70978875976323</v>
      </c>
      <c r="S82" s="193">
        <v>407.00311828318229</v>
      </c>
      <c r="T82" s="193">
        <v>387.91984446299159</v>
      </c>
      <c r="U82" s="193">
        <v>366.69247321822468</v>
      </c>
      <c r="V82" s="193">
        <v>331.59658584475022</v>
      </c>
      <c r="W82" s="194">
        <v>297.66010877232031</v>
      </c>
      <c r="X82" s="193">
        <v>282.07927623141842</v>
      </c>
      <c r="Y82" s="183">
        <f t="shared" si="51"/>
        <v>9387009.1902438942</v>
      </c>
      <c r="Z82" s="195">
        <f t="shared" si="33"/>
        <v>-6.5168545768979067</v>
      </c>
      <c r="AA82" s="195">
        <f t="shared" si="34"/>
        <v>331.26306225266501</v>
      </c>
      <c r="AB82" s="195">
        <f t="shared" si="35"/>
        <v>297.3265851802351</v>
      </c>
      <c r="AC82" s="195">
        <f t="shared" si="36"/>
        <v>331.12509294774361</v>
      </c>
      <c r="AD82" s="195">
        <f t="shared" si="37"/>
        <v>297.1886158753137</v>
      </c>
      <c r="AE82">
        <f t="shared" si="38"/>
        <v>0</v>
      </c>
      <c r="AF82">
        <f t="shared" si="38"/>
        <v>0</v>
      </c>
      <c r="AG82">
        <f t="shared" si="38"/>
        <v>0</v>
      </c>
      <c r="AH82">
        <f t="shared" si="38"/>
        <v>0</v>
      </c>
      <c r="AI82">
        <f t="shared" si="38"/>
        <v>0</v>
      </c>
      <c r="AJ82">
        <f t="shared" si="38"/>
        <v>0</v>
      </c>
      <c r="AK82">
        <f t="shared" si="38"/>
        <v>0</v>
      </c>
      <c r="AL82">
        <f t="shared" si="22"/>
        <v>0</v>
      </c>
      <c r="AM82">
        <f t="shared" si="39"/>
        <v>0</v>
      </c>
      <c r="AN82">
        <f t="shared" si="39"/>
        <v>0</v>
      </c>
      <c r="AO82">
        <f t="shared" si="39"/>
        <v>0</v>
      </c>
      <c r="AP82">
        <f t="shared" si="39"/>
        <v>0</v>
      </c>
      <c r="AQ82">
        <f t="shared" si="39"/>
        <v>0</v>
      </c>
      <c r="AR82">
        <f t="shared" si="39"/>
        <v>0</v>
      </c>
      <c r="AS82">
        <f t="shared" si="39"/>
        <v>0</v>
      </c>
      <c r="AT82">
        <f t="shared" si="23"/>
        <v>0</v>
      </c>
      <c r="AU82">
        <f t="shared" si="40"/>
        <v>0</v>
      </c>
      <c r="AV82">
        <f t="shared" si="40"/>
        <v>0</v>
      </c>
      <c r="AW82">
        <f t="shared" si="40"/>
        <v>0</v>
      </c>
      <c r="AX82">
        <f t="shared" si="40"/>
        <v>0</v>
      </c>
      <c r="AY82">
        <f t="shared" si="40"/>
        <v>0</v>
      </c>
      <c r="AZ82">
        <f t="shared" si="40"/>
        <v>0</v>
      </c>
      <c r="BA82">
        <f t="shared" si="40"/>
        <v>0</v>
      </c>
      <c r="BB82">
        <f t="shared" si="24"/>
        <v>0</v>
      </c>
      <c r="BC82">
        <f t="shared" si="41"/>
        <v>0</v>
      </c>
      <c r="BD82">
        <f t="shared" si="41"/>
        <v>0</v>
      </c>
      <c r="BE82">
        <f t="shared" si="41"/>
        <v>0</v>
      </c>
      <c r="BF82">
        <f t="shared" si="41"/>
        <v>0</v>
      </c>
      <c r="BG82">
        <f t="shared" si="41"/>
        <v>0</v>
      </c>
      <c r="BH82">
        <f t="shared" si="41"/>
        <v>0</v>
      </c>
      <c r="BI82">
        <f t="shared" si="41"/>
        <v>0</v>
      </c>
      <c r="BJ82">
        <f t="shared" si="25"/>
        <v>0</v>
      </c>
      <c r="BK82">
        <f t="shared" si="42"/>
        <v>0</v>
      </c>
      <c r="BL82">
        <f t="shared" si="42"/>
        <v>0</v>
      </c>
      <c r="BM82">
        <f t="shared" si="42"/>
        <v>0</v>
      </c>
      <c r="BN82">
        <f t="shared" si="42"/>
        <v>0</v>
      </c>
      <c r="BO82">
        <f t="shared" si="42"/>
        <v>0</v>
      </c>
      <c r="BP82">
        <f t="shared" si="42"/>
        <v>0</v>
      </c>
      <c r="BQ82">
        <f t="shared" si="42"/>
        <v>0</v>
      </c>
      <c r="BR82">
        <f t="shared" si="26"/>
        <v>0</v>
      </c>
      <c r="BS82">
        <f t="shared" si="43"/>
        <v>0</v>
      </c>
      <c r="BT82">
        <f t="shared" si="44"/>
        <v>0</v>
      </c>
      <c r="BU82">
        <f t="shared" si="45"/>
        <v>0</v>
      </c>
      <c r="BV82">
        <f t="shared" si="46"/>
        <v>0</v>
      </c>
      <c r="BW82">
        <f t="shared" si="47"/>
        <v>0</v>
      </c>
      <c r="BX82" s="190" t="str">
        <f t="shared" si="48"/>
        <v>Con recursos</v>
      </c>
      <c r="BY82" s="190" t="str">
        <f t="shared" si="48"/>
        <v>Con recursos</v>
      </c>
      <c r="BZ82" s="190" t="str">
        <f t="shared" si="48"/>
        <v>Con recursos</v>
      </c>
      <c r="CA82" s="190" t="str">
        <f t="shared" si="48"/>
        <v>Con recursos</v>
      </c>
      <c r="CB82" s="190" t="str">
        <f t="shared" si="48"/>
        <v>Con recursos</v>
      </c>
      <c r="CC82" s="190">
        <v>0</v>
      </c>
      <c r="CD82" s="190">
        <v>1</v>
      </c>
      <c r="CE82" s="190">
        <v>0</v>
      </c>
      <c r="CF82" s="190">
        <v>0</v>
      </c>
      <c r="CG82" s="196">
        <f t="shared" si="52"/>
        <v>1</v>
      </c>
      <c r="CH82" s="196">
        <f t="shared" si="53"/>
        <v>0</v>
      </c>
      <c r="CI82" s="196" t="str">
        <f t="shared" si="54"/>
        <v>Estrés hídrico</v>
      </c>
      <c r="CJ82" s="196" t="str">
        <f t="shared" si="49"/>
        <v>Estrés hídrico</v>
      </c>
      <c r="CK82" s="196" t="str">
        <f t="shared" si="49"/>
        <v>Estrés hídrico</v>
      </c>
      <c r="CL82" s="196" t="str">
        <f t="shared" si="49"/>
        <v>Estrés hídrico</v>
      </c>
      <c r="CM82" s="196" t="str">
        <f t="shared" si="49"/>
        <v>Estrés hídrico</v>
      </c>
      <c r="CN82" s="181">
        <v>5089.7322742262813</v>
      </c>
      <c r="CO82" s="201">
        <v>-4.7618913749824451E-2</v>
      </c>
      <c r="CP82" s="181">
        <v>4847.3647520502018</v>
      </c>
    </row>
    <row r="83" spans="1:94" s="190" customFormat="1">
      <c r="A83" s="190" t="s">
        <v>704</v>
      </c>
      <c r="B83" s="190" t="s">
        <v>705</v>
      </c>
      <c r="C83" s="191">
        <f>VLOOKUP($A83,'Demanda Cuencas consolidada Mm3'!$A$1:$G$102,3,FALSE)*1000/365/24/3600</f>
        <v>2.4131151699644849E-2</v>
      </c>
      <c r="D83" s="191">
        <f>VLOOKUP($A83,'[1]DDA Cuencas Mm3'!$A$1:$G$102,4,FALSE)*1000/365/24/3600</f>
        <v>3.0726788432267883E-2</v>
      </c>
      <c r="E83" s="191">
        <f>VLOOKUP($A83,'[1]DDA Cuencas Mm3'!$A$1:$G$102,5,FALSE)*1000/365/24/3600</f>
        <v>3.1360984271943178E-2</v>
      </c>
      <c r="F83" s="191">
        <f>VLOOKUP($A83,'[1]DDA Cuencas Mm3'!$A$1:$G$102,6,FALSE)*1000/365/24/3600</f>
        <v>3.361237950279046E-2</v>
      </c>
      <c r="G83" s="191">
        <f>VLOOKUP($A83,'[1]DDA Cuencas Mm3'!$A$1:$G$102,7,FALSE)*1000/365/24/3600</f>
        <v>6.3514713343480467E-2</v>
      </c>
      <c r="H83" s="192">
        <v>640.87771456406597</v>
      </c>
      <c r="I83" s="192">
        <v>610.48250792067245</v>
      </c>
      <c r="J83" s="192">
        <v>580.65998772255966</v>
      </c>
      <c r="K83" s="192">
        <v>563.68390593978268</v>
      </c>
      <c r="L83" s="192">
        <v>542.09812406637934</v>
      </c>
      <c r="M83" s="192">
        <v>497.57901752135018</v>
      </c>
      <c r="N83" s="194">
        <v>436.73829028343118</v>
      </c>
      <c r="O83" s="192">
        <v>397.80873051118198</v>
      </c>
      <c r="P83" s="183">
        <f t="shared" si="50"/>
        <v>13772978.722378284</v>
      </c>
      <c r="Q83" s="192">
        <v>716.83309156309724</v>
      </c>
      <c r="R83" s="192">
        <v>617.62836288212327</v>
      </c>
      <c r="S83" s="192">
        <v>547.54092300073933</v>
      </c>
      <c r="T83" s="192">
        <v>516.58857902149498</v>
      </c>
      <c r="U83" s="192">
        <v>484.32047094309621</v>
      </c>
      <c r="V83" s="192">
        <v>435.58351122163748</v>
      </c>
      <c r="W83" s="194">
        <v>392.28926204321942</v>
      </c>
      <c r="X83" s="192">
        <v>372.63668003410032</v>
      </c>
      <c r="Y83" s="183">
        <f t="shared" si="51"/>
        <v>12371234.167794969</v>
      </c>
      <c r="Z83" s="195">
        <f t="shared" si="33"/>
        <v>-10.177497423311673</v>
      </c>
      <c r="AA83" s="195">
        <f t="shared" si="34"/>
        <v>435.5527844332052</v>
      </c>
      <c r="AB83" s="195">
        <f t="shared" si="35"/>
        <v>392.25853525478715</v>
      </c>
      <c r="AC83" s="195">
        <f t="shared" si="36"/>
        <v>435.51999650829401</v>
      </c>
      <c r="AD83" s="195">
        <f t="shared" si="37"/>
        <v>392.22574732987596</v>
      </c>
      <c r="AE83" s="190">
        <f t="shared" si="38"/>
        <v>0</v>
      </c>
      <c r="AF83" s="190">
        <f t="shared" si="38"/>
        <v>0</v>
      </c>
      <c r="AG83" s="190">
        <f t="shared" si="38"/>
        <v>0</v>
      </c>
      <c r="AH83" s="190">
        <f t="shared" si="38"/>
        <v>0</v>
      </c>
      <c r="AI83" s="190">
        <f t="shared" si="38"/>
        <v>0</v>
      </c>
      <c r="AJ83" s="190">
        <f t="shared" si="38"/>
        <v>0</v>
      </c>
      <c r="AK83" s="190">
        <f t="shared" si="38"/>
        <v>0</v>
      </c>
      <c r="AL83" s="190">
        <f t="shared" si="22"/>
        <v>0</v>
      </c>
      <c r="AM83" s="190">
        <f t="shared" si="39"/>
        <v>0</v>
      </c>
      <c r="AN83" s="190">
        <f t="shared" si="39"/>
        <v>0</v>
      </c>
      <c r="AO83" s="190">
        <f t="shared" si="39"/>
        <v>0</v>
      </c>
      <c r="AP83" s="190">
        <f t="shared" si="39"/>
        <v>0</v>
      </c>
      <c r="AQ83" s="190">
        <f t="shared" si="39"/>
        <v>0</v>
      </c>
      <c r="AR83" s="190">
        <f t="shared" si="39"/>
        <v>0</v>
      </c>
      <c r="AS83" s="190">
        <f t="shared" si="39"/>
        <v>0</v>
      </c>
      <c r="AT83" s="190">
        <f t="shared" si="23"/>
        <v>0</v>
      </c>
      <c r="AU83" s="190">
        <f t="shared" si="40"/>
        <v>0</v>
      </c>
      <c r="AV83" s="190">
        <f t="shared" si="40"/>
        <v>0</v>
      </c>
      <c r="AW83" s="190">
        <f t="shared" si="40"/>
        <v>0</v>
      </c>
      <c r="AX83" s="190">
        <f t="shared" si="40"/>
        <v>0</v>
      </c>
      <c r="AY83" s="190">
        <f t="shared" si="40"/>
        <v>0</v>
      </c>
      <c r="AZ83" s="190">
        <f t="shared" si="40"/>
        <v>0</v>
      </c>
      <c r="BA83" s="190">
        <f t="shared" si="40"/>
        <v>0</v>
      </c>
      <c r="BB83" s="190">
        <f t="shared" si="24"/>
        <v>0</v>
      </c>
      <c r="BC83" s="190">
        <f t="shared" si="41"/>
        <v>0</v>
      </c>
      <c r="BD83" s="190">
        <f t="shared" si="41"/>
        <v>0</v>
      </c>
      <c r="BE83" s="190">
        <f t="shared" si="41"/>
        <v>0</v>
      </c>
      <c r="BF83" s="190">
        <f t="shared" si="41"/>
        <v>0</v>
      </c>
      <c r="BG83" s="190">
        <f t="shared" si="41"/>
        <v>0</v>
      </c>
      <c r="BH83" s="190">
        <f t="shared" si="41"/>
        <v>0</v>
      </c>
      <c r="BI83" s="190">
        <f t="shared" si="41"/>
        <v>0</v>
      </c>
      <c r="BJ83" s="190">
        <f t="shared" si="25"/>
        <v>0</v>
      </c>
      <c r="BK83" s="190">
        <f t="shared" si="42"/>
        <v>0</v>
      </c>
      <c r="BL83" s="190">
        <f t="shared" si="42"/>
        <v>0</v>
      </c>
      <c r="BM83" s="190">
        <f t="shared" si="42"/>
        <v>0</v>
      </c>
      <c r="BN83" s="190">
        <f t="shared" si="42"/>
        <v>0</v>
      </c>
      <c r="BO83" s="190">
        <f t="shared" si="42"/>
        <v>0</v>
      </c>
      <c r="BP83" s="190">
        <f t="shared" si="42"/>
        <v>0</v>
      </c>
      <c r="BQ83" s="190">
        <f t="shared" si="42"/>
        <v>0</v>
      </c>
      <c r="BR83" s="190">
        <f t="shared" si="26"/>
        <v>0</v>
      </c>
      <c r="BS83" s="190">
        <f t="shared" si="43"/>
        <v>0</v>
      </c>
      <c r="BT83" s="190">
        <f t="shared" si="44"/>
        <v>0</v>
      </c>
      <c r="BU83" s="190">
        <f t="shared" si="45"/>
        <v>0</v>
      </c>
      <c r="BV83" s="190">
        <f t="shared" si="46"/>
        <v>0</v>
      </c>
      <c r="BW83" s="190">
        <f t="shared" si="47"/>
        <v>0</v>
      </c>
      <c r="BX83" s="190" t="str">
        <f t="shared" si="48"/>
        <v>Con recursos</v>
      </c>
      <c r="BY83" s="190" t="str">
        <f t="shared" si="48"/>
        <v>Con recursos</v>
      </c>
      <c r="BZ83" s="190" t="str">
        <f t="shared" si="48"/>
        <v>Con recursos</v>
      </c>
      <c r="CA83" s="190" t="str">
        <f t="shared" si="48"/>
        <v>Con recursos</v>
      </c>
      <c r="CB83" s="190" t="str">
        <f t="shared" si="48"/>
        <v>Con recursos</v>
      </c>
      <c r="CC83" s="190">
        <v>0</v>
      </c>
      <c r="CD83" s="190">
        <v>0</v>
      </c>
      <c r="CE83" s="190">
        <v>0</v>
      </c>
      <c r="CF83" s="190">
        <v>0</v>
      </c>
      <c r="CG83" s="196">
        <f t="shared" si="52"/>
        <v>0</v>
      </c>
      <c r="CH83" s="196">
        <f t="shared" si="53"/>
        <v>0</v>
      </c>
      <c r="CI83" s="196" t="str">
        <f t="shared" si="54"/>
        <v>Con recursos</v>
      </c>
      <c r="CJ83" s="196" t="str">
        <f t="shared" si="49"/>
        <v>Con recursos</v>
      </c>
      <c r="CK83" s="196" t="str">
        <f t="shared" si="49"/>
        <v>Con recursos</v>
      </c>
      <c r="CL83" s="196" t="str">
        <f t="shared" si="49"/>
        <v>Con recursos</v>
      </c>
      <c r="CM83" s="196" t="str">
        <f t="shared" si="49"/>
        <v>Con recursos</v>
      </c>
      <c r="CN83" s="400">
        <v>5392.4047754946723</v>
      </c>
      <c r="CO83" s="200">
        <v>-4.9870036020441724E-2</v>
      </c>
      <c r="CP83" s="400">
        <v>5123.4853551039514</v>
      </c>
    </row>
    <row r="84" spans="1:94" s="190" customFormat="1">
      <c r="A84" s="190" t="s">
        <v>706</v>
      </c>
      <c r="B84" s="190" t="s">
        <v>707</v>
      </c>
      <c r="C84" s="191">
        <f>VLOOKUP($A84,'Demanda Cuencas consolidada Mm3'!$A$1:$G$102,3,FALSE)*1000/365/24/3600</f>
        <v>1.8169710806697107E-2</v>
      </c>
      <c r="D84" s="191">
        <f>VLOOKUP($A84,'[1]DDA Cuencas Mm3'!$A$1:$G$102,4,FALSE)*1000/365/24/3600</f>
        <v>2.0960172501268391E-2</v>
      </c>
      <c r="E84" s="191">
        <f>VLOOKUP($A84,'[1]DDA Cuencas Mm3'!$A$1:$G$102,5,FALSE)*1000/365/24/3600</f>
        <v>2.0421106037544396E-2</v>
      </c>
      <c r="F84" s="191">
        <f>VLOOKUP($A84,'[1]DDA Cuencas Mm3'!$A$1:$G$102,6,FALSE)*1000/365/24/3600</f>
        <v>1.9977168949771692E-2</v>
      </c>
      <c r="G84" s="191">
        <f>VLOOKUP($A84,'[1]DDA Cuencas Mm3'!$A$1:$G$102,7,FALSE)*1000/365/24/3600</f>
        <v>3.4341704718417049E-2</v>
      </c>
      <c r="H84" s="192">
        <v>1196.3306409677691</v>
      </c>
      <c r="I84" s="192">
        <v>1170.4386394340549</v>
      </c>
      <c r="J84" s="192">
        <v>1136.9270509564719</v>
      </c>
      <c r="K84" s="192">
        <v>1114.3627898491361</v>
      </c>
      <c r="L84" s="192">
        <v>1082.1780973497271</v>
      </c>
      <c r="M84" s="192">
        <v>1004.292609532229</v>
      </c>
      <c r="N84" s="194">
        <v>875.69909306534214</v>
      </c>
      <c r="O84" s="192">
        <v>781.87060225562198</v>
      </c>
      <c r="P84" s="183">
        <f t="shared" si="50"/>
        <v>27616046.598908629</v>
      </c>
      <c r="Q84" s="192">
        <v>1305.7391707678321</v>
      </c>
      <c r="R84" s="192">
        <v>1183.7032915298839</v>
      </c>
      <c r="S84" s="192">
        <v>1083.5952969401069</v>
      </c>
      <c r="T84" s="192">
        <v>1033.37676568499</v>
      </c>
      <c r="U84" s="192">
        <v>975.33332071670338</v>
      </c>
      <c r="V84" s="192">
        <v>872.21979266234689</v>
      </c>
      <c r="W84" s="194">
        <v>758.32541610411886</v>
      </c>
      <c r="X84" s="192">
        <v>697.5496934964799</v>
      </c>
      <c r="Y84" s="183">
        <f t="shared" si="51"/>
        <v>23914550.322259489</v>
      </c>
      <c r="Z84" s="195">
        <f t="shared" si="33"/>
        <v>-13.403425661931715</v>
      </c>
      <c r="AA84" s="195">
        <f t="shared" si="34"/>
        <v>872.19883248984559</v>
      </c>
      <c r="AB84" s="195">
        <f t="shared" si="35"/>
        <v>758.30445593161755</v>
      </c>
      <c r="AC84" s="195">
        <f t="shared" si="36"/>
        <v>872.18545095762852</v>
      </c>
      <c r="AD84" s="195">
        <f t="shared" si="37"/>
        <v>758.29107439940049</v>
      </c>
      <c r="AE84" s="190">
        <f t="shared" si="38"/>
        <v>0</v>
      </c>
      <c r="AF84" s="190">
        <f t="shared" si="38"/>
        <v>0</v>
      </c>
      <c r="AG84" s="190">
        <f t="shared" si="38"/>
        <v>0</v>
      </c>
      <c r="AH84" s="190">
        <f t="shared" si="38"/>
        <v>0</v>
      </c>
      <c r="AI84" s="190">
        <f t="shared" si="38"/>
        <v>0</v>
      </c>
      <c r="AJ84" s="190">
        <f t="shared" si="38"/>
        <v>0</v>
      </c>
      <c r="AK84" s="190">
        <f t="shared" si="38"/>
        <v>0</v>
      </c>
      <c r="AL84" s="190">
        <f t="shared" si="22"/>
        <v>0</v>
      </c>
      <c r="AM84" s="190">
        <f t="shared" si="39"/>
        <v>0</v>
      </c>
      <c r="AN84" s="190">
        <f t="shared" si="39"/>
        <v>0</v>
      </c>
      <c r="AO84" s="190">
        <f t="shared" si="39"/>
        <v>0</v>
      </c>
      <c r="AP84" s="190">
        <f t="shared" si="39"/>
        <v>0</v>
      </c>
      <c r="AQ84" s="190">
        <f t="shared" si="39"/>
        <v>0</v>
      </c>
      <c r="AR84" s="190">
        <f t="shared" si="39"/>
        <v>0</v>
      </c>
      <c r="AS84" s="190">
        <f t="shared" si="39"/>
        <v>0</v>
      </c>
      <c r="AT84" s="190">
        <f t="shared" si="23"/>
        <v>0</v>
      </c>
      <c r="AU84" s="190">
        <f t="shared" si="40"/>
        <v>0</v>
      </c>
      <c r="AV84" s="190">
        <f t="shared" si="40"/>
        <v>0</v>
      </c>
      <c r="AW84" s="190">
        <f t="shared" si="40"/>
        <v>0</v>
      </c>
      <c r="AX84" s="190">
        <f t="shared" si="40"/>
        <v>0</v>
      </c>
      <c r="AY84" s="190">
        <f t="shared" si="40"/>
        <v>0</v>
      </c>
      <c r="AZ84" s="190">
        <f t="shared" si="40"/>
        <v>0</v>
      </c>
      <c r="BA84" s="190">
        <f t="shared" si="40"/>
        <v>0</v>
      </c>
      <c r="BB84" s="190">
        <f t="shared" si="24"/>
        <v>0</v>
      </c>
      <c r="BC84" s="190">
        <f t="shared" si="41"/>
        <v>0</v>
      </c>
      <c r="BD84" s="190">
        <f t="shared" si="41"/>
        <v>0</v>
      </c>
      <c r="BE84" s="190">
        <f t="shared" si="41"/>
        <v>0</v>
      </c>
      <c r="BF84" s="190">
        <f t="shared" si="41"/>
        <v>0</v>
      </c>
      <c r="BG84" s="190">
        <f t="shared" si="41"/>
        <v>0</v>
      </c>
      <c r="BH84" s="190">
        <f t="shared" si="41"/>
        <v>0</v>
      </c>
      <c r="BI84" s="190">
        <f t="shared" si="41"/>
        <v>0</v>
      </c>
      <c r="BJ84" s="190">
        <f t="shared" si="25"/>
        <v>0</v>
      </c>
      <c r="BK84" s="190">
        <f t="shared" si="42"/>
        <v>0</v>
      </c>
      <c r="BL84" s="190">
        <f t="shared" si="42"/>
        <v>0</v>
      </c>
      <c r="BM84" s="190">
        <f t="shared" si="42"/>
        <v>0</v>
      </c>
      <c r="BN84" s="190">
        <f t="shared" si="42"/>
        <v>0</v>
      </c>
      <c r="BO84" s="190">
        <f t="shared" si="42"/>
        <v>0</v>
      </c>
      <c r="BP84" s="190">
        <f t="shared" si="42"/>
        <v>0</v>
      </c>
      <c r="BQ84" s="190">
        <f t="shared" si="42"/>
        <v>0</v>
      </c>
      <c r="BR84" s="190">
        <f t="shared" si="26"/>
        <v>0</v>
      </c>
      <c r="BS84" s="190">
        <f t="shared" si="43"/>
        <v>0</v>
      </c>
      <c r="BT84" s="190">
        <f t="shared" si="44"/>
        <v>0</v>
      </c>
      <c r="BU84" s="190">
        <f t="shared" si="45"/>
        <v>0</v>
      </c>
      <c r="BV84" s="190">
        <f t="shared" si="46"/>
        <v>0</v>
      </c>
      <c r="BW84" s="190">
        <f t="shared" si="47"/>
        <v>0</v>
      </c>
      <c r="BX84" s="190" t="str">
        <f t="shared" si="48"/>
        <v>Con recursos</v>
      </c>
      <c r="BY84" s="190" t="str">
        <f t="shared" si="48"/>
        <v>Con recursos</v>
      </c>
      <c r="BZ84" s="190" t="str">
        <f t="shared" si="48"/>
        <v>Con recursos</v>
      </c>
      <c r="CA84" s="190" t="str">
        <f t="shared" si="48"/>
        <v>Con recursos</v>
      </c>
      <c r="CB84" s="190" t="str">
        <f t="shared" si="48"/>
        <v>Con recursos</v>
      </c>
      <c r="CC84" s="190">
        <v>0</v>
      </c>
      <c r="CD84" s="190">
        <v>0</v>
      </c>
      <c r="CE84" s="190">
        <v>0</v>
      </c>
      <c r="CF84" s="190">
        <v>0</v>
      </c>
      <c r="CG84" s="196">
        <f t="shared" si="52"/>
        <v>0</v>
      </c>
      <c r="CH84" s="196">
        <f t="shared" si="53"/>
        <v>0</v>
      </c>
      <c r="CI84" s="196" t="str">
        <f t="shared" si="54"/>
        <v>Con recursos</v>
      </c>
      <c r="CJ84" s="196" t="str">
        <f t="shared" si="49"/>
        <v>Con recursos</v>
      </c>
      <c r="CK84" s="196" t="str">
        <f t="shared" si="49"/>
        <v>Con recursos</v>
      </c>
      <c r="CL84" s="196" t="str">
        <f t="shared" si="49"/>
        <v>Con recursos</v>
      </c>
      <c r="CM84" s="196" t="str">
        <f t="shared" si="49"/>
        <v>Con recursos</v>
      </c>
      <c r="CN84" s="400" t="s">
        <v>744</v>
      </c>
      <c r="CO84" s="200">
        <v>-4.479954291078634E-2</v>
      </c>
      <c r="CP84" s="400" t="s">
        <v>744</v>
      </c>
    </row>
    <row r="85" spans="1:94" s="190" customFormat="1">
      <c r="A85" s="190" t="s">
        <v>708</v>
      </c>
      <c r="B85" s="190" t="s">
        <v>709</v>
      </c>
      <c r="C85" s="191">
        <f>VLOOKUP($A85,'Demanda Cuencas consolidada Mm3'!$A$1:$G$102,3,FALSE)*1000/365/24/3600</f>
        <v>4.3759512937595127E-3</v>
      </c>
      <c r="D85" s="191">
        <f>VLOOKUP($A85,'[1]DDA Cuencas Mm3'!$A$1:$G$102,4,FALSE)*1000/365/24/3600</f>
        <v>4.7564687975646877E-3</v>
      </c>
      <c r="E85" s="191">
        <f>VLOOKUP($A85,'[1]DDA Cuencas Mm3'!$A$1:$G$102,5,FALSE)*1000/365/24/3600</f>
        <v>4.661339421613394E-3</v>
      </c>
      <c r="F85" s="191">
        <f>VLOOKUP($A85,'[1]DDA Cuencas Mm3'!$A$1:$G$102,6,FALSE)*1000/365/24/3600</f>
        <v>4.2174023338406898E-3</v>
      </c>
      <c r="G85" s="191">
        <f>VLOOKUP($A85,'[1]DDA Cuencas Mm3'!$A$1:$G$102,7,FALSE)*1000/365/24/3600</f>
        <v>5.7711821410451544E-3</v>
      </c>
      <c r="H85" s="192">
        <v>981.48167722227413</v>
      </c>
      <c r="I85" s="192">
        <v>960.29707189996054</v>
      </c>
      <c r="J85" s="192">
        <v>930.83702217511768</v>
      </c>
      <c r="K85" s="192">
        <v>910.18527146675592</v>
      </c>
      <c r="L85" s="192">
        <v>879.94677548645302</v>
      </c>
      <c r="M85" s="192">
        <v>804.24035401339461</v>
      </c>
      <c r="N85" s="194">
        <v>674.68664560648563</v>
      </c>
      <c r="O85" s="192">
        <v>578.06275799555965</v>
      </c>
      <c r="P85" s="183">
        <f t="shared" si="50"/>
        <v>21276918.055846129</v>
      </c>
      <c r="Q85" s="192">
        <v>1109.4889312978321</v>
      </c>
      <c r="R85" s="192">
        <v>991.35834307304401</v>
      </c>
      <c r="S85" s="192">
        <v>897.11831959787082</v>
      </c>
      <c r="T85" s="192">
        <v>850.77567159401065</v>
      </c>
      <c r="U85" s="192">
        <v>798.00755933560754</v>
      </c>
      <c r="V85" s="192">
        <v>706.42718135334337</v>
      </c>
      <c r="W85" s="194">
        <v>608.61226663199045</v>
      </c>
      <c r="X85" s="192">
        <v>557.91322096846261</v>
      </c>
      <c r="Y85" s="183">
        <f t="shared" si="51"/>
        <v>19193196.440506451</v>
      </c>
      <c r="Z85" s="195">
        <f t="shared" si="33"/>
        <v>-9.7933432364145734</v>
      </c>
      <c r="AA85" s="195">
        <f t="shared" si="34"/>
        <v>706.42242488454576</v>
      </c>
      <c r="AB85" s="195">
        <f t="shared" si="35"/>
        <v>608.60751016319284</v>
      </c>
      <c r="AC85" s="195">
        <f t="shared" si="36"/>
        <v>706.4214101712023</v>
      </c>
      <c r="AD85" s="195">
        <f t="shared" si="37"/>
        <v>608.60649544984938</v>
      </c>
      <c r="AE85" s="190">
        <f t="shared" si="38"/>
        <v>0</v>
      </c>
      <c r="AF85" s="190">
        <f t="shared" si="38"/>
        <v>0</v>
      </c>
      <c r="AG85" s="190">
        <f t="shared" si="38"/>
        <v>0</v>
      </c>
      <c r="AH85" s="190">
        <f t="shared" si="38"/>
        <v>0</v>
      </c>
      <c r="AI85" s="190">
        <f t="shared" si="38"/>
        <v>0</v>
      </c>
      <c r="AJ85" s="190">
        <f t="shared" si="38"/>
        <v>0</v>
      </c>
      <c r="AK85" s="190">
        <f t="shared" si="38"/>
        <v>0</v>
      </c>
      <c r="AL85" s="190">
        <f t="shared" si="22"/>
        <v>0</v>
      </c>
      <c r="AM85" s="190">
        <f t="shared" si="39"/>
        <v>0</v>
      </c>
      <c r="AN85" s="190">
        <f t="shared" si="39"/>
        <v>0</v>
      </c>
      <c r="AO85" s="190">
        <f t="shared" si="39"/>
        <v>0</v>
      </c>
      <c r="AP85" s="190">
        <f t="shared" si="39"/>
        <v>0</v>
      </c>
      <c r="AQ85" s="190">
        <f t="shared" si="39"/>
        <v>0</v>
      </c>
      <c r="AR85" s="190">
        <f t="shared" si="39"/>
        <v>0</v>
      </c>
      <c r="AS85" s="190">
        <f t="shared" si="39"/>
        <v>0</v>
      </c>
      <c r="AT85" s="190">
        <f t="shared" si="23"/>
        <v>0</v>
      </c>
      <c r="AU85" s="190">
        <f t="shared" si="40"/>
        <v>0</v>
      </c>
      <c r="AV85" s="190">
        <f t="shared" si="40"/>
        <v>0</v>
      </c>
      <c r="AW85" s="190">
        <f t="shared" si="40"/>
        <v>0</v>
      </c>
      <c r="AX85" s="190">
        <f t="shared" si="40"/>
        <v>0</v>
      </c>
      <c r="AY85" s="190">
        <f t="shared" si="40"/>
        <v>0</v>
      </c>
      <c r="AZ85" s="190">
        <f t="shared" si="40"/>
        <v>0</v>
      </c>
      <c r="BA85" s="190">
        <f t="shared" si="40"/>
        <v>0</v>
      </c>
      <c r="BB85" s="190">
        <f t="shared" si="24"/>
        <v>0</v>
      </c>
      <c r="BC85" s="190">
        <f t="shared" si="41"/>
        <v>0</v>
      </c>
      <c r="BD85" s="190">
        <f t="shared" si="41"/>
        <v>0</v>
      </c>
      <c r="BE85" s="190">
        <f t="shared" si="41"/>
        <v>0</v>
      </c>
      <c r="BF85" s="190">
        <f t="shared" si="41"/>
        <v>0</v>
      </c>
      <c r="BG85" s="190">
        <f t="shared" si="41"/>
        <v>0</v>
      </c>
      <c r="BH85" s="190">
        <f t="shared" si="41"/>
        <v>0</v>
      </c>
      <c r="BI85" s="190">
        <f t="shared" si="41"/>
        <v>0</v>
      </c>
      <c r="BJ85" s="190">
        <f t="shared" si="25"/>
        <v>0</v>
      </c>
      <c r="BK85" s="190">
        <f t="shared" si="42"/>
        <v>0</v>
      </c>
      <c r="BL85" s="190">
        <f t="shared" si="42"/>
        <v>0</v>
      </c>
      <c r="BM85" s="190">
        <f t="shared" si="42"/>
        <v>0</v>
      </c>
      <c r="BN85" s="190">
        <f t="shared" si="42"/>
        <v>0</v>
      </c>
      <c r="BO85" s="190">
        <f t="shared" si="42"/>
        <v>0</v>
      </c>
      <c r="BP85" s="190">
        <f t="shared" si="42"/>
        <v>0</v>
      </c>
      <c r="BQ85" s="190">
        <f t="shared" si="42"/>
        <v>0</v>
      </c>
      <c r="BR85" s="190">
        <f t="shared" si="26"/>
        <v>0</v>
      </c>
      <c r="BS85" s="190">
        <f t="shared" si="43"/>
        <v>0</v>
      </c>
      <c r="BT85" s="190">
        <f t="shared" si="44"/>
        <v>0</v>
      </c>
      <c r="BU85" s="190">
        <f t="shared" si="45"/>
        <v>0</v>
      </c>
      <c r="BV85" s="190">
        <f t="shared" si="46"/>
        <v>0</v>
      </c>
      <c r="BW85" s="190">
        <f t="shared" si="47"/>
        <v>0</v>
      </c>
      <c r="BX85" s="190" t="str">
        <f t="shared" si="48"/>
        <v>Con recursos</v>
      </c>
      <c r="BY85" s="190" t="str">
        <f t="shared" si="48"/>
        <v>Con recursos</v>
      </c>
      <c r="BZ85" s="190" t="str">
        <f t="shared" si="48"/>
        <v>Con recursos</v>
      </c>
      <c r="CA85" s="190" t="str">
        <f t="shared" si="48"/>
        <v>Con recursos</v>
      </c>
      <c r="CB85" s="190" t="str">
        <f t="shared" si="48"/>
        <v>Con recursos</v>
      </c>
      <c r="CC85" s="190">
        <v>0</v>
      </c>
      <c r="CD85" s="190">
        <v>0</v>
      </c>
      <c r="CE85" s="190">
        <v>0</v>
      </c>
      <c r="CF85" s="190">
        <v>0</v>
      </c>
      <c r="CG85" s="196">
        <f t="shared" si="52"/>
        <v>0</v>
      </c>
      <c r="CH85" s="196">
        <f t="shared" si="53"/>
        <v>0</v>
      </c>
      <c r="CI85" s="196" t="str">
        <f t="shared" si="54"/>
        <v>Con recursos</v>
      </c>
      <c r="CJ85" s="196" t="str">
        <f t="shared" si="49"/>
        <v>Con recursos</v>
      </c>
      <c r="CK85" s="196" t="str">
        <f t="shared" si="49"/>
        <v>Con recursos</v>
      </c>
      <c r="CL85" s="196" t="str">
        <f t="shared" si="49"/>
        <v>Con recursos</v>
      </c>
      <c r="CM85" s="196" t="str">
        <f t="shared" si="49"/>
        <v>Con recursos</v>
      </c>
      <c r="CN85" s="400" t="s">
        <v>744</v>
      </c>
      <c r="CO85" s="200">
        <v>-3.1172016356261302E-2</v>
      </c>
      <c r="CP85" s="400" t="s">
        <v>744</v>
      </c>
    </row>
    <row r="86" spans="1:94" s="190" customFormat="1">
      <c r="A86" s="190" t="s">
        <v>710</v>
      </c>
      <c r="B86" s="190" t="s">
        <v>711</v>
      </c>
      <c r="C86" s="191">
        <f>VLOOKUP($A86,'Demanda Cuencas consolidada Mm3'!$A$1:$G$102,3,FALSE)*1000/365/24/3600</f>
        <v>0.55986808726534754</v>
      </c>
      <c r="D86" s="191">
        <f>VLOOKUP($A86,'[1]DDA Cuencas Mm3'!$A$1:$G$102,4,FALSE)*1000/365/24/3600</f>
        <v>0.61726281075596146</v>
      </c>
      <c r="E86" s="191">
        <f>VLOOKUP($A86,'[1]DDA Cuencas Mm3'!$A$1:$G$102,5,FALSE)*1000/365/24/3600</f>
        <v>0.69184424150177581</v>
      </c>
      <c r="F86" s="191">
        <f>VLOOKUP($A86,'[1]DDA Cuencas Mm3'!$A$1:$G$102,6,FALSE)*1000/365/24/3600</f>
        <v>0.77768264840182644</v>
      </c>
      <c r="G86" s="191">
        <f>VLOOKUP($A86,'[1]DDA Cuencas Mm3'!$A$1:$G$102,7,FALSE)*1000/365/24/3600</f>
        <v>1.1161212582445459</v>
      </c>
      <c r="H86" s="192">
        <v>422.85257275839831</v>
      </c>
      <c r="I86" s="192">
        <v>416.17559017750972</v>
      </c>
      <c r="J86" s="192">
        <v>405.96073447581222</v>
      </c>
      <c r="K86" s="192">
        <v>398.41504765821162</v>
      </c>
      <c r="L86" s="192">
        <v>386.98937270986721</v>
      </c>
      <c r="M86" s="192">
        <v>357.13900872981799</v>
      </c>
      <c r="N86" s="194">
        <v>303.80557495965661</v>
      </c>
      <c r="O86" s="192">
        <v>263.00792666065342</v>
      </c>
      <c r="P86" s="183">
        <f t="shared" si="50"/>
        <v>9580812.611927731</v>
      </c>
      <c r="Q86" s="192">
        <v>599.91171066143102</v>
      </c>
      <c r="R86" s="192">
        <v>497.2943919750229</v>
      </c>
      <c r="S86" s="192">
        <v>424.79598136647888</v>
      </c>
      <c r="T86" s="192">
        <v>392.77889318488911</v>
      </c>
      <c r="U86" s="192">
        <v>359.40077931758537</v>
      </c>
      <c r="V86" s="192">
        <v>308.98729405291851</v>
      </c>
      <c r="W86" s="194">
        <v>264.20374568479969</v>
      </c>
      <c r="X86" s="192">
        <v>243.8751252868154</v>
      </c>
      <c r="Y86" s="183">
        <f t="shared" si="51"/>
        <v>8331929.3239158429</v>
      </c>
      <c r="Z86" s="195">
        <f t="shared" si="33"/>
        <v>-13.035254300424141</v>
      </c>
      <c r="AA86" s="195">
        <f t="shared" si="34"/>
        <v>308.37003124216255</v>
      </c>
      <c r="AB86" s="195">
        <f t="shared" si="35"/>
        <v>263.58648287404372</v>
      </c>
      <c r="AC86" s="195">
        <f t="shared" si="36"/>
        <v>307.87117279467395</v>
      </c>
      <c r="AD86" s="195">
        <f t="shared" si="37"/>
        <v>263.08762442655512</v>
      </c>
      <c r="AE86" s="190">
        <f t="shared" si="38"/>
        <v>0</v>
      </c>
      <c r="AF86" s="190">
        <f t="shared" si="38"/>
        <v>0</v>
      </c>
      <c r="AG86" s="190">
        <f t="shared" si="38"/>
        <v>0</v>
      </c>
      <c r="AH86" s="190">
        <f t="shared" si="38"/>
        <v>0</v>
      </c>
      <c r="AI86" s="190">
        <f t="shared" si="38"/>
        <v>0</v>
      </c>
      <c r="AJ86" s="190">
        <f t="shared" si="38"/>
        <v>0</v>
      </c>
      <c r="AK86" s="190">
        <f t="shared" si="38"/>
        <v>0</v>
      </c>
      <c r="AL86" s="190">
        <f t="shared" si="22"/>
        <v>0</v>
      </c>
      <c r="AM86" s="190">
        <f t="shared" si="39"/>
        <v>0</v>
      </c>
      <c r="AN86" s="190">
        <f t="shared" si="39"/>
        <v>0</v>
      </c>
      <c r="AO86" s="190">
        <f t="shared" si="39"/>
        <v>0</v>
      </c>
      <c r="AP86" s="190">
        <f t="shared" si="39"/>
        <v>0</v>
      </c>
      <c r="AQ86" s="190">
        <f t="shared" si="39"/>
        <v>0</v>
      </c>
      <c r="AR86" s="190">
        <f t="shared" si="39"/>
        <v>0</v>
      </c>
      <c r="AS86" s="190">
        <f t="shared" si="39"/>
        <v>0</v>
      </c>
      <c r="AT86" s="190">
        <f t="shared" si="23"/>
        <v>0</v>
      </c>
      <c r="AU86" s="190">
        <f t="shared" si="40"/>
        <v>0</v>
      </c>
      <c r="AV86" s="190">
        <f t="shared" si="40"/>
        <v>0</v>
      </c>
      <c r="AW86" s="190">
        <f t="shared" si="40"/>
        <v>0</v>
      </c>
      <c r="AX86" s="190">
        <f t="shared" si="40"/>
        <v>0</v>
      </c>
      <c r="AY86" s="190">
        <f t="shared" si="40"/>
        <v>0</v>
      </c>
      <c r="AZ86" s="190">
        <f t="shared" si="40"/>
        <v>0</v>
      </c>
      <c r="BA86" s="190">
        <f t="shared" si="40"/>
        <v>0</v>
      </c>
      <c r="BB86" s="190">
        <f t="shared" si="24"/>
        <v>0</v>
      </c>
      <c r="BC86" s="190">
        <f t="shared" si="41"/>
        <v>0</v>
      </c>
      <c r="BD86" s="190">
        <f t="shared" si="41"/>
        <v>0</v>
      </c>
      <c r="BE86" s="190">
        <f t="shared" si="41"/>
        <v>0</v>
      </c>
      <c r="BF86" s="190">
        <f t="shared" si="41"/>
        <v>0</v>
      </c>
      <c r="BG86" s="190">
        <f t="shared" si="41"/>
        <v>0</v>
      </c>
      <c r="BH86" s="190">
        <f t="shared" si="41"/>
        <v>0</v>
      </c>
      <c r="BI86" s="190">
        <f t="shared" si="41"/>
        <v>0</v>
      </c>
      <c r="BJ86" s="190">
        <f t="shared" si="25"/>
        <v>0</v>
      </c>
      <c r="BK86" s="190">
        <f t="shared" si="42"/>
        <v>0</v>
      </c>
      <c r="BL86" s="190">
        <f t="shared" si="42"/>
        <v>0</v>
      </c>
      <c r="BM86" s="190">
        <f t="shared" si="42"/>
        <v>0</v>
      </c>
      <c r="BN86" s="190">
        <f t="shared" si="42"/>
        <v>0</v>
      </c>
      <c r="BO86" s="190">
        <f t="shared" si="42"/>
        <v>0</v>
      </c>
      <c r="BP86" s="190">
        <f t="shared" si="42"/>
        <v>0</v>
      </c>
      <c r="BQ86" s="190">
        <f t="shared" si="42"/>
        <v>0</v>
      </c>
      <c r="BR86" s="190">
        <f t="shared" si="26"/>
        <v>0</v>
      </c>
      <c r="BS86" s="190">
        <f t="shared" si="43"/>
        <v>0</v>
      </c>
      <c r="BT86" s="190">
        <f t="shared" si="44"/>
        <v>0</v>
      </c>
      <c r="BU86" s="190">
        <f t="shared" si="45"/>
        <v>0</v>
      </c>
      <c r="BV86" s="190">
        <f t="shared" si="46"/>
        <v>0</v>
      </c>
      <c r="BW86" s="190">
        <f t="shared" si="47"/>
        <v>0</v>
      </c>
      <c r="BX86" s="190" t="str">
        <f t="shared" si="48"/>
        <v>Con recursos</v>
      </c>
      <c r="BY86" s="190" t="str">
        <f t="shared" si="48"/>
        <v>Con recursos</v>
      </c>
      <c r="BZ86" s="190" t="str">
        <f t="shared" si="48"/>
        <v>Con recursos</v>
      </c>
      <c r="CA86" s="190" t="str">
        <f t="shared" si="48"/>
        <v>Con recursos</v>
      </c>
      <c r="CB86" s="190" t="str">
        <f t="shared" si="48"/>
        <v>Con recursos</v>
      </c>
      <c r="CC86" s="190">
        <v>0</v>
      </c>
      <c r="CD86" s="190">
        <v>0</v>
      </c>
      <c r="CE86" s="190">
        <v>0</v>
      </c>
      <c r="CF86" s="190">
        <v>0</v>
      </c>
      <c r="CG86" s="196">
        <f t="shared" si="52"/>
        <v>0</v>
      </c>
      <c r="CH86" s="196">
        <f t="shared" si="53"/>
        <v>0</v>
      </c>
      <c r="CI86" s="196" t="str">
        <f t="shared" si="54"/>
        <v>Con recursos</v>
      </c>
      <c r="CJ86" s="196" t="str">
        <f t="shared" si="49"/>
        <v>Con recursos</v>
      </c>
      <c r="CK86" s="196" t="str">
        <f t="shared" si="49"/>
        <v>Con recursos</v>
      </c>
      <c r="CL86" s="196" t="str">
        <f t="shared" si="49"/>
        <v>Con recursos</v>
      </c>
      <c r="CM86" s="196" t="str">
        <f t="shared" si="49"/>
        <v>Con recursos</v>
      </c>
      <c r="CN86" s="400" t="s">
        <v>744</v>
      </c>
      <c r="CO86" s="200">
        <v>-3.3134215542272943E-2</v>
      </c>
      <c r="CP86" s="400" t="s">
        <v>744</v>
      </c>
    </row>
    <row r="87" spans="1:94" s="190" customFormat="1">
      <c r="A87" s="190" t="s">
        <v>712</v>
      </c>
      <c r="B87" s="190" t="s">
        <v>713</v>
      </c>
      <c r="C87" s="191">
        <f>VLOOKUP($A87,'Demanda Cuencas consolidada Mm3'!$A$1:$G$102,3,FALSE)*1000/365/24/3600</f>
        <v>2.8729071537290717E-2</v>
      </c>
      <c r="D87" s="191">
        <f>VLOOKUP($A87,'[1]DDA Cuencas Mm3'!$A$1:$G$102,4,FALSE)*1000/365/24/3600</f>
        <v>2.9743784880771184E-2</v>
      </c>
      <c r="E87" s="191">
        <f>VLOOKUP($A87,'[1]DDA Cuencas Mm3'!$A$1:$G$102,5,FALSE)*1000/365/24/3600</f>
        <v>3.0282851344495182E-2</v>
      </c>
      <c r="F87" s="191">
        <f>VLOOKUP($A87,'[1]DDA Cuencas Mm3'!$A$1:$G$102,6,FALSE)*1000/365/24/3600</f>
        <v>3.2153729071537296E-2</v>
      </c>
      <c r="G87" s="191">
        <f>VLOOKUP($A87,'[1]DDA Cuencas Mm3'!$A$1:$G$102,7,FALSE)*1000/365/24/3600</f>
        <v>4.1286149162861496E-2</v>
      </c>
      <c r="H87" s="192">
        <v>2755.2600316501489</v>
      </c>
      <c r="I87" s="192">
        <v>2587.653270937466</v>
      </c>
      <c r="J87" s="192">
        <v>2438.1240510776838</v>
      </c>
      <c r="K87" s="192">
        <v>2358.410577269744</v>
      </c>
      <c r="L87" s="192">
        <v>2261.8838059678069</v>
      </c>
      <c r="M87" s="192">
        <v>2077.2205208247969</v>
      </c>
      <c r="N87" s="194">
        <v>1849.812366771218</v>
      </c>
      <c r="O87" s="192">
        <v>1716.2563432370951</v>
      </c>
      <c r="P87" s="183">
        <f t="shared" si="50"/>
        <v>58335682.798497133</v>
      </c>
      <c r="Q87" s="192">
        <v>2621.632655619886</v>
      </c>
      <c r="R87" s="192">
        <v>2460.538766989433</v>
      </c>
      <c r="S87" s="192">
        <v>2312.7706621798302</v>
      </c>
      <c r="T87" s="192">
        <v>2232.4215150151331</v>
      </c>
      <c r="U87" s="192">
        <v>2133.648580152651</v>
      </c>
      <c r="V87" s="192">
        <v>1940.1464354086879</v>
      </c>
      <c r="W87" s="194">
        <v>1693.56895890586</v>
      </c>
      <c r="X87" s="192">
        <v>1544.445254836862</v>
      </c>
      <c r="Y87" s="183">
        <f t="shared" si="51"/>
        <v>53408390.68805521</v>
      </c>
      <c r="Z87" s="195">
        <f t="shared" si="33"/>
        <v>-8.4464462813639365</v>
      </c>
      <c r="AA87" s="195">
        <f t="shared" si="34"/>
        <v>1940.1166916238071</v>
      </c>
      <c r="AB87" s="195">
        <f t="shared" si="35"/>
        <v>1693.5392151209792</v>
      </c>
      <c r="AC87" s="195">
        <f t="shared" si="36"/>
        <v>1940.105149259525</v>
      </c>
      <c r="AD87" s="195">
        <f t="shared" si="37"/>
        <v>1693.527672756697</v>
      </c>
      <c r="AE87" s="190">
        <f t="shared" si="38"/>
        <v>0</v>
      </c>
      <c r="AF87" s="190">
        <f t="shared" si="38"/>
        <v>0</v>
      </c>
      <c r="AG87" s="190">
        <f t="shared" si="38"/>
        <v>0</v>
      </c>
      <c r="AH87" s="190">
        <f t="shared" si="38"/>
        <v>0</v>
      </c>
      <c r="AI87" s="190">
        <f t="shared" si="38"/>
        <v>0</v>
      </c>
      <c r="AJ87" s="190">
        <f t="shared" si="38"/>
        <v>0</v>
      </c>
      <c r="AK87" s="190">
        <f t="shared" si="38"/>
        <v>0</v>
      </c>
      <c r="AL87" s="190">
        <f t="shared" si="22"/>
        <v>0</v>
      </c>
      <c r="AM87" s="190">
        <f t="shared" si="39"/>
        <v>0</v>
      </c>
      <c r="AN87" s="190">
        <f t="shared" si="39"/>
        <v>0</v>
      </c>
      <c r="AO87" s="190">
        <f t="shared" si="39"/>
        <v>0</v>
      </c>
      <c r="AP87" s="190">
        <f t="shared" si="39"/>
        <v>0</v>
      </c>
      <c r="AQ87" s="190">
        <f t="shared" si="39"/>
        <v>0</v>
      </c>
      <c r="AR87" s="190">
        <f t="shared" si="39"/>
        <v>0</v>
      </c>
      <c r="AS87" s="190">
        <f t="shared" si="39"/>
        <v>0</v>
      </c>
      <c r="AT87" s="190">
        <f t="shared" si="23"/>
        <v>0</v>
      </c>
      <c r="AU87" s="190">
        <f t="shared" si="40"/>
        <v>0</v>
      </c>
      <c r="AV87" s="190">
        <f t="shared" si="40"/>
        <v>0</v>
      </c>
      <c r="AW87" s="190">
        <f t="shared" si="40"/>
        <v>0</v>
      </c>
      <c r="AX87" s="190">
        <f t="shared" si="40"/>
        <v>0</v>
      </c>
      <c r="AY87" s="190">
        <f t="shared" si="40"/>
        <v>0</v>
      </c>
      <c r="AZ87" s="190">
        <f t="shared" si="40"/>
        <v>0</v>
      </c>
      <c r="BA87" s="190">
        <f t="shared" si="40"/>
        <v>0</v>
      </c>
      <c r="BB87" s="190">
        <f t="shared" si="24"/>
        <v>0</v>
      </c>
      <c r="BC87" s="190">
        <f t="shared" si="41"/>
        <v>0</v>
      </c>
      <c r="BD87" s="190">
        <f t="shared" si="41"/>
        <v>0</v>
      </c>
      <c r="BE87" s="190">
        <f t="shared" si="41"/>
        <v>0</v>
      </c>
      <c r="BF87" s="190">
        <f t="shared" si="41"/>
        <v>0</v>
      </c>
      <c r="BG87" s="190">
        <f t="shared" si="41"/>
        <v>0</v>
      </c>
      <c r="BH87" s="190">
        <f t="shared" si="41"/>
        <v>0</v>
      </c>
      <c r="BI87" s="190">
        <f t="shared" si="41"/>
        <v>0</v>
      </c>
      <c r="BJ87" s="190">
        <f t="shared" si="25"/>
        <v>0</v>
      </c>
      <c r="BK87" s="190">
        <f t="shared" si="42"/>
        <v>0</v>
      </c>
      <c r="BL87" s="190">
        <f t="shared" si="42"/>
        <v>0</v>
      </c>
      <c r="BM87" s="190">
        <f t="shared" si="42"/>
        <v>0</v>
      </c>
      <c r="BN87" s="190">
        <f t="shared" si="42"/>
        <v>0</v>
      </c>
      <c r="BO87" s="190">
        <f t="shared" si="42"/>
        <v>0</v>
      </c>
      <c r="BP87" s="190">
        <f t="shared" si="42"/>
        <v>0</v>
      </c>
      <c r="BQ87" s="190">
        <f t="shared" si="42"/>
        <v>0</v>
      </c>
      <c r="BR87" s="190">
        <f t="shared" si="26"/>
        <v>0</v>
      </c>
      <c r="BS87" s="190">
        <f t="shared" si="43"/>
        <v>0</v>
      </c>
      <c r="BT87" s="190">
        <f t="shared" si="44"/>
        <v>0</v>
      </c>
      <c r="BU87" s="190">
        <f t="shared" si="45"/>
        <v>0</v>
      </c>
      <c r="BV87" s="190">
        <f t="shared" si="46"/>
        <v>0</v>
      </c>
      <c r="BW87" s="190">
        <f t="shared" si="47"/>
        <v>0</v>
      </c>
      <c r="BX87" s="190" t="str">
        <f t="shared" si="48"/>
        <v>Con recursos</v>
      </c>
      <c r="BY87" s="190" t="str">
        <f t="shared" si="48"/>
        <v>Con recursos</v>
      </c>
      <c r="BZ87" s="190" t="str">
        <f t="shared" si="48"/>
        <v>Con recursos</v>
      </c>
      <c r="CA87" s="190" t="str">
        <f t="shared" si="48"/>
        <v>Con recursos</v>
      </c>
      <c r="CB87" s="190" t="str">
        <f t="shared" si="48"/>
        <v>Con recursos</v>
      </c>
      <c r="CC87" s="190">
        <v>0</v>
      </c>
      <c r="CD87" s="190">
        <v>0</v>
      </c>
      <c r="CE87" s="190">
        <v>0</v>
      </c>
      <c r="CF87" s="190">
        <v>0</v>
      </c>
      <c r="CG87" s="196">
        <f t="shared" si="52"/>
        <v>0</v>
      </c>
      <c r="CH87" s="196">
        <f t="shared" si="53"/>
        <v>0</v>
      </c>
      <c r="CI87" s="196" t="str">
        <f t="shared" si="54"/>
        <v>Con recursos</v>
      </c>
      <c r="CJ87" s="196" t="str">
        <f t="shared" si="49"/>
        <v>Con recursos</v>
      </c>
      <c r="CK87" s="196" t="str">
        <f t="shared" si="49"/>
        <v>Con recursos</v>
      </c>
      <c r="CL87" s="196" t="str">
        <f t="shared" si="49"/>
        <v>Con recursos</v>
      </c>
      <c r="CM87" s="196" t="str">
        <f t="shared" si="49"/>
        <v>Con recursos</v>
      </c>
      <c r="CN87" s="400" t="s">
        <v>744</v>
      </c>
      <c r="CO87" s="200">
        <v>-2.7348091632224226E-2</v>
      </c>
      <c r="CP87" s="400" t="s">
        <v>744</v>
      </c>
    </row>
    <row r="88" spans="1:94" s="190" customFormat="1">
      <c r="A88" s="190" t="s">
        <v>714</v>
      </c>
      <c r="B88" s="190" t="s">
        <v>715</v>
      </c>
      <c r="C88" s="191">
        <f>VLOOKUP($A88,'Demanda Cuencas consolidada Mm3'!$A$1:$G$102,3,FALSE)*1000/365/24/3600</f>
        <v>0.89497716894977164</v>
      </c>
      <c r="D88" s="191">
        <f>VLOOKUP($A88,'[1]DDA Cuencas Mm3'!$A$1:$G$102,4,FALSE)*1000/365/24/3600</f>
        <v>1.0406519533231862</v>
      </c>
      <c r="E88" s="191">
        <f>VLOOKUP($A88,'[1]DDA Cuencas Mm3'!$A$1:$G$102,5,FALSE)*1000/365/24/3600</f>
        <v>1.1666983764586505</v>
      </c>
      <c r="F88" s="191">
        <f>VLOOKUP($A88,'[1]DDA Cuencas Mm3'!$A$1:$G$102,6,FALSE)*1000/365/24/3600</f>
        <v>1.3176686960933537</v>
      </c>
      <c r="G88" s="191">
        <f>VLOOKUP($A88,'[1]DDA Cuencas Mm3'!$A$1:$G$102,7,FALSE)*1000/365/24/3600</f>
        <v>1.8554033485540333</v>
      </c>
      <c r="H88" s="192">
        <v>681.00263785310926</v>
      </c>
      <c r="I88" s="192">
        <v>623.11724779287226</v>
      </c>
      <c r="J88" s="192">
        <v>573.07966449626758</v>
      </c>
      <c r="K88" s="192">
        <v>547.01728943597016</v>
      </c>
      <c r="L88" s="192">
        <v>516.02344378581097</v>
      </c>
      <c r="M88" s="192">
        <v>458.44064061748378</v>
      </c>
      <c r="N88" s="194">
        <v>390.57551916244699</v>
      </c>
      <c r="O88" s="192">
        <v>352.26274161058899</v>
      </c>
      <c r="P88" s="183">
        <f t="shared" si="50"/>
        <v>12317189.572306929</v>
      </c>
      <c r="Q88" s="192">
        <v>668.16025773300487</v>
      </c>
      <c r="R88" s="192">
        <v>596.67416520158997</v>
      </c>
      <c r="S88" s="192">
        <v>540.42349427522197</v>
      </c>
      <c r="T88" s="192">
        <v>513.01639439232702</v>
      </c>
      <c r="U88" s="192">
        <v>482.01315333358451</v>
      </c>
      <c r="V88" s="192">
        <v>428.71841843238968</v>
      </c>
      <c r="W88" s="194">
        <v>372.49996576889839</v>
      </c>
      <c r="X88" s="192">
        <v>343.63724083200879</v>
      </c>
      <c r="Y88" s="183">
        <f t="shared" si="51"/>
        <v>11747158.920487979</v>
      </c>
      <c r="Z88" s="195">
        <f t="shared" si="33"/>
        <v>-4.6279278927440162</v>
      </c>
      <c r="AA88" s="195">
        <f t="shared" si="34"/>
        <v>427.67776647906652</v>
      </c>
      <c r="AB88" s="195">
        <f t="shared" si="35"/>
        <v>371.45931381557523</v>
      </c>
      <c r="AC88" s="195">
        <f t="shared" si="36"/>
        <v>426.86301508383565</v>
      </c>
      <c r="AD88" s="195">
        <f t="shared" si="37"/>
        <v>370.64456242034436</v>
      </c>
      <c r="AE88" s="190">
        <f t="shared" si="38"/>
        <v>0</v>
      </c>
      <c r="AF88" s="190">
        <f t="shared" si="38"/>
        <v>0</v>
      </c>
      <c r="AG88" s="190">
        <f t="shared" si="38"/>
        <v>0</v>
      </c>
      <c r="AH88" s="190">
        <f t="shared" si="38"/>
        <v>0</v>
      </c>
      <c r="AI88" s="190">
        <f t="shared" si="38"/>
        <v>0</v>
      </c>
      <c r="AJ88" s="190">
        <f t="shared" si="38"/>
        <v>0</v>
      </c>
      <c r="AK88" s="190">
        <f t="shared" si="38"/>
        <v>0</v>
      </c>
      <c r="AL88" s="190">
        <f t="shared" si="22"/>
        <v>0</v>
      </c>
      <c r="AM88" s="190">
        <f t="shared" si="39"/>
        <v>0</v>
      </c>
      <c r="AN88" s="190">
        <f t="shared" si="39"/>
        <v>0</v>
      </c>
      <c r="AO88" s="190">
        <f t="shared" si="39"/>
        <v>0</v>
      </c>
      <c r="AP88" s="190">
        <f t="shared" si="39"/>
        <v>0</v>
      </c>
      <c r="AQ88" s="190">
        <f t="shared" si="39"/>
        <v>0</v>
      </c>
      <c r="AR88" s="190">
        <f t="shared" si="39"/>
        <v>0</v>
      </c>
      <c r="AS88" s="190">
        <f t="shared" si="39"/>
        <v>0</v>
      </c>
      <c r="AT88" s="190">
        <f t="shared" si="23"/>
        <v>0</v>
      </c>
      <c r="AU88" s="190">
        <f t="shared" si="40"/>
        <v>0</v>
      </c>
      <c r="AV88" s="190">
        <f t="shared" si="40"/>
        <v>0</v>
      </c>
      <c r="AW88" s="190">
        <f t="shared" si="40"/>
        <v>0</v>
      </c>
      <c r="AX88" s="190">
        <f t="shared" si="40"/>
        <v>0</v>
      </c>
      <c r="AY88" s="190">
        <f t="shared" si="40"/>
        <v>0</v>
      </c>
      <c r="AZ88" s="190">
        <f t="shared" si="40"/>
        <v>0</v>
      </c>
      <c r="BA88" s="190">
        <f t="shared" si="40"/>
        <v>0</v>
      </c>
      <c r="BB88" s="190">
        <f t="shared" si="24"/>
        <v>0</v>
      </c>
      <c r="BC88" s="190">
        <f t="shared" si="41"/>
        <v>0</v>
      </c>
      <c r="BD88" s="190">
        <f t="shared" si="41"/>
        <v>0</v>
      </c>
      <c r="BE88" s="190">
        <f t="shared" si="41"/>
        <v>0</v>
      </c>
      <c r="BF88" s="190">
        <f t="shared" si="41"/>
        <v>0</v>
      </c>
      <c r="BG88" s="190">
        <f t="shared" si="41"/>
        <v>0</v>
      </c>
      <c r="BH88" s="190">
        <f t="shared" si="41"/>
        <v>0</v>
      </c>
      <c r="BI88" s="190">
        <f t="shared" si="41"/>
        <v>0</v>
      </c>
      <c r="BJ88" s="190">
        <f t="shared" si="25"/>
        <v>0</v>
      </c>
      <c r="BK88" s="190">
        <f t="shared" si="42"/>
        <v>0</v>
      </c>
      <c r="BL88" s="190">
        <f t="shared" si="42"/>
        <v>0</v>
      </c>
      <c r="BM88" s="190">
        <f t="shared" si="42"/>
        <v>0</v>
      </c>
      <c r="BN88" s="190">
        <f t="shared" si="42"/>
        <v>0</v>
      </c>
      <c r="BO88" s="190">
        <f t="shared" si="42"/>
        <v>0</v>
      </c>
      <c r="BP88" s="190">
        <f t="shared" si="42"/>
        <v>0</v>
      </c>
      <c r="BQ88" s="190">
        <f t="shared" si="42"/>
        <v>0</v>
      </c>
      <c r="BR88" s="190">
        <f t="shared" si="26"/>
        <v>0</v>
      </c>
      <c r="BS88" s="190">
        <f t="shared" si="43"/>
        <v>0</v>
      </c>
      <c r="BT88" s="190">
        <f t="shared" si="44"/>
        <v>0</v>
      </c>
      <c r="BU88" s="190">
        <f t="shared" si="45"/>
        <v>0</v>
      </c>
      <c r="BV88" s="190">
        <f t="shared" si="46"/>
        <v>0</v>
      </c>
      <c r="BW88" s="190">
        <f t="shared" si="47"/>
        <v>0</v>
      </c>
      <c r="BX88" s="190" t="str">
        <f t="shared" si="48"/>
        <v>Con recursos</v>
      </c>
      <c r="BY88" s="190" t="str">
        <f t="shared" si="48"/>
        <v>Con recursos</v>
      </c>
      <c r="BZ88" s="190" t="str">
        <f t="shared" si="48"/>
        <v>Con recursos</v>
      </c>
      <c r="CA88" s="190" t="str">
        <f t="shared" si="48"/>
        <v>Con recursos</v>
      </c>
      <c r="CB88" s="190" t="str">
        <f t="shared" si="48"/>
        <v>Con recursos</v>
      </c>
      <c r="CC88" s="190">
        <v>0</v>
      </c>
      <c r="CD88" s="190">
        <v>0</v>
      </c>
      <c r="CE88" s="190">
        <v>0</v>
      </c>
      <c r="CF88" s="190">
        <v>0</v>
      </c>
      <c r="CG88" s="196">
        <f t="shared" si="52"/>
        <v>0</v>
      </c>
      <c r="CH88" s="196">
        <f t="shared" si="53"/>
        <v>0</v>
      </c>
      <c r="CI88" s="196" t="str">
        <f t="shared" si="54"/>
        <v>Con recursos</v>
      </c>
      <c r="CJ88" s="196" t="str">
        <f t="shared" si="49"/>
        <v>Con recursos</v>
      </c>
      <c r="CK88" s="196" t="str">
        <f t="shared" si="49"/>
        <v>Con recursos</v>
      </c>
      <c r="CL88" s="196" t="str">
        <f t="shared" si="49"/>
        <v>Con recursos</v>
      </c>
      <c r="CM88" s="196" t="str">
        <f t="shared" si="49"/>
        <v>Con recursos</v>
      </c>
      <c r="CN88" s="400" t="s">
        <v>744</v>
      </c>
      <c r="CO88" s="200">
        <v>-2.3125494215527408E-2</v>
      </c>
      <c r="CP88" s="400" t="s">
        <v>744</v>
      </c>
    </row>
    <row r="89" spans="1:94" s="190" customFormat="1">
      <c r="A89" s="190" t="s">
        <v>716</v>
      </c>
      <c r="B89" s="190" t="s">
        <v>153</v>
      </c>
      <c r="C89" s="191">
        <f>VLOOKUP($A89,'Demanda Cuencas consolidada Mm3'!$A$1:$G$102,3,FALSE)*1000/365/24/3600</f>
        <v>9.5129375951293768E-5</v>
      </c>
      <c r="D89" s="191">
        <f>VLOOKUP($A89,'[1]DDA Cuencas Mm3'!$A$1:$G$102,4,FALSE)*1000/365/24/3600</f>
        <v>1.2683916793505834E-4</v>
      </c>
      <c r="E89" s="191">
        <f>VLOOKUP($A89,'[1]DDA Cuencas Mm3'!$A$1:$G$102,5,FALSE)*1000/365/24/3600</f>
        <v>1.2683916793505834E-4</v>
      </c>
      <c r="F89" s="191">
        <f>VLOOKUP($A89,'[1]DDA Cuencas Mm3'!$A$1:$G$102,6,FALSE)*1000/365/24/3600</f>
        <v>1.5854895991882295E-4</v>
      </c>
      <c r="G89" s="191">
        <f>VLOOKUP($A89,'[1]DDA Cuencas Mm3'!$A$1:$G$102,7,FALSE)*1000/365/24/3600</f>
        <v>2.8538812785388126E-4</v>
      </c>
      <c r="H89" s="192">
        <v>316.77798162791271</v>
      </c>
      <c r="I89" s="192">
        <v>287.013306558718</v>
      </c>
      <c r="J89" s="192">
        <v>263.46414805829681</v>
      </c>
      <c r="K89" s="192">
        <v>251.94291723016809</v>
      </c>
      <c r="L89" s="192">
        <v>238.86795265892169</v>
      </c>
      <c r="M89" s="192">
        <v>216.27416563820719</v>
      </c>
      <c r="N89" s="194">
        <v>192.2501104742862</v>
      </c>
      <c r="O89" s="192">
        <v>179.82542132544879</v>
      </c>
      <c r="P89" s="183">
        <f t="shared" si="50"/>
        <v>6062799.4839170892</v>
      </c>
      <c r="Q89" s="192">
        <v>277.40345366694839</v>
      </c>
      <c r="R89" s="192">
        <v>258.93596449405948</v>
      </c>
      <c r="S89" s="192">
        <v>242.46032092783861</v>
      </c>
      <c r="T89" s="192">
        <v>233.6772163071067</v>
      </c>
      <c r="U89" s="192">
        <v>223.04156475980281</v>
      </c>
      <c r="V89" s="192">
        <v>202.694729080217</v>
      </c>
      <c r="W89" s="194">
        <v>177.6381167755959</v>
      </c>
      <c r="X89" s="192">
        <v>162.92245490072341</v>
      </c>
      <c r="Y89" s="183">
        <f t="shared" si="51"/>
        <v>5601995.6506351922</v>
      </c>
      <c r="Z89" s="195">
        <f t="shared" si="33"/>
        <v>-7.6005125108339913</v>
      </c>
      <c r="AA89" s="195">
        <f t="shared" si="34"/>
        <v>202.69460224104907</v>
      </c>
      <c r="AB89" s="195">
        <f t="shared" si="35"/>
        <v>177.63798993642797</v>
      </c>
      <c r="AC89" s="195">
        <f t="shared" si="36"/>
        <v>202.69444369208915</v>
      </c>
      <c r="AD89" s="195">
        <f t="shared" si="37"/>
        <v>177.63783138746805</v>
      </c>
      <c r="AE89" s="190">
        <f t="shared" si="38"/>
        <v>0</v>
      </c>
      <c r="AF89" s="190">
        <f t="shared" si="38"/>
        <v>0</v>
      </c>
      <c r="AG89" s="190">
        <f t="shared" si="38"/>
        <v>0</v>
      </c>
      <c r="AH89" s="190">
        <f t="shared" si="38"/>
        <v>0</v>
      </c>
      <c r="AI89" s="190">
        <f t="shared" si="38"/>
        <v>0</v>
      </c>
      <c r="AJ89" s="190">
        <f t="shared" si="38"/>
        <v>0</v>
      </c>
      <c r="AK89" s="190">
        <f t="shared" si="38"/>
        <v>0</v>
      </c>
      <c r="AL89" s="190">
        <f t="shared" si="22"/>
        <v>0</v>
      </c>
      <c r="AM89" s="190">
        <f t="shared" si="39"/>
        <v>0</v>
      </c>
      <c r="AN89" s="190">
        <f t="shared" si="39"/>
        <v>0</v>
      </c>
      <c r="AO89" s="190">
        <f t="shared" si="39"/>
        <v>0</v>
      </c>
      <c r="AP89" s="190">
        <f t="shared" si="39"/>
        <v>0</v>
      </c>
      <c r="AQ89" s="190">
        <f t="shared" si="39"/>
        <v>0</v>
      </c>
      <c r="AR89" s="190">
        <f t="shared" si="39"/>
        <v>0</v>
      </c>
      <c r="AS89" s="190">
        <f t="shared" si="39"/>
        <v>0</v>
      </c>
      <c r="AT89" s="190">
        <f t="shared" si="23"/>
        <v>0</v>
      </c>
      <c r="AU89" s="190">
        <f t="shared" si="40"/>
        <v>0</v>
      </c>
      <c r="AV89" s="190">
        <f t="shared" si="40"/>
        <v>0</v>
      </c>
      <c r="AW89" s="190">
        <f t="shared" si="40"/>
        <v>0</v>
      </c>
      <c r="AX89" s="190">
        <f t="shared" si="40"/>
        <v>0</v>
      </c>
      <c r="AY89" s="190">
        <f t="shared" si="40"/>
        <v>0</v>
      </c>
      <c r="AZ89" s="190">
        <f t="shared" si="40"/>
        <v>0</v>
      </c>
      <c r="BA89" s="190">
        <f t="shared" si="40"/>
        <v>0</v>
      </c>
      <c r="BB89" s="190">
        <f t="shared" si="24"/>
        <v>0</v>
      </c>
      <c r="BC89" s="190">
        <f t="shared" si="41"/>
        <v>0</v>
      </c>
      <c r="BD89" s="190">
        <f t="shared" si="41"/>
        <v>0</v>
      </c>
      <c r="BE89" s="190">
        <f t="shared" si="41"/>
        <v>0</v>
      </c>
      <c r="BF89" s="190">
        <f t="shared" si="41"/>
        <v>0</v>
      </c>
      <c r="BG89" s="190">
        <f t="shared" si="41"/>
        <v>0</v>
      </c>
      <c r="BH89" s="190">
        <f t="shared" si="41"/>
        <v>0</v>
      </c>
      <c r="BI89" s="190">
        <f t="shared" si="41"/>
        <v>0</v>
      </c>
      <c r="BJ89" s="190">
        <f t="shared" si="25"/>
        <v>0</v>
      </c>
      <c r="BK89" s="190">
        <f t="shared" si="42"/>
        <v>0</v>
      </c>
      <c r="BL89" s="190">
        <f t="shared" si="42"/>
        <v>0</v>
      </c>
      <c r="BM89" s="190">
        <f t="shared" si="42"/>
        <v>0</v>
      </c>
      <c r="BN89" s="190">
        <f t="shared" si="42"/>
        <v>0</v>
      </c>
      <c r="BO89" s="190">
        <f t="shared" si="42"/>
        <v>0</v>
      </c>
      <c r="BP89" s="190">
        <f t="shared" si="42"/>
        <v>0</v>
      </c>
      <c r="BQ89" s="190">
        <f t="shared" si="42"/>
        <v>0</v>
      </c>
      <c r="BR89" s="190">
        <f t="shared" si="26"/>
        <v>0</v>
      </c>
      <c r="BS89" s="190">
        <f t="shared" si="43"/>
        <v>0</v>
      </c>
      <c r="BT89" s="190">
        <f t="shared" si="44"/>
        <v>0</v>
      </c>
      <c r="BU89" s="190">
        <f t="shared" si="45"/>
        <v>0</v>
      </c>
      <c r="BV89" s="190">
        <f t="shared" si="46"/>
        <v>0</v>
      </c>
      <c r="BW89" s="190">
        <f t="shared" si="47"/>
        <v>0</v>
      </c>
      <c r="BX89" s="190" t="str">
        <f t="shared" si="48"/>
        <v>Con recursos</v>
      </c>
      <c r="BY89" s="190" t="str">
        <f t="shared" si="48"/>
        <v>Con recursos</v>
      </c>
      <c r="BZ89" s="190" t="str">
        <f t="shared" si="48"/>
        <v>Con recursos</v>
      </c>
      <c r="CA89" s="190" t="str">
        <f t="shared" si="48"/>
        <v>Con recursos</v>
      </c>
      <c r="CB89" s="190" t="str">
        <f t="shared" si="48"/>
        <v>Con recursos</v>
      </c>
      <c r="CC89" s="190">
        <v>0</v>
      </c>
      <c r="CD89" s="190">
        <v>0</v>
      </c>
      <c r="CE89" s="190">
        <v>0</v>
      </c>
      <c r="CF89" s="190">
        <v>0</v>
      </c>
      <c r="CG89" s="196">
        <f t="shared" si="52"/>
        <v>0</v>
      </c>
      <c r="CH89" s="196">
        <f t="shared" si="53"/>
        <v>0</v>
      </c>
      <c r="CI89" s="196" t="str">
        <f t="shared" si="54"/>
        <v>Con recursos</v>
      </c>
      <c r="CJ89" s="196" t="str">
        <f t="shared" si="49"/>
        <v>Con recursos</v>
      </c>
      <c r="CK89" s="196" t="str">
        <f t="shared" si="49"/>
        <v>Con recursos</v>
      </c>
      <c r="CL89" s="196" t="str">
        <f t="shared" si="49"/>
        <v>Con recursos</v>
      </c>
      <c r="CM89" s="196" t="str">
        <f t="shared" si="49"/>
        <v>Con recursos</v>
      </c>
      <c r="CN89" s="400" t="s">
        <v>744</v>
      </c>
      <c r="CO89" s="200">
        <v>-1.728702720238573E-2</v>
      </c>
      <c r="CP89" s="400" t="s">
        <v>744</v>
      </c>
    </row>
    <row r="90" spans="1:94" s="190" customFormat="1">
      <c r="A90" s="190" t="s">
        <v>717</v>
      </c>
      <c r="B90" s="190" t="s">
        <v>718</v>
      </c>
      <c r="C90" s="191">
        <f>VLOOKUP($A90,'Demanda Cuencas consolidada Mm3'!$A$1:$G$102,3,FALSE)*1000/365/24/3600</f>
        <v>2.2831050228310501E-3</v>
      </c>
      <c r="D90" s="191">
        <f>VLOOKUP($A90,'[1]DDA Cuencas Mm3'!$A$1:$G$102,4,FALSE)*1000/365/24/3600</f>
        <v>2.4099441907661084E-3</v>
      </c>
      <c r="E90" s="191">
        <f>VLOOKUP($A90,'[1]DDA Cuencas Mm3'!$A$1:$G$102,5,FALSE)*1000/365/24/3600</f>
        <v>2.5367833587011672E-3</v>
      </c>
      <c r="F90" s="191">
        <f>VLOOKUP($A90,'[1]DDA Cuencas Mm3'!$A$1:$G$102,6,FALSE)*1000/365/24/3600</f>
        <v>2.6636225266362251E-3</v>
      </c>
      <c r="G90" s="191">
        <f>VLOOKUP($A90,'[1]DDA Cuencas Mm3'!$A$1:$G$102,7,FALSE)*1000/365/24/3600</f>
        <v>2.980720446473871E-3</v>
      </c>
      <c r="H90" s="192">
        <v>250.69282618581991</v>
      </c>
      <c r="I90" s="192">
        <v>232.2499834564228</v>
      </c>
      <c r="J90" s="192">
        <v>215.79632804540509</v>
      </c>
      <c r="K90" s="192">
        <v>207.0249452288497</v>
      </c>
      <c r="L90" s="192">
        <v>196.40348786801081</v>
      </c>
      <c r="M90" s="192">
        <v>176.08380678053661</v>
      </c>
      <c r="N90" s="194">
        <v>151.0606346676752</v>
      </c>
      <c r="O90" s="192">
        <v>136.36461210193929</v>
      </c>
      <c r="P90" s="183">
        <f t="shared" si="50"/>
        <v>4763848.1748798052</v>
      </c>
      <c r="Q90" s="192">
        <v>241.4406973343909</v>
      </c>
      <c r="R90" s="192">
        <v>228.06495016454451</v>
      </c>
      <c r="S90" s="192">
        <v>216.13186923842741</v>
      </c>
      <c r="T90" s="192">
        <v>209.77038795240139</v>
      </c>
      <c r="U90" s="192">
        <v>202.06713253140111</v>
      </c>
      <c r="V90" s="192">
        <v>187.3302006610912</v>
      </c>
      <c r="W90" s="194">
        <v>169.18204267481281</v>
      </c>
      <c r="X90" s="192">
        <v>158.52369216313619</v>
      </c>
      <c r="Y90" s="183">
        <f t="shared" si="51"/>
        <v>5335324.8977928963</v>
      </c>
      <c r="Z90" s="195">
        <f t="shared" si="33"/>
        <v>11.996115365861964</v>
      </c>
      <c r="AA90" s="195">
        <f t="shared" si="34"/>
        <v>187.32779071690044</v>
      </c>
      <c r="AB90" s="195">
        <f t="shared" si="35"/>
        <v>169.17963273062205</v>
      </c>
      <c r="AC90" s="195">
        <f t="shared" si="36"/>
        <v>187.32721994064471</v>
      </c>
      <c r="AD90" s="195">
        <f t="shared" si="37"/>
        <v>169.17906195436632</v>
      </c>
      <c r="AE90" s="190">
        <f t="shared" si="38"/>
        <v>0</v>
      </c>
      <c r="AF90" s="190">
        <f t="shared" si="38"/>
        <v>0</v>
      </c>
      <c r="AG90" s="190">
        <f t="shared" si="38"/>
        <v>0</v>
      </c>
      <c r="AH90" s="190">
        <f t="shared" si="38"/>
        <v>0</v>
      </c>
      <c r="AI90" s="190">
        <f t="shared" si="38"/>
        <v>0</v>
      </c>
      <c r="AJ90" s="190">
        <f t="shared" si="38"/>
        <v>0</v>
      </c>
      <c r="AK90" s="190">
        <f t="shared" si="38"/>
        <v>0</v>
      </c>
      <c r="AL90" s="190">
        <f t="shared" si="22"/>
        <v>0</v>
      </c>
      <c r="AM90" s="190">
        <f t="shared" si="39"/>
        <v>0</v>
      </c>
      <c r="AN90" s="190">
        <f t="shared" si="39"/>
        <v>0</v>
      </c>
      <c r="AO90" s="190">
        <f t="shared" si="39"/>
        <v>0</v>
      </c>
      <c r="AP90" s="190">
        <f t="shared" si="39"/>
        <v>0</v>
      </c>
      <c r="AQ90" s="190">
        <f t="shared" si="39"/>
        <v>0</v>
      </c>
      <c r="AR90" s="190">
        <f t="shared" si="39"/>
        <v>0</v>
      </c>
      <c r="AS90" s="190">
        <f t="shared" si="39"/>
        <v>0</v>
      </c>
      <c r="AT90" s="190">
        <f t="shared" si="23"/>
        <v>0</v>
      </c>
      <c r="AU90" s="190">
        <f t="shared" si="40"/>
        <v>0</v>
      </c>
      <c r="AV90" s="190">
        <f t="shared" si="40"/>
        <v>0</v>
      </c>
      <c r="AW90" s="190">
        <f t="shared" si="40"/>
        <v>0</v>
      </c>
      <c r="AX90" s="190">
        <f t="shared" si="40"/>
        <v>0</v>
      </c>
      <c r="AY90" s="190">
        <f t="shared" si="40"/>
        <v>0</v>
      </c>
      <c r="AZ90" s="190">
        <f t="shared" si="40"/>
        <v>0</v>
      </c>
      <c r="BA90" s="190">
        <f t="shared" si="40"/>
        <v>0</v>
      </c>
      <c r="BB90" s="190">
        <f t="shared" si="24"/>
        <v>0</v>
      </c>
      <c r="BC90" s="190">
        <f t="shared" si="41"/>
        <v>0</v>
      </c>
      <c r="BD90" s="190">
        <f t="shared" si="41"/>
        <v>0</v>
      </c>
      <c r="BE90" s="190">
        <f t="shared" si="41"/>
        <v>0</v>
      </c>
      <c r="BF90" s="190">
        <f t="shared" si="41"/>
        <v>0</v>
      </c>
      <c r="BG90" s="190">
        <f t="shared" si="41"/>
        <v>0</v>
      </c>
      <c r="BH90" s="190">
        <f t="shared" si="41"/>
        <v>0</v>
      </c>
      <c r="BI90" s="190">
        <f t="shared" si="41"/>
        <v>0</v>
      </c>
      <c r="BJ90" s="190">
        <f t="shared" si="25"/>
        <v>0</v>
      </c>
      <c r="BK90" s="190">
        <f t="shared" si="42"/>
        <v>0</v>
      </c>
      <c r="BL90" s="190">
        <f t="shared" si="42"/>
        <v>0</v>
      </c>
      <c r="BM90" s="190">
        <f t="shared" si="42"/>
        <v>0</v>
      </c>
      <c r="BN90" s="190">
        <f t="shared" si="42"/>
        <v>0</v>
      </c>
      <c r="BO90" s="190">
        <f t="shared" si="42"/>
        <v>0</v>
      </c>
      <c r="BP90" s="190">
        <f t="shared" si="42"/>
        <v>0</v>
      </c>
      <c r="BQ90" s="190">
        <f t="shared" si="42"/>
        <v>0</v>
      </c>
      <c r="BR90" s="190">
        <f t="shared" si="26"/>
        <v>0</v>
      </c>
      <c r="BS90" s="190">
        <f t="shared" si="43"/>
        <v>0</v>
      </c>
      <c r="BT90" s="190">
        <f t="shared" si="44"/>
        <v>0</v>
      </c>
      <c r="BU90" s="190">
        <f t="shared" si="45"/>
        <v>0</v>
      </c>
      <c r="BV90" s="190">
        <f t="shared" si="46"/>
        <v>0</v>
      </c>
      <c r="BW90" s="190">
        <f t="shared" si="47"/>
        <v>0</v>
      </c>
      <c r="BX90" s="190" t="str">
        <f t="shared" si="48"/>
        <v>Con recursos</v>
      </c>
      <c r="BY90" s="190" t="str">
        <f t="shared" si="48"/>
        <v>Con recursos</v>
      </c>
      <c r="BZ90" s="190" t="str">
        <f t="shared" si="48"/>
        <v>Con recursos</v>
      </c>
      <c r="CA90" s="190" t="str">
        <f t="shared" si="48"/>
        <v>Con recursos</v>
      </c>
      <c r="CB90" s="190" t="str">
        <f t="shared" si="48"/>
        <v>Con recursos</v>
      </c>
      <c r="CC90" s="190">
        <v>0</v>
      </c>
      <c r="CD90" s="190">
        <v>0</v>
      </c>
      <c r="CE90" s="190">
        <v>0</v>
      </c>
      <c r="CF90" s="190">
        <v>0</v>
      </c>
      <c r="CG90" s="196">
        <f t="shared" si="52"/>
        <v>0</v>
      </c>
      <c r="CH90" s="196">
        <f t="shared" si="53"/>
        <v>0</v>
      </c>
      <c r="CI90" s="196" t="str">
        <f t="shared" si="54"/>
        <v>Con recursos</v>
      </c>
      <c r="CJ90" s="196" t="str">
        <f t="shared" si="49"/>
        <v>Con recursos</v>
      </c>
      <c r="CK90" s="196" t="str">
        <f t="shared" si="49"/>
        <v>Con recursos</v>
      </c>
      <c r="CL90" s="196" t="str">
        <f t="shared" si="49"/>
        <v>Con recursos</v>
      </c>
      <c r="CM90" s="196" t="str">
        <f t="shared" si="49"/>
        <v>Con recursos</v>
      </c>
      <c r="CN90" s="400" t="s">
        <v>744</v>
      </c>
      <c r="CO90" s="200">
        <v>-9.8822540911189909E-3</v>
      </c>
      <c r="CP90" s="400" t="s">
        <v>744</v>
      </c>
    </row>
    <row r="91" spans="1:94" s="190" customFormat="1">
      <c r="A91" s="190" t="s">
        <v>719</v>
      </c>
      <c r="B91" s="190" t="s">
        <v>720</v>
      </c>
      <c r="C91" s="191">
        <f>VLOOKUP($A91,'Demanda Cuencas consolidada Mm3'!$A$1:$G$102,3,FALSE)*1000/365/24/3600</f>
        <v>6.3419583967529169E-5</v>
      </c>
      <c r="D91" s="191">
        <f>VLOOKUP($A91,'[1]DDA Cuencas Mm3'!$A$1:$G$102,4,FALSE)*1000/365/24/3600</f>
        <v>1.2683916793505834E-4</v>
      </c>
      <c r="E91" s="191">
        <f>VLOOKUP($A91,'[1]DDA Cuencas Mm3'!$A$1:$G$102,5,FALSE)*1000/365/24/3600</f>
        <v>6.3419583967529169E-5</v>
      </c>
      <c r="F91" s="191">
        <f>VLOOKUP($A91,'[1]DDA Cuencas Mm3'!$A$1:$G$102,6,FALSE)*1000/365/24/3600</f>
        <v>6.3419583967529169E-5</v>
      </c>
      <c r="G91" s="191">
        <f>VLOOKUP($A91,'[1]DDA Cuencas Mm3'!$A$1:$G$102,7,FALSE)*1000/365/24/3600</f>
        <v>2.2196854388635207E-4</v>
      </c>
      <c r="H91" s="192">
        <v>1433.517387401703</v>
      </c>
      <c r="I91" s="192">
        <v>1318.849230524906</v>
      </c>
      <c r="J91" s="192">
        <v>1226.709074359379</v>
      </c>
      <c r="K91" s="192">
        <v>1181.131727026544</v>
      </c>
      <c r="L91" s="192">
        <v>1128.981834064713</v>
      </c>
      <c r="M91" s="192">
        <v>1037.7143523881721</v>
      </c>
      <c r="N91" s="194">
        <v>938.89455952675758</v>
      </c>
      <c r="O91" s="192">
        <v>886.98568888836928</v>
      </c>
      <c r="P91" s="183">
        <f t="shared" si="50"/>
        <v>29608978.829235829</v>
      </c>
      <c r="Q91" s="192">
        <v>1658.7356205186211</v>
      </c>
      <c r="R91" s="192">
        <v>1428.929745772863</v>
      </c>
      <c r="S91" s="192">
        <v>1266.5735189600459</v>
      </c>
      <c r="T91" s="192">
        <v>1194.873000465044</v>
      </c>
      <c r="U91" s="192">
        <v>1120.1245393589829</v>
      </c>
      <c r="V91" s="192">
        <v>1007.226295392649</v>
      </c>
      <c r="W91" s="194">
        <v>906.9359872975341</v>
      </c>
      <c r="X91" s="192">
        <v>861.41115335396296</v>
      </c>
      <c r="Y91" s="183">
        <f t="shared" si="51"/>
        <v>28601133.295415036</v>
      </c>
      <c r="Z91" s="195">
        <f t="shared" si="33"/>
        <v>-3.4038510400286039</v>
      </c>
      <c r="AA91" s="195">
        <f t="shared" si="34"/>
        <v>1007.2261685534811</v>
      </c>
      <c r="AB91" s="195">
        <f t="shared" si="35"/>
        <v>906.93586045836616</v>
      </c>
      <c r="AC91" s="195">
        <f t="shared" si="36"/>
        <v>1007.2260734241052</v>
      </c>
      <c r="AD91" s="195">
        <f t="shared" si="37"/>
        <v>906.93576532899021</v>
      </c>
      <c r="AE91" s="190">
        <f t="shared" si="38"/>
        <v>0</v>
      </c>
      <c r="AF91" s="190">
        <f t="shared" si="38"/>
        <v>0</v>
      </c>
      <c r="AG91" s="190">
        <f t="shared" si="38"/>
        <v>0</v>
      </c>
      <c r="AH91" s="190">
        <f t="shared" si="38"/>
        <v>0</v>
      </c>
      <c r="AI91" s="190">
        <f t="shared" si="38"/>
        <v>0</v>
      </c>
      <c r="AJ91" s="190">
        <f t="shared" si="38"/>
        <v>0</v>
      </c>
      <c r="AK91" s="190">
        <f t="shared" si="38"/>
        <v>0</v>
      </c>
      <c r="AL91" s="190">
        <f t="shared" si="22"/>
        <v>0</v>
      </c>
      <c r="AM91" s="190">
        <f t="shared" si="39"/>
        <v>0</v>
      </c>
      <c r="AN91" s="190">
        <f t="shared" si="39"/>
        <v>0</v>
      </c>
      <c r="AO91" s="190">
        <f t="shared" si="39"/>
        <v>0</v>
      </c>
      <c r="AP91" s="190">
        <f t="shared" si="39"/>
        <v>0</v>
      </c>
      <c r="AQ91" s="190">
        <f t="shared" si="39"/>
        <v>0</v>
      </c>
      <c r="AR91" s="190">
        <f t="shared" si="39"/>
        <v>0</v>
      </c>
      <c r="AS91" s="190">
        <f t="shared" si="39"/>
        <v>0</v>
      </c>
      <c r="AT91" s="190">
        <f t="shared" si="23"/>
        <v>0</v>
      </c>
      <c r="AU91" s="190">
        <f t="shared" si="40"/>
        <v>0</v>
      </c>
      <c r="AV91" s="190">
        <f t="shared" si="40"/>
        <v>0</v>
      </c>
      <c r="AW91" s="190">
        <f t="shared" si="40"/>
        <v>0</v>
      </c>
      <c r="AX91" s="190">
        <f t="shared" si="40"/>
        <v>0</v>
      </c>
      <c r="AY91" s="190">
        <f t="shared" si="40"/>
        <v>0</v>
      </c>
      <c r="AZ91" s="190">
        <f t="shared" si="40"/>
        <v>0</v>
      </c>
      <c r="BA91" s="190">
        <f t="shared" si="40"/>
        <v>0</v>
      </c>
      <c r="BB91" s="190">
        <f t="shared" si="24"/>
        <v>0</v>
      </c>
      <c r="BC91" s="190">
        <f t="shared" si="41"/>
        <v>0</v>
      </c>
      <c r="BD91" s="190">
        <f t="shared" si="41"/>
        <v>0</v>
      </c>
      <c r="BE91" s="190">
        <f t="shared" si="41"/>
        <v>0</v>
      </c>
      <c r="BF91" s="190">
        <f t="shared" si="41"/>
        <v>0</v>
      </c>
      <c r="BG91" s="190">
        <f t="shared" si="41"/>
        <v>0</v>
      </c>
      <c r="BH91" s="190">
        <f t="shared" si="41"/>
        <v>0</v>
      </c>
      <c r="BI91" s="190">
        <f t="shared" si="41"/>
        <v>0</v>
      </c>
      <c r="BJ91" s="190">
        <f t="shared" si="25"/>
        <v>0</v>
      </c>
      <c r="BK91" s="190">
        <f t="shared" si="42"/>
        <v>0</v>
      </c>
      <c r="BL91" s="190">
        <f t="shared" si="42"/>
        <v>0</v>
      </c>
      <c r="BM91" s="190">
        <f t="shared" si="42"/>
        <v>0</v>
      </c>
      <c r="BN91" s="190">
        <f t="shared" si="42"/>
        <v>0</v>
      </c>
      <c r="BO91" s="190">
        <f t="shared" si="42"/>
        <v>0</v>
      </c>
      <c r="BP91" s="190">
        <f t="shared" si="42"/>
        <v>0</v>
      </c>
      <c r="BQ91" s="190">
        <f t="shared" si="42"/>
        <v>0</v>
      </c>
      <c r="BR91" s="190">
        <f t="shared" si="26"/>
        <v>0</v>
      </c>
      <c r="BS91" s="190">
        <f t="shared" si="43"/>
        <v>0</v>
      </c>
      <c r="BT91" s="190">
        <f t="shared" si="44"/>
        <v>0</v>
      </c>
      <c r="BU91" s="190">
        <f t="shared" si="45"/>
        <v>0</v>
      </c>
      <c r="BV91" s="190">
        <f t="shared" si="46"/>
        <v>0</v>
      </c>
      <c r="BW91" s="190">
        <f t="shared" si="47"/>
        <v>0</v>
      </c>
      <c r="BX91" s="190" t="str">
        <f t="shared" si="48"/>
        <v>Con recursos</v>
      </c>
      <c r="BY91" s="190" t="str">
        <f t="shared" si="48"/>
        <v>Con recursos</v>
      </c>
      <c r="BZ91" s="190" t="str">
        <f t="shared" si="48"/>
        <v>Con recursos</v>
      </c>
      <c r="CA91" s="190" t="str">
        <f t="shared" si="48"/>
        <v>Con recursos</v>
      </c>
      <c r="CB91" s="190" t="str">
        <f t="shared" si="48"/>
        <v>Con recursos</v>
      </c>
      <c r="CC91" s="190">
        <v>0</v>
      </c>
      <c r="CD91" s="190">
        <v>0</v>
      </c>
      <c r="CE91" s="190">
        <v>0</v>
      </c>
      <c r="CF91" s="190">
        <v>0</v>
      </c>
      <c r="CG91" s="196">
        <f t="shared" si="52"/>
        <v>0</v>
      </c>
      <c r="CH91" s="196">
        <f t="shared" si="53"/>
        <v>0</v>
      </c>
      <c r="CI91" s="196" t="str">
        <f t="shared" si="54"/>
        <v>Con recursos</v>
      </c>
      <c r="CJ91" s="196" t="str">
        <f t="shared" si="49"/>
        <v>Con recursos</v>
      </c>
      <c r="CK91" s="196" t="str">
        <f t="shared" si="49"/>
        <v>Con recursos</v>
      </c>
      <c r="CL91" s="196" t="str">
        <f t="shared" si="49"/>
        <v>Con recursos</v>
      </c>
      <c r="CM91" s="196" t="str">
        <f t="shared" si="49"/>
        <v>Con recursos</v>
      </c>
      <c r="CN91" s="400" t="s">
        <v>744</v>
      </c>
      <c r="CO91" s="200">
        <v>-8.8154717969208228E-3</v>
      </c>
      <c r="CP91" s="400" t="s">
        <v>744</v>
      </c>
    </row>
    <row r="92" spans="1:94">
      <c r="A92" t="s">
        <v>721</v>
      </c>
      <c r="B92" t="s">
        <v>722</v>
      </c>
      <c r="C92" s="191">
        <f>VLOOKUP($A92,'Demanda Cuencas consolidada Mm3'!$A$1:$G$102,3,FALSE)*1000/365/24/3600</f>
        <v>2.5367833587011672E-3</v>
      </c>
      <c r="D92" s="191">
        <f>VLOOKUP($A92,'[1]DDA Cuencas Mm3'!$A$1:$G$102,4,FALSE)*1000/365/24/3600</f>
        <v>3.8051750380517502E-3</v>
      </c>
      <c r="E92" s="191">
        <f>VLOOKUP($A92,'[1]DDA Cuencas Mm3'!$A$1:$G$102,5,FALSE)*1000/365/24/3600</f>
        <v>2.5145865043125315E-3</v>
      </c>
      <c r="F92" s="191">
        <f>VLOOKUP($A92,'[1]DDA Cuencas Mm3'!$A$1:$G$102,6,FALSE)*1000/365/24/3600</f>
        <v>5.6887366818873667E-3</v>
      </c>
      <c r="G92" s="191">
        <f>VLOOKUP($A92,'[1]DDA Cuencas Mm3'!$A$1:$G$102,7,FALSE)*1000/365/24/3600</f>
        <v>4.5503551496702188E-3</v>
      </c>
      <c r="H92" s="193">
        <v>1175.320070724601</v>
      </c>
      <c r="I92" s="193">
        <v>1154.0895589145889</v>
      </c>
      <c r="J92" s="193">
        <v>1125.4847405776941</v>
      </c>
      <c r="K92" s="193">
        <v>1105.783063680148</v>
      </c>
      <c r="L92" s="193">
        <v>1077.2632569046591</v>
      </c>
      <c r="M92" s="193">
        <v>1006.904238450384</v>
      </c>
      <c r="N92" s="194">
        <v>888.33707461109134</v>
      </c>
      <c r="O92" s="193">
        <v>800.72580600041942</v>
      </c>
      <c r="P92" s="183">
        <f t="shared" si="50"/>
        <v>28014597.984935381</v>
      </c>
      <c r="Q92" s="193">
        <v>1176.126618050208</v>
      </c>
      <c r="R92" s="193">
        <v>1138.4567520978669</v>
      </c>
      <c r="S92" s="193">
        <v>1095.1186885984889</v>
      </c>
      <c r="T92" s="193">
        <v>1067.8675468240499</v>
      </c>
      <c r="U92" s="193">
        <v>1030.725688298131</v>
      </c>
      <c r="V92" s="193">
        <v>946.15786800910814</v>
      </c>
      <c r="W92" s="194">
        <v>815.67003343031001</v>
      </c>
      <c r="X92" s="193">
        <v>724.54134085160695</v>
      </c>
      <c r="Y92" s="183">
        <f t="shared" si="51"/>
        <v>25722970.174258254</v>
      </c>
      <c r="Z92" s="195">
        <f t="shared" si="33"/>
        <v>-8.180120278397105</v>
      </c>
      <c r="AA92" s="195">
        <f t="shared" si="34"/>
        <v>946.15406283407015</v>
      </c>
      <c r="AB92" s="195">
        <f t="shared" si="35"/>
        <v>815.66622825527202</v>
      </c>
      <c r="AC92" s="195">
        <f t="shared" si="36"/>
        <v>946.15331765395842</v>
      </c>
      <c r="AD92" s="195">
        <f t="shared" si="37"/>
        <v>815.6654830751603</v>
      </c>
      <c r="AE92">
        <f t="shared" si="38"/>
        <v>0</v>
      </c>
      <c r="AF92">
        <f t="shared" si="38"/>
        <v>0</v>
      </c>
      <c r="AG92">
        <f t="shared" si="38"/>
        <v>0</v>
      </c>
      <c r="AH92">
        <f t="shared" si="38"/>
        <v>0</v>
      </c>
      <c r="AI92">
        <f t="shared" si="38"/>
        <v>0</v>
      </c>
      <c r="AJ92">
        <f t="shared" si="38"/>
        <v>0</v>
      </c>
      <c r="AK92">
        <f t="shared" si="38"/>
        <v>0</v>
      </c>
      <c r="AL92">
        <f t="shared" si="22"/>
        <v>0</v>
      </c>
      <c r="AM92">
        <f t="shared" si="39"/>
        <v>0</v>
      </c>
      <c r="AN92">
        <f t="shared" si="39"/>
        <v>0</v>
      </c>
      <c r="AO92">
        <f t="shared" si="39"/>
        <v>0</v>
      </c>
      <c r="AP92">
        <f t="shared" si="39"/>
        <v>0</v>
      </c>
      <c r="AQ92">
        <f t="shared" si="39"/>
        <v>0</v>
      </c>
      <c r="AR92">
        <f t="shared" si="39"/>
        <v>0</v>
      </c>
      <c r="AS92">
        <f t="shared" si="39"/>
        <v>0</v>
      </c>
      <c r="AT92">
        <f t="shared" si="23"/>
        <v>0</v>
      </c>
      <c r="AU92">
        <f t="shared" si="40"/>
        <v>0</v>
      </c>
      <c r="AV92">
        <f t="shared" si="40"/>
        <v>0</v>
      </c>
      <c r="AW92">
        <f t="shared" si="40"/>
        <v>0</v>
      </c>
      <c r="AX92">
        <f t="shared" si="40"/>
        <v>0</v>
      </c>
      <c r="AY92">
        <f t="shared" si="40"/>
        <v>0</v>
      </c>
      <c r="AZ92">
        <f t="shared" si="40"/>
        <v>0</v>
      </c>
      <c r="BA92">
        <f t="shared" si="40"/>
        <v>0</v>
      </c>
      <c r="BB92">
        <f t="shared" si="24"/>
        <v>0</v>
      </c>
      <c r="BC92">
        <f t="shared" si="41"/>
        <v>0</v>
      </c>
      <c r="BD92">
        <f t="shared" si="41"/>
        <v>0</v>
      </c>
      <c r="BE92">
        <f t="shared" si="41"/>
        <v>0</v>
      </c>
      <c r="BF92">
        <f t="shared" si="41"/>
        <v>0</v>
      </c>
      <c r="BG92">
        <f t="shared" si="41"/>
        <v>0</v>
      </c>
      <c r="BH92">
        <f t="shared" si="41"/>
        <v>0</v>
      </c>
      <c r="BI92">
        <f t="shared" si="41"/>
        <v>0</v>
      </c>
      <c r="BJ92">
        <f t="shared" si="25"/>
        <v>0</v>
      </c>
      <c r="BK92">
        <f t="shared" si="42"/>
        <v>0</v>
      </c>
      <c r="BL92">
        <f t="shared" si="42"/>
        <v>0</v>
      </c>
      <c r="BM92">
        <f t="shared" si="42"/>
        <v>0</v>
      </c>
      <c r="BN92">
        <f t="shared" si="42"/>
        <v>0</v>
      </c>
      <c r="BO92">
        <f t="shared" si="42"/>
        <v>0</v>
      </c>
      <c r="BP92">
        <f t="shared" si="42"/>
        <v>0</v>
      </c>
      <c r="BQ92">
        <f t="shared" si="42"/>
        <v>0</v>
      </c>
      <c r="BR92">
        <f t="shared" si="26"/>
        <v>0</v>
      </c>
      <c r="BS92">
        <f t="shared" si="43"/>
        <v>0</v>
      </c>
      <c r="BT92">
        <f t="shared" si="44"/>
        <v>0</v>
      </c>
      <c r="BU92">
        <f t="shared" si="45"/>
        <v>0</v>
      </c>
      <c r="BV92">
        <f t="shared" si="46"/>
        <v>0</v>
      </c>
      <c r="BW92">
        <f t="shared" si="47"/>
        <v>0</v>
      </c>
      <c r="BX92" s="190" t="str">
        <f t="shared" si="48"/>
        <v>Con recursos</v>
      </c>
      <c r="BY92" s="190" t="str">
        <f t="shared" si="48"/>
        <v>Con recursos</v>
      </c>
      <c r="BZ92" s="190" t="str">
        <f t="shared" si="48"/>
        <v>Con recursos</v>
      </c>
      <c r="CA92" s="190" t="str">
        <f t="shared" si="48"/>
        <v>Con recursos</v>
      </c>
      <c r="CB92" s="190" t="str">
        <f t="shared" si="48"/>
        <v>Con recursos</v>
      </c>
      <c r="CC92" s="190">
        <v>0</v>
      </c>
      <c r="CD92" s="190">
        <v>0</v>
      </c>
      <c r="CE92" s="190">
        <v>0</v>
      </c>
      <c r="CF92" s="190">
        <v>0</v>
      </c>
      <c r="CG92" s="196">
        <f t="shared" si="52"/>
        <v>0</v>
      </c>
      <c r="CH92" s="196">
        <f t="shared" si="53"/>
        <v>0</v>
      </c>
      <c r="CI92" s="196" t="str">
        <f t="shared" si="54"/>
        <v>Con recursos</v>
      </c>
      <c r="CJ92" s="196" t="str">
        <f t="shared" si="49"/>
        <v>Con recursos</v>
      </c>
      <c r="CK92" s="196" t="str">
        <f t="shared" si="49"/>
        <v>Con recursos</v>
      </c>
      <c r="CL92" s="196" t="str">
        <f t="shared" si="49"/>
        <v>Con recursos</v>
      </c>
      <c r="CM92" s="196" t="str">
        <f t="shared" si="49"/>
        <v>Con recursos</v>
      </c>
      <c r="CN92" s="181" t="s">
        <v>744</v>
      </c>
      <c r="CO92" s="201">
        <v>-3.1491274471520843E-2</v>
      </c>
      <c r="CP92" s="181" t="s">
        <v>744</v>
      </c>
    </row>
    <row r="93" spans="1:94">
      <c r="A93" t="s">
        <v>723</v>
      </c>
      <c r="B93" t="s">
        <v>724</v>
      </c>
      <c r="C93" s="191">
        <f>VLOOKUP($A93,'Demanda Cuencas consolidada Mm3'!$A$1:$G$102,3,FALSE)*1000/365/24/3600</f>
        <v>8.5299340436326739E-4</v>
      </c>
      <c r="D93" s="191">
        <f>VLOOKUP($A93,'[1]DDA Cuencas Mm3'!$A$1:$G$102,4,FALSE)*1000/365/24/3600</f>
        <v>9.5763571790969044E-4</v>
      </c>
      <c r="E93" s="191">
        <f>VLOOKUP($A93,'[1]DDA Cuencas Mm3'!$A$1:$G$102,5,FALSE)*1000/365/24/3600</f>
        <v>8.9738711314053777E-4</v>
      </c>
      <c r="F93" s="191">
        <f>VLOOKUP($A93,'[1]DDA Cuencas Mm3'!$A$1:$G$102,6,FALSE)*1000/365/24/3600</f>
        <v>3.0377980720446471E-3</v>
      </c>
      <c r="G93" s="191">
        <f>VLOOKUP($A93,'[1]DDA Cuencas Mm3'!$A$1:$G$102,7,FALSE)*1000/365/24/3600</f>
        <v>1.0464231354642313E-3</v>
      </c>
      <c r="H93" s="193">
        <v>1323.133114197276</v>
      </c>
      <c r="I93" s="193">
        <v>1295.762620183272</v>
      </c>
      <c r="J93" s="193">
        <v>1259.6145667699211</v>
      </c>
      <c r="K93" s="193">
        <v>1234.9954181540541</v>
      </c>
      <c r="L93" s="193">
        <v>1199.616581635004</v>
      </c>
      <c r="M93" s="193">
        <v>1113.161218346359</v>
      </c>
      <c r="N93" s="194">
        <v>968.92299230481854</v>
      </c>
      <c r="O93" s="193">
        <v>862.99682513667631</v>
      </c>
      <c r="P93" s="183">
        <f t="shared" si="50"/>
        <v>30555955.485324759</v>
      </c>
      <c r="Q93" s="193">
        <v>1301.8580115738509</v>
      </c>
      <c r="R93" s="193">
        <v>1263.08804293818</v>
      </c>
      <c r="S93" s="193">
        <v>1215.890433614011</v>
      </c>
      <c r="T93" s="193">
        <v>1185.208976375344</v>
      </c>
      <c r="U93" s="193">
        <v>1142.449536495471</v>
      </c>
      <c r="V93" s="193">
        <v>1042.107250725486</v>
      </c>
      <c r="W93" s="194">
        <v>881.90436720255354</v>
      </c>
      <c r="X93" s="193">
        <v>767.47775017378967</v>
      </c>
      <c r="Y93" s="183">
        <f t="shared" si="51"/>
        <v>27811736.124099728</v>
      </c>
      <c r="Z93" s="195">
        <f t="shared" si="33"/>
        <v>-8.9809639974865441</v>
      </c>
      <c r="AA93" s="195">
        <f t="shared" si="34"/>
        <v>1042.1062930897681</v>
      </c>
      <c r="AB93" s="195">
        <f t="shared" si="35"/>
        <v>881.90340956683565</v>
      </c>
      <c r="AC93" s="195">
        <f t="shared" si="36"/>
        <v>1042.1062043023505</v>
      </c>
      <c r="AD93" s="195">
        <f t="shared" si="37"/>
        <v>881.9033207794181</v>
      </c>
      <c r="AE93">
        <f t="shared" si="38"/>
        <v>0</v>
      </c>
      <c r="AF93">
        <f t="shared" si="38"/>
        <v>0</v>
      </c>
      <c r="AG93">
        <f t="shared" si="38"/>
        <v>0</v>
      </c>
      <c r="AH93">
        <f t="shared" si="38"/>
        <v>0</v>
      </c>
      <c r="AI93">
        <f t="shared" si="38"/>
        <v>0</v>
      </c>
      <c r="AJ93">
        <f t="shared" si="38"/>
        <v>0</v>
      </c>
      <c r="AK93">
        <f t="shared" si="38"/>
        <v>0</v>
      </c>
      <c r="AL93">
        <f t="shared" si="22"/>
        <v>0</v>
      </c>
      <c r="AM93">
        <f t="shared" si="39"/>
        <v>0</v>
      </c>
      <c r="AN93">
        <f t="shared" si="39"/>
        <v>0</v>
      </c>
      <c r="AO93">
        <f t="shared" si="39"/>
        <v>0</v>
      </c>
      <c r="AP93">
        <f t="shared" si="39"/>
        <v>0</v>
      </c>
      <c r="AQ93">
        <f t="shared" si="39"/>
        <v>0</v>
      </c>
      <c r="AR93">
        <f t="shared" si="39"/>
        <v>0</v>
      </c>
      <c r="AS93">
        <f t="shared" si="39"/>
        <v>0</v>
      </c>
      <c r="AT93">
        <f t="shared" si="23"/>
        <v>0</v>
      </c>
      <c r="AU93">
        <f t="shared" si="40"/>
        <v>0</v>
      </c>
      <c r="AV93">
        <f t="shared" si="40"/>
        <v>0</v>
      </c>
      <c r="AW93">
        <f t="shared" si="40"/>
        <v>0</v>
      </c>
      <c r="AX93">
        <f t="shared" si="40"/>
        <v>0</v>
      </c>
      <c r="AY93">
        <f t="shared" si="40"/>
        <v>0</v>
      </c>
      <c r="AZ93">
        <f t="shared" si="40"/>
        <v>0</v>
      </c>
      <c r="BA93">
        <f t="shared" si="40"/>
        <v>0</v>
      </c>
      <c r="BB93">
        <f t="shared" si="24"/>
        <v>0</v>
      </c>
      <c r="BC93">
        <f t="shared" si="41"/>
        <v>0</v>
      </c>
      <c r="BD93">
        <f t="shared" si="41"/>
        <v>0</v>
      </c>
      <c r="BE93">
        <f t="shared" si="41"/>
        <v>0</v>
      </c>
      <c r="BF93">
        <f t="shared" si="41"/>
        <v>0</v>
      </c>
      <c r="BG93">
        <f t="shared" si="41"/>
        <v>0</v>
      </c>
      <c r="BH93">
        <f t="shared" si="41"/>
        <v>0</v>
      </c>
      <c r="BI93">
        <f t="shared" si="41"/>
        <v>0</v>
      </c>
      <c r="BJ93">
        <f t="shared" si="25"/>
        <v>0</v>
      </c>
      <c r="BK93">
        <f t="shared" si="42"/>
        <v>0</v>
      </c>
      <c r="BL93">
        <f t="shared" si="42"/>
        <v>0</v>
      </c>
      <c r="BM93">
        <f t="shared" si="42"/>
        <v>0</v>
      </c>
      <c r="BN93">
        <f t="shared" si="42"/>
        <v>0</v>
      </c>
      <c r="BO93">
        <f t="shared" si="42"/>
        <v>0</v>
      </c>
      <c r="BP93">
        <f t="shared" si="42"/>
        <v>0</v>
      </c>
      <c r="BQ93">
        <f t="shared" si="42"/>
        <v>0</v>
      </c>
      <c r="BR93">
        <f t="shared" si="26"/>
        <v>0</v>
      </c>
      <c r="BS93">
        <f t="shared" si="43"/>
        <v>0</v>
      </c>
      <c r="BT93">
        <f t="shared" si="44"/>
        <v>0</v>
      </c>
      <c r="BU93">
        <f t="shared" si="45"/>
        <v>0</v>
      </c>
      <c r="BV93">
        <f t="shared" si="46"/>
        <v>0</v>
      </c>
      <c r="BW93">
        <f t="shared" si="47"/>
        <v>0</v>
      </c>
      <c r="BX93" s="190" t="str">
        <f t="shared" si="48"/>
        <v>Con recursos</v>
      </c>
      <c r="BY93" s="190" t="str">
        <f t="shared" si="48"/>
        <v>Con recursos</v>
      </c>
      <c r="BZ93" s="190" t="str">
        <f t="shared" si="48"/>
        <v>Con recursos</v>
      </c>
      <c r="CA93" s="190" t="str">
        <f t="shared" si="48"/>
        <v>Con recursos</v>
      </c>
      <c r="CB93" s="190" t="str">
        <f t="shared" si="48"/>
        <v>Con recursos</v>
      </c>
      <c r="CC93" s="190">
        <v>0</v>
      </c>
      <c r="CD93" s="190">
        <v>0</v>
      </c>
      <c r="CE93" s="190">
        <v>0</v>
      </c>
      <c r="CF93" s="190">
        <v>0</v>
      </c>
      <c r="CG93" s="196">
        <f t="shared" si="52"/>
        <v>0</v>
      </c>
      <c r="CH93" s="196">
        <f t="shared" si="53"/>
        <v>0</v>
      </c>
      <c r="CI93" s="196" t="str">
        <f t="shared" si="54"/>
        <v>Con recursos</v>
      </c>
      <c r="CJ93" s="196" t="str">
        <f t="shared" si="49"/>
        <v>Con recursos</v>
      </c>
      <c r="CK93" s="196" t="str">
        <f t="shared" si="49"/>
        <v>Con recursos</v>
      </c>
      <c r="CL93" s="196" t="str">
        <f t="shared" si="49"/>
        <v>Con recursos</v>
      </c>
      <c r="CM93" s="196" t="str">
        <f t="shared" si="49"/>
        <v>Con recursos</v>
      </c>
      <c r="CN93" s="181" t="s">
        <v>744</v>
      </c>
      <c r="CO93" s="201">
        <v>-3.1721728468818523E-2</v>
      </c>
      <c r="CP93" s="181" t="s">
        <v>744</v>
      </c>
    </row>
    <row r="94" spans="1:94">
      <c r="A94" t="s">
        <v>725</v>
      </c>
      <c r="B94" t="s">
        <v>726</v>
      </c>
      <c r="C94" s="191">
        <f>VLOOKUP($A94,'Demanda Cuencas consolidada Mm3'!$A$1:$G$102,3,FALSE)*1000/365/24/3600</f>
        <v>8.0000634195839679E-2</v>
      </c>
      <c r="D94" s="191">
        <f>VLOOKUP($A94,'[1]DDA Cuencas Mm3'!$A$1:$G$102,4,FALSE)*1000/365/24/3600</f>
        <v>8.3399923896499237E-2</v>
      </c>
      <c r="E94" s="191">
        <f>VLOOKUP($A94,'[1]DDA Cuencas Mm3'!$A$1:$G$102,5,FALSE)*1000/365/24/3600</f>
        <v>8.967212075088786E-2</v>
      </c>
      <c r="F94" s="191">
        <f>VLOOKUP($A94,'[1]DDA Cuencas Mm3'!$A$1:$G$102,6,FALSE)*1000/365/24/3600</f>
        <v>9.9793886352105551E-2</v>
      </c>
      <c r="G94" s="191">
        <f>VLOOKUP($A94,'[1]DDA Cuencas Mm3'!$A$1:$G$102,7,FALSE)*1000/365/24/3600</f>
        <v>0.10595509893455098</v>
      </c>
      <c r="H94" s="193">
        <v>799.2687203738767</v>
      </c>
      <c r="I94" s="193">
        <v>750.84239306050472</v>
      </c>
      <c r="J94" s="193">
        <v>705.44316475564767</v>
      </c>
      <c r="K94" s="193">
        <v>680.38069970732306</v>
      </c>
      <c r="L94" s="193">
        <v>649.22065152735138</v>
      </c>
      <c r="M94" s="193">
        <v>587.09808681755999</v>
      </c>
      <c r="N94" s="194">
        <v>505.97961086639401</v>
      </c>
      <c r="O94" s="193">
        <v>455.91916346548612</v>
      </c>
      <c r="P94" s="183">
        <f t="shared" si="50"/>
        <v>15956573.008282602</v>
      </c>
      <c r="Q94" s="193">
        <v>788.93635079459773</v>
      </c>
      <c r="R94" s="193">
        <v>734.80777197251348</v>
      </c>
      <c r="S94" s="193">
        <v>686.51733232097945</v>
      </c>
      <c r="T94" s="193">
        <v>660.7738776306777</v>
      </c>
      <c r="U94" s="193">
        <v>629.60057097740514</v>
      </c>
      <c r="V94" s="193">
        <v>569.96359008888885</v>
      </c>
      <c r="W94" s="194">
        <v>496.52216004672749</v>
      </c>
      <c r="X94" s="193">
        <v>453.39026180890278</v>
      </c>
      <c r="Y94" s="183">
        <f t="shared" si="51"/>
        <v>15658322.839233596</v>
      </c>
      <c r="Z94" s="195">
        <f t="shared" si="33"/>
        <v>-1.8691367431728154</v>
      </c>
      <c r="AA94" s="195">
        <f t="shared" si="34"/>
        <v>569.88019016499231</v>
      </c>
      <c r="AB94" s="195">
        <f t="shared" si="35"/>
        <v>496.43876012283101</v>
      </c>
      <c r="AC94" s="195">
        <f t="shared" si="36"/>
        <v>569.85763498995425</v>
      </c>
      <c r="AD94" s="195">
        <f t="shared" si="37"/>
        <v>496.41620494779295</v>
      </c>
      <c r="AE94">
        <f t="shared" si="38"/>
        <v>0</v>
      </c>
      <c r="AF94">
        <f t="shared" si="38"/>
        <v>0</v>
      </c>
      <c r="AG94">
        <f t="shared" si="38"/>
        <v>0</v>
      </c>
      <c r="AH94">
        <f t="shared" si="38"/>
        <v>0</v>
      </c>
      <c r="AI94">
        <f t="shared" si="38"/>
        <v>0</v>
      </c>
      <c r="AJ94">
        <f t="shared" si="38"/>
        <v>0</v>
      </c>
      <c r="AK94">
        <f t="shared" si="38"/>
        <v>0</v>
      </c>
      <c r="AL94">
        <f t="shared" si="22"/>
        <v>0</v>
      </c>
      <c r="AM94">
        <f t="shared" si="39"/>
        <v>0</v>
      </c>
      <c r="AN94">
        <f t="shared" si="39"/>
        <v>0</v>
      </c>
      <c r="AO94">
        <f t="shared" si="39"/>
        <v>0</v>
      </c>
      <c r="AP94">
        <f t="shared" si="39"/>
        <v>0</v>
      </c>
      <c r="AQ94">
        <f t="shared" si="39"/>
        <v>0</v>
      </c>
      <c r="AR94">
        <f t="shared" si="39"/>
        <v>0</v>
      </c>
      <c r="AS94">
        <f t="shared" si="39"/>
        <v>0</v>
      </c>
      <c r="AT94">
        <f t="shared" si="23"/>
        <v>0</v>
      </c>
      <c r="AU94">
        <f t="shared" si="40"/>
        <v>0</v>
      </c>
      <c r="AV94">
        <f t="shared" si="40"/>
        <v>0</v>
      </c>
      <c r="AW94">
        <f t="shared" si="40"/>
        <v>0</v>
      </c>
      <c r="AX94">
        <f t="shared" si="40"/>
        <v>0</v>
      </c>
      <c r="AY94">
        <f t="shared" si="40"/>
        <v>0</v>
      </c>
      <c r="AZ94">
        <f t="shared" si="40"/>
        <v>0</v>
      </c>
      <c r="BA94">
        <f t="shared" si="40"/>
        <v>0</v>
      </c>
      <c r="BB94">
        <f t="shared" si="24"/>
        <v>0</v>
      </c>
      <c r="BC94">
        <f t="shared" si="41"/>
        <v>0</v>
      </c>
      <c r="BD94">
        <f t="shared" si="41"/>
        <v>0</v>
      </c>
      <c r="BE94">
        <f t="shared" si="41"/>
        <v>0</v>
      </c>
      <c r="BF94">
        <f t="shared" si="41"/>
        <v>0</v>
      </c>
      <c r="BG94">
        <f t="shared" si="41"/>
        <v>0</v>
      </c>
      <c r="BH94">
        <f t="shared" si="41"/>
        <v>0</v>
      </c>
      <c r="BI94">
        <f t="shared" si="41"/>
        <v>0</v>
      </c>
      <c r="BJ94">
        <f t="shared" si="25"/>
        <v>0</v>
      </c>
      <c r="BK94">
        <f t="shared" si="42"/>
        <v>0</v>
      </c>
      <c r="BL94">
        <f t="shared" si="42"/>
        <v>0</v>
      </c>
      <c r="BM94">
        <f t="shared" si="42"/>
        <v>0</v>
      </c>
      <c r="BN94">
        <f t="shared" si="42"/>
        <v>0</v>
      </c>
      <c r="BO94">
        <f t="shared" si="42"/>
        <v>0</v>
      </c>
      <c r="BP94">
        <f t="shared" si="42"/>
        <v>0</v>
      </c>
      <c r="BQ94">
        <f t="shared" si="42"/>
        <v>0</v>
      </c>
      <c r="BR94">
        <f t="shared" si="26"/>
        <v>0</v>
      </c>
      <c r="BS94">
        <f t="shared" si="43"/>
        <v>0</v>
      </c>
      <c r="BT94">
        <f t="shared" si="44"/>
        <v>0</v>
      </c>
      <c r="BU94">
        <f t="shared" si="45"/>
        <v>0</v>
      </c>
      <c r="BV94">
        <f t="shared" si="46"/>
        <v>0</v>
      </c>
      <c r="BW94">
        <f t="shared" si="47"/>
        <v>0</v>
      </c>
      <c r="BX94" s="190" t="str">
        <f t="shared" si="48"/>
        <v>Con recursos</v>
      </c>
      <c r="BY94" s="190" t="str">
        <f t="shared" si="48"/>
        <v>Con recursos</v>
      </c>
      <c r="BZ94" s="190" t="str">
        <f t="shared" si="48"/>
        <v>Con recursos</v>
      </c>
      <c r="CA94" s="190" t="str">
        <f t="shared" si="48"/>
        <v>Con recursos</v>
      </c>
      <c r="CB94" s="190" t="str">
        <f t="shared" si="48"/>
        <v>Con recursos</v>
      </c>
      <c r="CC94" s="190">
        <v>0</v>
      </c>
      <c r="CD94" s="190">
        <v>0</v>
      </c>
      <c r="CE94" s="190">
        <v>1</v>
      </c>
      <c r="CF94" s="190">
        <v>0</v>
      </c>
      <c r="CG94" s="196">
        <f t="shared" si="52"/>
        <v>0</v>
      </c>
      <c r="CH94" s="196">
        <f t="shared" si="53"/>
        <v>1</v>
      </c>
      <c r="CI94" s="196" t="str">
        <f t="shared" si="54"/>
        <v>Estrés hídrico</v>
      </c>
      <c r="CJ94" s="196" t="str">
        <f t="shared" si="49"/>
        <v>Estrés hídrico</v>
      </c>
      <c r="CK94" s="196" t="str">
        <f t="shared" si="49"/>
        <v>Estrés hídrico</v>
      </c>
      <c r="CL94" s="196" t="str">
        <f t="shared" si="49"/>
        <v>Estrés hídrico</v>
      </c>
      <c r="CM94" s="196" t="str">
        <f t="shared" si="49"/>
        <v>Estrés hídrico</v>
      </c>
      <c r="CN94" s="181" t="s">
        <v>744</v>
      </c>
      <c r="CO94" s="201">
        <v>-9.3232098704029483E-3</v>
      </c>
      <c r="CP94" s="181" t="s">
        <v>744</v>
      </c>
    </row>
    <row r="95" spans="1:94">
      <c r="A95" t="s">
        <v>727</v>
      </c>
      <c r="B95" t="s">
        <v>728</v>
      </c>
      <c r="C95" s="191">
        <f>VLOOKUP($A95,'Demanda Cuencas consolidada Mm3'!$A$1:$G$102,3,FALSE)*1000/365/24/3600</f>
        <v>1.1098427194317607E-3</v>
      </c>
      <c r="D95" s="191">
        <f>VLOOKUP($A95,'[1]DDA Cuencas Mm3'!$A$1:$G$102,4,FALSE)*1000/365/24/3600</f>
        <v>1.5854895991882292E-3</v>
      </c>
      <c r="E95" s="191">
        <f>VLOOKUP($A95,'[1]DDA Cuencas Mm3'!$A$1:$G$102,5,FALSE)*1000/365/24/3600</f>
        <v>1.5759766615930999E-3</v>
      </c>
      <c r="F95" s="191">
        <f>VLOOKUP($A95,'[1]DDA Cuencas Mm3'!$A$1:$G$102,6,FALSE)*1000/365/24/3600</f>
        <v>3.5419837645865042E-3</v>
      </c>
      <c r="G95" s="191">
        <f>VLOOKUP($A95,'[1]DDA Cuencas Mm3'!$A$1:$G$102,7,FALSE)*1000/365/24/3600</f>
        <v>3.6719939117199393E-3</v>
      </c>
      <c r="H95" s="193">
        <v>1166.109736884506</v>
      </c>
      <c r="I95" s="193">
        <v>1148.2732693249829</v>
      </c>
      <c r="J95" s="193">
        <v>1121.4398356170359</v>
      </c>
      <c r="K95" s="193">
        <v>1101.7981181944051</v>
      </c>
      <c r="L95" s="193">
        <v>1072.22918341379</v>
      </c>
      <c r="M95" s="193">
        <v>995.54079692973107</v>
      </c>
      <c r="N95" s="194">
        <v>859.5152432886573</v>
      </c>
      <c r="O95" s="193">
        <v>755.89732269309945</v>
      </c>
      <c r="P95" s="183">
        <f t="shared" si="50"/>
        <v>27105672.712351099</v>
      </c>
      <c r="Q95" s="193">
        <v>1198.373349540924</v>
      </c>
      <c r="R95" s="193">
        <v>1150.115376441192</v>
      </c>
      <c r="S95" s="193">
        <v>1099.951487677316</v>
      </c>
      <c r="T95" s="193">
        <v>1070.310665063638</v>
      </c>
      <c r="U95" s="193">
        <v>1031.605672991285</v>
      </c>
      <c r="V95" s="193">
        <v>948.61689568639463</v>
      </c>
      <c r="W95" s="194">
        <v>829.43888342591413</v>
      </c>
      <c r="X95" s="193">
        <v>750.28952069688376</v>
      </c>
      <c r="Y95" s="183">
        <f t="shared" si="51"/>
        <v>26157184.627719626</v>
      </c>
      <c r="Z95" s="195">
        <f t="shared" si="33"/>
        <v>-3.499223556253154</v>
      </c>
      <c r="AA95" s="195">
        <f t="shared" si="34"/>
        <v>948.61531019679546</v>
      </c>
      <c r="AB95" s="195">
        <f t="shared" si="35"/>
        <v>829.43729793631496</v>
      </c>
      <c r="AC95" s="195">
        <f t="shared" si="36"/>
        <v>948.61322369248296</v>
      </c>
      <c r="AD95" s="195">
        <f t="shared" si="37"/>
        <v>829.43521143200246</v>
      </c>
      <c r="AE95">
        <f t="shared" si="38"/>
        <v>0</v>
      </c>
      <c r="AF95">
        <f t="shared" si="38"/>
        <v>0</v>
      </c>
      <c r="AG95">
        <f t="shared" si="38"/>
        <v>0</v>
      </c>
      <c r="AH95">
        <f t="shared" si="38"/>
        <v>0</v>
      </c>
      <c r="AI95">
        <f t="shared" si="38"/>
        <v>0</v>
      </c>
      <c r="AJ95">
        <f t="shared" si="38"/>
        <v>0</v>
      </c>
      <c r="AK95">
        <f t="shared" si="38"/>
        <v>0</v>
      </c>
      <c r="AL95">
        <f t="shared" si="22"/>
        <v>0</v>
      </c>
      <c r="AM95">
        <f t="shared" si="39"/>
        <v>0</v>
      </c>
      <c r="AN95">
        <f t="shared" si="39"/>
        <v>0</v>
      </c>
      <c r="AO95">
        <f t="shared" si="39"/>
        <v>0</v>
      </c>
      <c r="AP95">
        <f t="shared" si="39"/>
        <v>0</v>
      </c>
      <c r="AQ95">
        <f t="shared" si="39"/>
        <v>0</v>
      </c>
      <c r="AR95">
        <f t="shared" si="39"/>
        <v>0</v>
      </c>
      <c r="AS95">
        <f t="shared" si="39"/>
        <v>0</v>
      </c>
      <c r="AT95">
        <f t="shared" si="23"/>
        <v>0</v>
      </c>
      <c r="AU95">
        <f t="shared" si="40"/>
        <v>0</v>
      </c>
      <c r="AV95">
        <f t="shared" si="40"/>
        <v>0</v>
      </c>
      <c r="AW95">
        <f t="shared" si="40"/>
        <v>0</v>
      </c>
      <c r="AX95">
        <f t="shared" si="40"/>
        <v>0</v>
      </c>
      <c r="AY95">
        <f t="shared" si="40"/>
        <v>0</v>
      </c>
      <c r="AZ95">
        <f t="shared" si="40"/>
        <v>0</v>
      </c>
      <c r="BA95">
        <f t="shared" si="40"/>
        <v>0</v>
      </c>
      <c r="BB95">
        <f t="shared" si="24"/>
        <v>0</v>
      </c>
      <c r="BC95">
        <f t="shared" si="41"/>
        <v>0</v>
      </c>
      <c r="BD95">
        <f t="shared" si="41"/>
        <v>0</v>
      </c>
      <c r="BE95">
        <f t="shared" si="41"/>
        <v>0</v>
      </c>
      <c r="BF95">
        <f t="shared" si="41"/>
        <v>0</v>
      </c>
      <c r="BG95">
        <f t="shared" si="41"/>
        <v>0</v>
      </c>
      <c r="BH95">
        <f t="shared" si="41"/>
        <v>0</v>
      </c>
      <c r="BI95">
        <f t="shared" si="41"/>
        <v>0</v>
      </c>
      <c r="BJ95">
        <f t="shared" si="25"/>
        <v>0</v>
      </c>
      <c r="BK95">
        <f t="shared" si="42"/>
        <v>0</v>
      </c>
      <c r="BL95">
        <f t="shared" si="42"/>
        <v>0</v>
      </c>
      <c r="BM95">
        <f t="shared" si="42"/>
        <v>0</v>
      </c>
      <c r="BN95">
        <f t="shared" si="42"/>
        <v>0</v>
      </c>
      <c r="BO95">
        <f t="shared" si="42"/>
        <v>0</v>
      </c>
      <c r="BP95">
        <f t="shared" si="42"/>
        <v>0</v>
      </c>
      <c r="BQ95">
        <f t="shared" si="42"/>
        <v>0</v>
      </c>
      <c r="BR95">
        <f t="shared" si="26"/>
        <v>0</v>
      </c>
      <c r="BS95">
        <f t="shared" si="43"/>
        <v>0</v>
      </c>
      <c r="BT95">
        <f t="shared" si="44"/>
        <v>0</v>
      </c>
      <c r="BU95">
        <f t="shared" si="45"/>
        <v>0</v>
      </c>
      <c r="BV95">
        <f t="shared" si="46"/>
        <v>0</v>
      </c>
      <c r="BW95">
        <f t="shared" si="47"/>
        <v>0</v>
      </c>
      <c r="BX95" s="190" t="str">
        <f t="shared" si="48"/>
        <v>Con recursos</v>
      </c>
      <c r="BY95" s="190" t="str">
        <f t="shared" si="48"/>
        <v>Con recursos</v>
      </c>
      <c r="BZ95" s="190" t="str">
        <f t="shared" si="48"/>
        <v>Con recursos</v>
      </c>
      <c r="CA95" s="190" t="str">
        <f t="shared" si="48"/>
        <v>Con recursos</v>
      </c>
      <c r="CB95" s="190" t="str">
        <f t="shared" si="48"/>
        <v>Con recursos</v>
      </c>
      <c r="CC95" s="190">
        <v>0</v>
      </c>
      <c r="CD95" s="190">
        <v>0</v>
      </c>
      <c r="CE95" s="190">
        <v>0</v>
      </c>
      <c r="CF95" s="190">
        <v>0</v>
      </c>
      <c r="CG95" s="196">
        <f t="shared" si="52"/>
        <v>0</v>
      </c>
      <c r="CH95" s="196">
        <f t="shared" si="53"/>
        <v>0</v>
      </c>
      <c r="CI95" s="196" t="str">
        <f t="shared" si="54"/>
        <v>Con recursos</v>
      </c>
      <c r="CJ95" s="196" t="str">
        <f t="shared" si="49"/>
        <v>Con recursos</v>
      </c>
      <c r="CK95" s="196" t="str">
        <f t="shared" si="49"/>
        <v>Con recursos</v>
      </c>
      <c r="CL95" s="196" t="str">
        <f t="shared" si="49"/>
        <v>Con recursos</v>
      </c>
      <c r="CM95" s="196" t="str">
        <f t="shared" si="49"/>
        <v>Con recursos</v>
      </c>
      <c r="CN95" s="181" t="s">
        <v>744</v>
      </c>
      <c r="CO95" s="201">
        <v>-1.4831500937250799E-2</v>
      </c>
      <c r="CP95" s="181" t="s">
        <v>744</v>
      </c>
    </row>
    <row r="96" spans="1:94">
      <c r="A96" t="s">
        <v>729</v>
      </c>
      <c r="B96" t="s">
        <v>730</v>
      </c>
      <c r="C96" s="191">
        <f>VLOOKUP($A96,'Demanda Cuencas consolidada Mm3'!$A$1:$G$102,3,FALSE)*1000/365/24/3600</f>
        <v>0.64559868087265349</v>
      </c>
      <c r="D96" s="191">
        <f>VLOOKUP($A96,'[1]DDA Cuencas Mm3'!$A$1:$G$102,4,FALSE)*1000/365/24/3600</f>
        <v>0.77653475393201421</v>
      </c>
      <c r="E96" s="191">
        <f>VLOOKUP($A96,'[1]DDA Cuencas Mm3'!$A$1:$G$102,5,FALSE)*1000/365/24/3600</f>
        <v>0.99726344495180119</v>
      </c>
      <c r="F96" s="191">
        <f>VLOOKUP($A96,'[1]DDA Cuencas Mm3'!$A$1:$G$102,6,FALSE)*1000/365/24/3600</f>
        <v>1.1646752917300862</v>
      </c>
      <c r="G96" s="191">
        <f>VLOOKUP($A96,'[1]DDA Cuencas Mm3'!$A$1:$G$102,7,FALSE)*1000/365/24/3600</f>
        <v>1.6473110096397767</v>
      </c>
      <c r="H96" s="193">
        <v>680.92943183990769</v>
      </c>
      <c r="I96" s="193">
        <v>666.35039301485233</v>
      </c>
      <c r="J96" s="193">
        <v>645.86778851333179</v>
      </c>
      <c r="K96" s="193">
        <v>631.42762407910232</v>
      </c>
      <c r="L96" s="193">
        <v>610.20667097068076</v>
      </c>
      <c r="M96" s="193">
        <v>556.82698523039198</v>
      </c>
      <c r="N96" s="194">
        <v>465.03655715129491</v>
      </c>
      <c r="O96" s="193">
        <v>396.37836124327578</v>
      </c>
      <c r="P96" s="183">
        <f t="shared" si="50"/>
        <v>14665392.866323236</v>
      </c>
      <c r="Q96" s="193">
        <v>716.80182842459863</v>
      </c>
      <c r="R96" s="193">
        <v>664.93720604511793</v>
      </c>
      <c r="S96" s="193">
        <v>618.66653957707365</v>
      </c>
      <c r="T96" s="193">
        <v>593.99981849717301</v>
      </c>
      <c r="U96" s="193">
        <v>564.1303518849794</v>
      </c>
      <c r="V96" s="193">
        <v>506.987719269374</v>
      </c>
      <c r="W96" s="194">
        <v>436.61801588836312</v>
      </c>
      <c r="X96" s="193">
        <v>395.29013211059288</v>
      </c>
      <c r="Y96" s="183">
        <f t="shared" si="51"/>
        <v>13769185.749055419</v>
      </c>
      <c r="Z96" s="195">
        <f t="shared" si="33"/>
        <v>-6.1110338157105604</v>
      </c>
      <c r="AA96" s="195">
        <f t="shared" si="34"/>
        <v>506.21118451544197</v>
      </c>
      <c r="AB96" s="195">
        <f t="shared" si="35"/>
        <v>435.84148113443109</v>
      </c>
      <c r="AC96" s="195">
        <f t="shared" si="36"/>
        <v>505.3404082597342</v>
      </c>
      <c r="AD96" s="195">
        <f t="shared" si="37"/>
        <v>434.97070487872332</v>
      </c>
      <c r="AE96">
        <f t="shared" si="38"/>
        <v>0</v>
      </c>
      <c r="AF96">
        <f t="shared" si="38"/>
        <v>0</v>
      </c>
      <c r="AG96">
        <f t="shared" si="38"/>
        <v>0</v>
      </c>
      <c r="AH96">
        <f t="shared" si="38"/>
        <v>0</v>
      </c>
      <c r="AI96">
        <f t="shared" si="38"/>
        <v>0</v>
      </c>
      <c r="AJ96">
        <f t="shared" si="38"/>
        <v>0</v>
      </c>
      <c r="AK96">
        <f t="shared" si="38"/>
        <v>0</v>
      </c>
      <c r="AL96">
        <f t="shared" si="22"/>
        <v>0</v>
      </c>
      <c r="AM96">
        <f t="shared" si="39"/>
        <v>0</v>
      </c>
      <c r="AN96">
        <f t="shared" si="39"/>
        <v>0</v>
      </c>
      <c r="AO96">
        <f t="shared" si="39"/>
        <v>0</v>
      </c>
      <c r="AP96">
        <f t="shared" si="39"/>
        <v>0</v>
      </c>
      <c r="AQ96">
        <f t="shared" si="39"/>
        <v>0</v>
      </c>
      <c r="AR96">
        <f t="shared" si="39"/>
        <v>0</v>
      </c>
      <c r="AS96">
        <f t="shared" si="39"/>
        <v>0</v>
      </c>
      <c r="AT96">
        <f t="shared" si="23"/>
        <v>0</v>
      </c>
      <c r="AU96">
        <f t="shared" si="40"/>
        <v>0</v>
      </c>
      <c r="AV96">
        <f t="shared" si="40"/>
        <v>0</v>
      </c>
      <c r="AW96">
        <f t="shared" si="40"/>
        <v>0</v>
      </c>
      <c r="AX96">
        <f t="shared" si="40"/>
        <v>0</v>
      </c>
      <c r="AY96">
        <f t="shared" si="40"/>
        <v>0</v>
      </c>
      <c r="AZ96">
        <f t="shared" si="40"/>
        <v>0</v>
      </c>
      <c r="BA96">
        <f t="shared" si="40"/>
        <v>0</v>
      </c>
      <c r="BB96">
        <f t="shared" si="24"/>
        <v>0</v>
      </c>
      <c r="BC96">
        <f t="shared" si="41"/>
        <v>0</v>
      </c>
      <c r="BD96">
        <f t="shared" si="41"/>
        <v>0</v>
      </c>
      <c r="BE96">
        <f t="shared" si="41"/>
        <v>0</v>
      </c>
      <c r="BF96">
        <f t="shared" si="41"/>
        <v>0</v>
      </c>
      <c r="BG96">
        <f t="shared" si="41"/>
        <v>0</v>
      </c>
      <c r="BH96">
        <f t="shared" si="41"/>
        <v>0</v>
      </c>
      <c r="BI96">
        <f t="shared" si="41"/>
        <v>0</v>
      </c>
      <c r="BJ96">
        <f t="shared" si="25"/>
        <v>0</v>
      </c>
      <c r="BK96">
        <f t="shared" si="42"/>
        <v>0</v>
      </c>
      <c r="BL96">
        <f t="shared" si="42"/>
        <v>0</v>
      </c>
      <c r="BM96">
        <f t="shared" si="42"/>
        <v>0</v>
      </c>
      <c r="BN96">
        <f t="shared" si="42"/>
        <v>0</v>
      </c>
      <c r="BO96">
        <f t="shared" si="42"/>
        <v>0</v>
      </c>
      <c r="BP96">
        <f t="shared" si="42"/>
        <v>0</v>
      </c>
      <c r="BQ96">
        <f t="shared" si="42"/>
        <v>0</v>
      </c>
      <c r="BR96">
        <f t="shared" si="26"/>
        <v>0</v>
      </c>
      <c r="BS96">
        <f t="shared" si="43"/>
        <v>0</v>
      </c>
      <c r="BT96">
        <f t="shared" si="44"/>
        <v>0</v>
      </c>
      <c r="BU96">
        <f t="shared" si="45"/>
        <v>0</v>
      </c>
      <c r="BV96">
        <f t="shared" si="46"/>
        <v>0</v>
      </c>
      <c r="BW96">
        <f t="shared" si="47"/>
        <v>0</v>
      </c>
      <c r="BX96" s="190" t="str">
        <f t="shared" si="48"/>
        <v>Con recursos</v>
      </c>
      <c r="BY96" s="190" t="str">
        <f t="shared" si="48"/>
        <v>Con recursos</v>
      </c>
      <c r="BZ96" s="190" t="str">
        <f t="shared" si="48"/>
        <v>Con recursos</v>
      </c>
      <c r="CA96" s="190" t="str">
        <f t="shared" si="48"/>
        <v>Con recursos</v>
      </c>
      <c r="CB96" s="190" t="str">
        <f t="shared" si="48"/>
        <v>Con recursos</v>
      </c>
      <c r="CC96" s="190">
        <v>0</v>
      </c>
      <c r="CD96" s="190">
        <v>0</v>
      </c>
      <c r="CE96" s="190">
        <v>0</v>
      </c>
      <c r="CF96" s="190">
        <v>0</v>
      </c>
      <c r="CG96" s="196">
        <f t="shared" si="52"/>
        <v>0</v>
      </c>
      <c r="CH96" s="196">
        <f t="shared" si="53"/>
        <v>0</v>
      </c>
      <c r="CI96" s="196" t="str">
        <f t="shared" si="54"/>
        <v>Con recursos</v>
      </c>
      <c r="CJ96" s="196" t="str">
        <f t="shared" si="49"/>
        <v>Con recursos</v>
      </c>
      <c r="CK96" s="196" t="str">
        <f t="shared" si="49"/>
        <v>Con recursos</v>
      </c>
      <c r="CL96" s="196" t="str">
        <f t="shared" si="49"/>
        <v>Con recursos</v>
      </c>
      <c r="CM96" s="196" t="str">
        <f t="shared" si="49"/>
        <v>Con recursos</v>
      </c>
      <c r="CN96" s="181" t="s">
        <v>744</v>
      </c>
      <c r="CO96" s="201">
        <v>-7.2057995491889883E-3</v>
      </c>
      <c r="CP96" s="181" t="s">
        <v>744</v>
      </c>
    </row>
    <row r="97" spans="1:94">
      <c r="A97" t="s">
        <v>731</v>
      </c>
      <c r="B97" t="s">
        <v>732</v>
      </c>
      <c r="C97" s="191">
        <f>VLOOKUP($A97,'Demanda Cuencas consolidada Mm3'!$A$1:$G$102,3,FALSE)*1000/365/24/3600</f>
        <v>0.49583333333333335</v>
      </c>
      <c r="D97" s="191">
        <f>VLOOKUP($A97,'[1]DDA Cuencas Mm3'!$A$1:$G$102,4,FALSE)*1000/365/24/3600</f>
        <v>0.52032597666159308</v>
      </c>
      <c r="E97" s="191">
        <f>VLOOKUP($A97,'[1]DDA Cuencas Mm3'!$A$1:$G$102,5,FALSE)*1000/365/24/3600</f>
        <v>0.61561073059360716</v>
      </c>
      <c r="F97" s="191">
        <f>VLOOKUP($A97,'[1]DDA Cuencas Mm3'!$A$1:$G$102,6,FALSE)*1000/365/24/3600</f>
        <v>0.67152143581938106</v>
      </c>
      <c r="G97" s="191">
        <f>VLOOKUP($A97,'[1]DDA Cuencas Mm3'!$A$1:$G$102,7,FALSE)*1000/365/24/3600</f>
        <v>0.76740867579908667</v>
      </c>
      <c r="H97" s="193">
        <v>130.21823261209181</v>
      </c>
      <c r="I97" s="193">
        <v>108.83470093397111</v>
      </c>
      <c r="J97" s="193">
        <v>93.123871228729371</v>
      </c>
      <c r="K97" s="193">
        <v>85.832838152397045</v>
      </c>
      <c r="L97" s="193">
        <v>77.877596689984742</v>
      </c>
      <c r="M97" s="193">
        <v>64.941971671001184</v>
      </c>
      <c r="N97" s="194">
        <v>52.33724798747005</v>
      </c>
      <c r="O97" s="193">
        <v>46.293214707418947</v>
      </c>
      <c r="P97" s="183">
        <f t="shared" si="50"/>
        <v>1650507.4525328556</v>
      </c>
      <c r="Q97" s="193">
        <v>98.612780549438241</v>
      </c>
      <c r="R97" s="193">
        <v>88.645020691063053</v>
      </c>
      <c r="S97" s="193">
        <v>79.98755586355577</v>
      </c>
      <c r="T97" s="193">
        <v>75.460922939280465</v>
      </c>
      <c r="U97" s="193">
        <v>70.060533143521127</v>
      </c>
      <c r="V97" s="193">
        <v>59.971455783668262</v>
      </c>
      <c r="W97" s="194">
        <v>47.971942150438338</v>
      </c>
      <c r="X97" s="193">
        <v>41.136655191787668</v>
      </c>
      <c r="Y97" s="183">
        <f t="shared" si="51"/>
        <v>1512843.1676562233</v>
      </c>
      <c r="Z97" s="195">
        <f t="shared" si="33"/>
        <v>-8.3407248277112451</v>
      </c>
      <c r="AA97" s="195">
        <f t="shared" si="34"/>
        <v>59.451129807006666</v>
      </c>
      <c r="AB97" s="195">
        <f t="shared" si="35"/>
        <v>47.451616173776742</v>
      </c>
      <c r="AC97" s="195">
        <f t="shared" si="36"/>
        <v>59.204047107869172</v>
      </c>
      <c r="AD97" s="195">
        <f t="shared" si="37"/>
        <v>47.204533474639248</v>
      </c>
      <c r="AE97">
        <f t="shared" si="38"/>
        <v>0</v>
      </c>
      <c r="AF97">
        <f t="shared" si="38"/>
        <v>0</v>
      </c>
      <c r="AG97">
        <f t="shared" si="38"/>
        <v>0</v>
      </c>
      <c r="AH97">
        <f t="shared" si="38"/>
        <v>0</v>
      </c>
      <c r="AI97">
        <f t="shared" si="38"/>
        <v>0</v>
      </c>
      <c r="AJ97">
        <f t="shared" si="38"/>
        <v>0</v>
      </c>
      <c r="AK97">
        <f t="shared" si="38"/>
        <v>0</v>
      </c>
      <c r="AL97">
        <f t="shared" si="22"/>
        <v>0</v>
      </c>
      <c r="AM97">
        <f t="shared" si="39"/>
        <v>0</v>
      </c>
      <c r="AN97">
        <f t="shared" si="39"/>
        <v>0</v>
      </c>
      <c r="AO97">
        <f t="shared" si="39"/>
        <v>0</v>
      </c>
      <c r="AP97">
        <f t="shared" si="39"/>
        <v>0</v>
      </c>
      <c r="AQ97">
        <f t="shared" si="39"/>
        <v>0</v>
      </c>
      <c r="AR97">
        <f t="shared" si="39"/>
        <v>0</v>
      </c>
      <c r="AS97">
        <f t="shared" si="39"/>
        <v>0</v>
      </c>
      <c r="AT97">
        <f t="shared" si="23"/>
        <v>0</v>
      </c>
      <c r="AU97">
        <f t="shared" si="40"/>
        <v>0</v>
      </c>
      <c r="AV97">
        <f t="shared" si="40"/>
        <v>0</v>
      </c>
      <c r="AW97">
        <f t="shared" si="40"/>
        <v>0</v>
      </c>
      <c r="AX97">
        <f t="shared" si="40"/>
        <v>0</v>
      </c>
      <c r="AY97">
        <f t="shared" si="40"/>
        <v>0</v>
      </c>
      <c r="AZ97">
        <f t="shared" si="40"/>
        <v>0</v>
      </c>
      <c r="BA97">
        <f t="shared" si="40"/>
        <v>0</v>
      </c>
      <c r="BB97">
        <f t="shared" si="24"/>
        <v>0</v>
      </c>
      <c r="BC97">
        <f t="shared" si="41"/>
        <v>0</v>
      </c>
      <c r="BD97">
        <f t="shared" si="41"/>
        <v>0</v>
      </c>
      <c r="BE97">
        <f t="shared" si="41"/>
        <v>0</v>
      </c>
      <c r="BF97">
        <f t="shared" si="41"/>
        <v>0</v>
      </c>
      <c r="BG97">
        <f t="shared" si="41"/>
        <v>0</v>
      </c>
      <c r="BH97">
        <f t="shared" si="41"/>
        <v>0</v>
      </c>
      <c r="BI97">
        <f t="shared" si="41"/>
        <v>0</v>
      </c>
      <c r="BJ97">
        <f t="shared" si="25"/>
        <v>0</v>
      </c>
      <c r="BK97">
        <f t="shared" si="42"/>
        <v>0</v>
      </c>
      <c r="BL97">
        <f t="shared" si="42"/>
        <v>0</v>
      </c>
      <c r="BM97">
        <f t="shared" si="42"/>
        <v>0</v>
      </c>
      <c r="BN97">
        <f t="shared" si="42"/>
        <v>0</v>
      </c>
      <c r="BO97">
        <f t="shared" si="42"/>
        <v>0</v>
      </c>
      <c r="BP97">
        <f t="shared" si="42"/>
        <v>0</v>
      </c>
      <c r="BQ97">
        <f t="shared" si="42"/>
        <v>0</v>
      </c>
      <c r="BR97">
        <f t="shared" si="26"/>
        <v>0</v>
      </c>
      <c r="BS97">
        <f t="shared" si="43"/>
        <v>0</v>
      </c>
      <c r="BT97">
        <f t="shared" si="44"/>
        <v>0</v>
      </c>
      <c r="BU97">
        <f t="shared" si="45"/>
        <v>0</v>
      </c>
      <c r="BV97">
        <f t="shared" si="46"/>
        <v>0</v>
      </c>
      <c r="BW97">
        <f t="shared" si="47"/>
        <v>0</v>
      </c>
      <c r="BX97" s="190" t="str">
        <f t="shared" si="48"/>
        <v>Con recursos</v>
      </c>
      <c r="BY97" s="190" t="str">
        <f t="shared" si="48"/>
        <v>Con recursos</v>
      </c>
      <c r="BZ97" s="190" t="str">
        <f t="shared" si="48"/>
        <v>Con recursos</v>
      </c>
      <c r="CA97" s="190" t="str">
        <f t="shared" si="48"/>
        <v>Con recursos</v>
      </c>
      <c r="CB97" s="190" t="str">
        <f t="shared" si="48"/>
        <v>Con recursos</v>
      </c>
      <c r="CC97" s="190">
        <v>0</v>
      </c>
      <c r="CD97" s="190">
        <v>0</v>
      </c>
      <c r="CE97" s="190">
        <v>0</v>
      </c>
      <c r="CF97" s="190">
        <v>1</v>
      </c>
      <c r="CG97" s="196">
        <f t="shared" si="52"/>
        <v>0</v>
      </c>
      <c r="CH97" s="196">
        <f t="shared" si="53"/>
        <v>1</v>
      </c>
      <c r="CI97" s="196" t="str">
        <f t="shared" si="54"/>
        <v>Estrés hídrico</v>
      </c>
      <c r="CJ97" s="196" t="str">
        <f t="shared" si="49"/>
        <v>Estrés hídrico</v>
      </c>
      <c r="CK97" s="196" t="str">
        <f t="shared" si="49"/>
        <v>Estrés hídrico</v>
      </c>
      <c r="CL97" s="196" t="str">
        <f t="shared" si="49"/>
        <v>Estrés hídrico</v>
      </c>
      <c r="CM97" s="196" t="str">
        <f t="shared" si="49"/>
        <v>Estrés hídrico</v>
      </c>
      <c r="CN97" s="181" t="s">
        <v>744</v>
      </c>
      <c r="CO97" s="201">
        <v>-3.353930225955387E-3</v>
      </c>
      <c r="CP97" s="181" t="s">
        <v>744</v>
      </c>
    </row>
    <row r="98" spans="1:94">
      <c r="A98" t="s">
        <v>733</v>
      </c>
      <c r="B98" t="s">
        <v>734</v>
      </c>
      <c r="C98" s="191">
        <f>VLOOKUP($A98,'Demanda Cuencas consolidada Mm3'!$A$1:$G$102,3,FALSE)*1000/365/24/3600</f>
        <v>0.3951547437848808</v>
      </c>
      <c r="D98" s="191">
        <f>VLOOKUP($A98,'[1]DDA Cuencas Mm3'!$A$1:$G$102,4,FALSE)*1000/365/24/3600</f>
        <v>0.45004756468797563</v>
      </c>
      <c r="E98" s="191">
        <f>VLOOKUP($A98,'[1]DDA Cuencas Mm3'!$A$1:$G$102,5,FALSE)*1000/365/24/3600</f>
        <v>0.55178526128868588</v>
      </c>
      <c r="F98" s="191">
        <f>VLOOKUP($A98,'[1]DDA Cuencas Mm3'!$A$1:$G$102,6,FALSE)*1000/365/24/3600</f>
        <v>0.69667364282090316</v>
      </c>
      <c r="G98" s="191">
        <f>VLOOKUP($A98,'[1]DDA Cuencas Mm3'!$A$1:$G$102,7,FALSE)*1000/365/24/3600</f>
        <v>0.80499746321664134</v>
      </c>
      <c r="H98" s="193">
        <v>87.758709420415215</v>
      </c>
      <c r="I98" s="193">
        <v>80.886355662950422</v>
      </c>
      <c r="J98" s="193">
        <v>74.739114421244722</v>
      </c>
      <c r="K98" s="193">
        <v>71.455826641539389</v>
      </c>
      <c r="L98" s="193">
        <v>67.474231494877785</v>
      </c>
      <c r="M98" s="193">
        <v>59.839438923053407</v>
      </c>
      <c r="N98" s="194">
        <v>50.405429596476758</v>
      </c>
      <c r="O98" s="193">
        <v>44.848410158159027</v>
      </c>
      <c r="P98" s="183">
        <f t="shared" si="50"/>
        <v>1589585.6277544911</v>
      </c>
      <c r="Q98" s="193">
        <v>112.2338995570276</v>
      </c>
      <c r="R98" s="193">
        <v>95.736085438614424</v>
      </c>
      <c r="S98" s="193">
        <v>84.080496329379883</v>
      </c>
      <c r="T98" s="193">
        <v>78.933100390816193</v>
      </c>
      <c r="U98" s="193">
        <v>73.566891984135793</v>
      </c>
      <c r="V98" s="193">
        <v>65.461902303987415</v>
      </c>
      <c r="W98" s="194">
        <v>58.262039103527002</v>
      </c>
      <c r="X98" s="193">
        <v>54.99380129627518</v>
      </c>
      <c r="Y98" s="183">
        <f t="shared" si="51"/>
        <v>1837351.6651688276</v>
      </c>
      <c r="Z98" s="195">
        <f t="shared" si="33"/>
        <v>15.586831755917437</v>
      </c>
      <c r="AA98" s="195">
        <f t="shared" si="34"/>
        <v>65.011854739299437</v>
      </c>
      <c r="AB98" s="195">
        <f t="shared" si="35"/>
        <v>57.811991538839024</v>
      </c>
      <c r="AC98" s="195">
        <f t="shared" si="36"/>
        <v>64.656904840770778</v>
      </c>
      <c r="AD98" s="195">
        <f t="shared" si="37"/>
        <v>57.457041640310358</v>
      </c>
      <c r="AE98">
        <f t="shared" si="38"/>
        <v>0</v>
      </c>
      <c r="AF98">
        <f t="shared" si="38"/>
        <v>0</v>
      </c>
      <c r="AG98">
        <f t="shared" si="38"/>
        <v>0</v>
      </c>
      <c r="AH98">
        <f t="shared" si="38"/>
        <v>0</v>
      </c>
      <c r="AI98">
        <f t="shared" si="38"/>
        <v>0</v>
      </c>
      <c r="AJ98">
        <f t="shared" si="38"/>
        <v>0</v>
      </c>
      <c r="AK98">
        <f t="shared" si="38"/>
        <v>0</v>
      </c>
      <c r="AL98">
        <f t="shared" si="38"/>
        <v>0</v>
      </c>
      <c r="AM98">
        <f t="shared" si="39"/>
        <v>0</v>
      </c>
      <c r="AN98">
        <f t="shared" si="39"/>
        <v>0</v>
      </c>
      <c r="AO98">
        <f t="shared" si="39"/>
        <v>0</v>
      </c>
      <c r="AP98">
        <f t="shared" si="39"/>
        <v>0</v>
      </c>
      <c r="AQ98">
        <f t="shared" si="39"/>
        <v>0</v>
      </c>
      <c r="AR98">
        <f t="shared" si="39"/>
        <v>0</v>
      </c>
      <c r="AS98">
        <f t="shared" si="39"/>
        <v>0</v>
      </c>
      <c r="AT98">
        <f t="shared" si="39"/>
        <v>0</v>
      </c>
      <c r="AU98">
        <f t="shared" si="40"/>
        <v>0</v>
      </c>
      <c r="AV98">
        <f t="shared" si="40"/>
        <v>0</v>
      </c>
      <c r="AW98">
        <f t="shared" si="40"/>
        <v>0</v>
      </c>
      <c r="AX98">
        <f t="shared" si="40"/>
        <v>0</v>
      </c>
      <c r="AY98">
        <f t="shared" si="40"/>
        <v>0</v>
      </c>
      <c r="AZ98">
        <f t="shared" si="40"/>
        <v>0</v>
      </c>
      <c r="BA98">
        <f t="shared" si="40"/>
        <v>0</v>
      </c>
      <c r="BB98">
        <f t="shared" si="40"/>
        <v>0</v>
      </c>
      <c r="BC98">
        <f t="shared" si="41"/>
        <v>0</v>
      </c>
      <c r="BD98">
        <f t="shared" si="41"/>
        <v>0</v>
      </c>
      <c r="BE98">
        <f t="shared" si="41"/>
        <v>0</v>
      </c>
      <c r="BF98">
        <f t="shared" si="41"/>
        <v>0</v>
      </c>
      <c r="BG98">
        <f t="shared" si="41"/>
        <v>0</v>
      </c>
      <c r="BH98">
        <f t="shared" si="41"/>
        <v>0</v>
      </c>
      <c r="BI98">
        <f t="shared" si="41"/>
        <v>0</v>
      </c>
      <c r="BJ98">
        <f t="shared" si="41"/>
        <v>0</v>
      </c>
      <c r="BK98">
        <f t="shared" si="42"/>
        <v>0</v>
      </c>
      <c r="BL98">
        <f t="shared" si="42"/>
        <v>0</v>
      </c>
      <c r="BM98">
        <f t="shared" si="42"/>
        <v>0</v>
      </c>
      <c r="BN98">
        <f t="shared" si="42"/>
        <v>0</v>
      </c>
      <c r="BO98">
        <f t="shared" si="42"/>
        <v>0</v>
      </c>
      <c r="BP98">
        <f t="shared" si="42"/>
        <v>0</v>
      </c>
      <c r="BQ98">
        <f t="shared" si="42"/>
        <v>0</v>
      </c>
      <c r="BR98">
        <f t="shared" si="42"/>
        <v>0</v>
      </c>
      <c r="BS98">
        <f t="shared" si="43"/>
        <v>0</v>
      </c>
      <c r="BT98">
        <f t="shared" si="44"/>
        <v>0</v>
      </c>
      <c r="BU98">
        <f t="shared" si="45"/>
        <v>0</v>
      </c>
      <c r="BV98">
        <f t="shared" si="46"/>
        <v>0</v>
      </c>
      <c r="BW98">
        <f t="shared" si="47"/>
        <v>0</v>
      </c>
      <c r="BX98" s="190" t="str">
        <f t="shared" si="48"/>
        <v>Con recursos</v>
      </c>
      <c r="BY98" s="190" t="str">
        <f t="shared" si="48"/>
        <v>Con recursos</v>
      </c>
      <c r="BZ98" s="190" t="str">
        <f t="shared" si="48"/>
        <v>Con recursos</v>
      </c>
      <c r="CA98" s="190" t="str">
        <f t="shared" si="48"/>
        <v>Con recursos</v>
      </c>
      <c r="CB98" s="190" t="str">
        <f t="shared" si="48"/>
        <v>Con recursos</v>
      </c>
      <c r="CC98" s="190">
        <v>0</v>
      </c>
      <c r="CD98" s="190">
        <v>0</v>
      </c>
      <c r="CE98" s="190">
        <v>0</v>
      </c>
      <c r="CF98" s="190">
        <v>0</v>
      </c>
      <c r="CG98" s="196">
        <f t="shared" si="52"/>
        <v>0</v>
      </c>
      <c r="CH98" s="196">
        <f t="shared" si="53"/>
        <v>0</v>
      </c>
      <c r="CI98" s="196" t="str">
        <f t="shared" si="54"/>
        <v>Con recursos</v>
      </c>
      <c r="CJ98" s="196" t="str">
        <f t="shared" si="49"/>
        <v>Con recursos</v>
      </c>
      <c r="CK98" s="196" t="str">
        <f t="shared" si="49"/>
        <v>Con recursos</v>
      </c>
      <c r="CL98" s="196" t="str">
        <f t="shared" si="49"/>
        <v>Con recursos</v>
      </c>
      <c r="CM98" s="196" t="str">
        <f t="shared" si="49"/>
        <v>Con recursos</v>
      </c>
      <c r="CN98" s="181">
        <v>7909</v>
      </c>
      <c r="CO98" s="201">
        <v>-7.2629535170392326E-3</v>
      </c>
      <c r="CP98" s="181">
        <v>7851.5573006337363</v>
      </c>
    </row>
    <row r="99" spans="1:94">
      <c r="A99" t="s">
        <v>735</v>
      </c>
      <c r="B99" t="s">
        <v>736</v>
      </c>
      <c r="C99" s="191">
        <f>VLOOKUP($A99,'Demanda Cuencas consolidada Mm3'!$A$1:$G$102,3,FALSE)*1000/365/24/3600</f>
        <v>1.9660071029934043E-3</v>
      </c>
      <c r="D99" s="191">
        <f>VLOOKUP($A99,'[1]DDA Cuencas Mm3'!$A$1:$G$102,4,FALSE)*1000/365/24/3600</f>
        <v>3.5514967021816331E-3</v>
      </c>
      <c r="E99" s="191">
        <f>VLOOKUP($A99,'[1]DDA Cuencas Mm3'!$A$1:$G$102,5,FALSE)*1000/365/24/3600</f>
        <v>4.4837645865043125E-3</v>
      </c>
      <c r="F99" s="191">
        <f>VLOOKUP($A99,'[1]DDA Cuencas Mm3'!$A$1:$G$102,6,FALSE)*1000/365/24/3600</f>
        <v>6.4846524606798576E-3</v>
      </c>
      <c r="G99" s="191">
        <f>VLOOKUP($A99,'[1]DDA Cuencas Mm3'!$A$1:$G$102,7,FALSE)*1000/365/24/3600</f>
        <v>7.9940385591070525E-3</v>
      </c>
      <c r="H99" s="193">
        <v>744.80976083004089</v>
      </c>
      <c r="I99" s="193">
        <v>720.09332707307794</v>
      </c>
      <c r="J99" s="193">
        <v>692.82465743504383</v>
      </c>
      <c r="K99" s="193">
        <v>676.10559210978624</v>
      </c>
      <c r="L99" s="193">
        <v>653.70675494862689</v>
      </c>
      <c r="M99" s="193">
        <v>603.90484002037795</v>
      </c>
      <c r="N99" s="194">
        <v>529.1642887875422</v>
      </c>
      <c r="O99" s="193">
        <v>477.94732876673618</v>
      </c>
      <c r="P99" s="183">
        <f t="shared" si="50"/>
        <v>16687725.01120393</v>
      </c>
      <c r="Q99" s="193">
        <v>783.15977428390249</v>
      </c>
      <c r="R99" s="193">
        <v>732.47794398996268</v>
      </c>
      <c r="S99" s="193">
        <v>687.26249735347653</v>
      </c>
      <c r="T99" s="193">
        <v>663.15831006117548</v>
      </c>
      <c r="U99" s="193">
        <v>633.97002779174522</v>
      </c>
      <c r="V99" s="193">
        <v>578.13055425652772</v>
      </c>
      <c r="W99" s="194">
        <v>509.36565824520949</v>
      </c>
      <c r="X99" s="193">
        <v>468.98027229354602</v>
      </c>
      <c r="Y99" s="183">
        <f t="shared" si="51"/>
        <v>16063355.398420926</v>
      </c>
      <c r="Z99" s="195">
        <f t="shared" si="33"/>
        <v>-3.7414903011873077</v>
      </c>
      <c r="AA99" s="195">
        <f t="shared" si="34"/>
        <v>578.12700275982559</v>
      </c>
      <c r="AB99" s="195">
        <f t="shared" si="35"/>
        <v>509.3621067485073</v>
      </c>
      <c r="AC99" s="195">
        <f t="shared" si="36"/>
        <v>578.12256021796861</v>
      </c>
      <c r="AD99" s="195">
        <f t="shared" si="37"/>
        <v>509.35766420665038</v>
      </c>
      <c r="AE99">
        <f t="shared" si="38"/>
        <v>0</v>
      </c>
      <c r="AF99">
        <f t="shared" si="38"/>
        <v>0</v>
      </c>
      <c r="AG99">
        <f t="shared" si="38"/>
        <v>0</v>
      </c>
      <c r="AH99">
        <f t="shared" si="38"/>
        <v>0</v>
      </c>
      <c r="AI99">
        <f t="shared" si="38"/>
        <v>0</v>
      </c>
      <c r="AJ99">
        <f t="shared" si="38"/>
        <v>0</v>
      </c>
      <c r="AK99">
        <f t="shared" si="38"/>
        <v>0</v>
      </c>
      <c r="AL99">
        <f t="shared" si="38"/>
        <v>0</v>
      </c>
      <c r="AM99">
        <f t="shared" si="39"/>
        <v>0</v>
      </c>
      <c r="AN99">
        <f t="shared" si="39"/>
        <v>0</v>
      </c>
      <c r="AO99">
        <f t="shared" si="39"/>
        <v>0</v>
      </c>
      <c r="AP99">
        <f t="shared" si="39"/>
        <v>0</v>
      </c>
      <c r="AQ99">
        <f t="shared" si="39"/>
        <v>0</v>
      </c>
      <c r="AR99">
        <f t="shared" si="39"/>
        <v>0</v>
      </c>
      <c r="AS99">
        <f t="shared" si="39"/>
        <v>0</v>
      </c>
      <c r="AT99">
        <f t="shared" si="39"/>
        <v>0</v>
      </c>
      <c r="AU99">
        <f t="shared" si="40"/>
        <v>0</v>
      </c>
      <c r="AV99">
        <f t="shared" si="40"/>
        <v>0</v>
      </c>
      <c r="AW99">
        <f t="shared" si="40"/>
        <v>0</v>
      </c>
      <c r="AX99">
        <f t="shared" si="40"/>
        <v>0</v>
      </c>
      <c r="AY99">
        <f t="shared" si="40"/>
        <v>0</v>
      </c>
      <c r="AZ99">
        <f t="shared" si="40"/>
        <v>0</v>
      </c>
      <c r="BA99">
        <f t="shared" si="40"/>
        <v>0</v>
      </c>
      <c r="BB99">
        <f t="shared" si="40"/>
        <v>0</v>
      </c>
      <c r="BC99">
        <f t="shared" si="41"/>
        <v>0</v>
      </c>
      <c r="BD99">
        <f t="shared" si="41"/>
        <v>0</v>
      </c>
      <c r="BE99">
        <f t="shared" si="41"/>
        <v>0</v>
      </c>
      <c r="BF99">
        <f t="shared" si="41"/>
        <v>0</v>
      </c>
      <c r="BG99">
        <f t="shared" si="41"/>
        <v>0</v>
      </c>
      <c r="BH99">
        <f t="shared" si="41"/>
        <v>0</v>
      </c>
      <c r="BI99">
        <f t="shared" si="41"/>
        <v>0</v>
      </c>
      <c r="BJ99">
        <f t="shared" si="41"/>
        <v>0</v>
      </c>
      <c r="BK99">
        <f t="shared" si="42"/>
        <v>0</v>
      </c>
      <c r="BL99">
        <f t="shared" si="42"/>
        <v>0</v>
      </c>
      <c r="BM99">
        <f t="shared" si="42"/>
        <v>0</v>
      </c>
      <c r="BN99">
        <f t="shared" si="42"/>
        <v>0</v>
      </c>
      <c r="BO99">
        <f t="shared" si="42"/>
        <v>0</v>
      </c>
      <c r="BP99">
        <f t="shared" si="42"/>
        <v>0</v>
      </c>
      <c r="BQ99">
        <f t="shared" si="42"/>
        <v>0</v>
      </c>
      <c r="BR99">
        <f t="shared" si="42"/>
        <v>0</v>
      </c>
      <c r="BS99">
        <f t="shared" si="43"/>
        <v>0</v>
      </c>
      <c r="BT99">
        <f t="shared" si="44"/>
        <v>0</v>
      </c>
      <c r="BU99">
        <f t="shared" si="45"/>
        <v>0</v>
      </c>
      <c r="BV99">
        <f t="shared" si="46"/>
        <v>0</v>
      </c>
      <c r="BW99">
        <f t="shared" si="47"/>
        <v>0</v>
      </c>
      <c r="BX99" s="190" t="str">
        <f t="shared" si="48"/>
        <v>Con recursos</v>
      </c>
      <c r="BY99" s="190" t="str">
        <f t="shared" si="48"/>
        <v>Con recursos</v>
      </c>
      <c r="BZ99" s="190" t="str">
        <f t="shared" si="48"/>
        <v>Con recursos</v>
      </c>
      <c r="CA99" s="190" t="str">
        <f t="shared" si="48"/>
        <v>Con recursos</v>
      </c>
      <c r="CB99" s="190" t="str">
        <f t="shared" si="48"/>
        <v>Con recursos</v>
      </c>
      <c r="CC99" s="190">
        <v>0</v>
      </c>
      <c r="CD99" s="190">
        <v>0</v>
      </c>
      <c r="CE99" s="190">
        <v>0</v>
      </c>
      <c r="CF99" s="190">
        <v>0</v>
      </c>
      <c r="CG99" s="196">
        <f t="shared" si="52"/>
        <v>0</v>
      </c>
      <c r="CH99" s="196">
        <f t="shared" si="53"/>
        <v>0</v>
      </c>
      <c r="CI99" s="196" t="str">
        <f t="shared" si="54"/>
        <v>Con recursos</v>
      </c>
      <c r="CJ99" s="196" t="str">
        <f t="shared" si="49"/>
        <v>Con recursos</v>
      </c>
      <c r="CK99" s="196" t="str">
        <f t="shared" si="49"/>
        <v>Con recursos</v>
      </c>
      <c r="CL99" s="196" t="str">
        <f t="shared" si="49"/>
        <v>Con recursos</v>
      </c>
      <c r="CM99" s="196" t="str">
        <f t="shared" si="49"/>
        <v>Con recursos</v>
      </c>
      <c r="CN99" s="181" t="s">
        <v>744</v>
      </c>
      <c r="CO99" s="201">
        <v>-5.6002996699483429E-3</v>
      </c>
      <c r="CP99" s="181" t="s">
        <v>744</v>
      </c>
    </row>
    <row r="100" spans="1:94">
      <c r="A100" t="s">
        <v>737</v>
      </c>
      <c r="B100" t="s">
        <v>164</v>
      </c>
      <c r="C100" s="191">
        <f>VLOOKUP($A100,'Demanda Cuencas consolidada Mm3'!$A$1:$G$102,3,FALSE)*1000/365/24/3600</f>
        <v>0.13092973110096398</v>
      </c>
      <c r="D100" s="191">
        <f>VLOOKUP($A100,'[1]DDA Cuencas Mm3'!$A$1:$G$102,4,FALSE)*1000/365/24/3600</f>
        <v>0.14115930999492643</v>
      </c>
      <c r="E100" s="191">
        <f>VLOOKUP($A100,'[1]DDA Cuencas Mm3'!$A$1:$G$102,5,FALSE)*1000/365/24/3600</f>
        <v>0.16610540334855403</v>
      </c>
      <c r="F100" s="191">
        <f>VLOOKUP($A100,'[1]DDA Cuencas Mm3'!$A$1:$G$102,6,FALSE)*1000/365/24/3600</f>
        <v>0.17454020801623538</v>
      </c>
      <c r="G100" s="191">
        <f>VLOOKUP($A100,'[1]DDA Cuencas Mm3'!$A$1:$G$102,7,FALSE)*1000/365/24/3600</f>
        <v>0.21025494672754946</v>
      </c>
      <c r="H100" s="193">
        <v>570.61514835994444</v>
      </c>
      <c r="I100" s="193">
        <v>511.62641990596831</v>
      </c>
      <c r="J100" s="193">
        <v>465.30180903096237</v>
      </c>
      <c r="K100" s="193">
        <v>442.75868916170981</v>
      </c>
      <c r="L100" s="193">
        <v>417.27806701540811</v>
      </c>
      <c r="M100" s="193">
        <v>373.52256607453512</v>
      </c>
      <c r="N100" s="194">
        <v>327.41771617504492</v>
      </c>
      <c r="O100" s="193">
        <v>303.76121215775242</v>
      </c>
      <c r="P100" s="183">
        <f t="shared" si="50"/>
        <v>10325445.097296217</v>
      </c>
      <c r="Q100" s="193">
        <v>503.66687619955309</v>
      </c>
      <c r="R100" s="193">
        <v>468.50760051108853</v>
      </c>
      <c r="S100" s="193">
        <v>437.14049430262611</v>
      </c>
      <c r="T100" s="193">
        <v>420.41880604982958</v>
      </c>
      <c r="U100" s="193">
        <v>400.17015170503311</v>
      </c>
      <c r="V100" s="193">
        <v>361.4328876216918</v>
      </c>
      <c r="W100" s="194">
        <v>313.72892897362323</v>
      </c>
      <c r="X100" s="193">
        <v>285.7125588026081</v>
      </c>
      <c r="Y100" s="183">
        <f t="shared" si="51"/>
        <v>9893755.5041121822</v>
      </c>
      <c r="Z100" s="195">
        <f t="shared" si="33"/>
        <v>-4.1808327787930022</v>
      </c>
      <c r="AA100" s="195">
        <f t="shared" si="34"/>
        <v>361.29172831169689</v>
      </c>
      <c r="AB100" s="195">
        <f t="shared" si="35"/>
        <v>313.58776966362831</v>
      </c>
      <c r="AC100" s="195">
        <f t="shared" si="36"/>
        <v>361.22263267496425</v>
      </c>
      <c r="AD100" s="195">
        <f t="shared" si="37"/>
        <v>313.51867402689567</v>
      </c>
      <c r="AE100">
        <f t="shared" si="38"/>
        <v>0</v>
      </c>
      <c r="AF100">
        <f t="shared" si="38"/>
        <v>0</v>
      </c>
      <c r="AG100">
        <f t="shared" si="38"/>
        <v>0</v>
      </c>
      <c r="AH100">
        <f t="shared" si="38"/>
        <v>0</v>
      </c>
      <c r="AI100">
        <f t="shared" si="38"/>
        <v>0</v>
      </c>
      <c r="AJ100">
        <f t="shared" si="38"/>
        <v>0</v>
      </c>
      <c r="AK100">
        <f t="shared" si="38"/>
        <v>0</v>
      </c>
      <c r="AL100">
        <f t="shared" si="38"/>
        <v>0</v>
      </c>
      <c r="AM100">
        <f t="shared" si="39"/>
        <v>0</v>
      </c>
      <c r="AN100">
        <f t="shared" si="39"/>
        <v>0</v>
      </c>
      <c r="AO100">
        <f t="shared" si="39"/>
        <v>0</v>
      </c>
      <c r="AP100">
        <f t="shared" si="39"/>
        <v>0</v>
      </c>
      <c r="AQ100">
        <f t="shared" si="39"/>
        <v>0</v>
      </c>
      <c r="AR100">
        <f t="shared" si="39"/>
        <v>0</v>
      </c>
      <c r="AS100">
        <f t="shared" si="39"/>
        <v>0</v>
      </c>
      <c r="AT100">
        <f t="shared" si="39"/>
        <v>0</v>
      </c>
      <c r="AU100">
        <f t="shared" si="40"/>
        <v>0</v>
      </c>
      <c r="AV100">
        <f t="shared" si="40"/>
        <v>0</v>
      </c>
      <c r="AW100">
        <f t="shared" si="40"/>
        <v>0</v>
      </c>
      <c r="AX100">
        <f t="shared" si="40"/>
        <v>0</v>
      </c>
      <c r="AY100">
        <f t="shared" si="40"/>
        <v>0</v>
      </c>
      <c r="AZ100">
        <f t="shared" si="40"/>
        <v>0</v>
      </c>
      <c r="BA100">
        <f t="shared" si="40"/>
        <v>0</v>
      </c>
      <c r="BB100">
        <f t="shared" si="40"/>
        <v>0</v>
      </c>
      <c r="BC100">
        <f t="shared" si="41"/>
        <v>0</v>
      </c>
      <c r="BD100">
        <f t="shared" si="41"/>
        <v>0</v>
      </c>
      <c r="BE100">
        <f t="shared" si="41"/>
        <v>0</v>
      </c>
      <c r="BF100">
        <f t="shared" si="41"/>
        <v>0</v>
      </c>
      <c r="BG100">
        <f t="shared" si="41"/>
        <v>0</v>
      </c>
      <c r="BH100">
        <f t="shared" si="41"/>
        <v>0</v>
      </c>
      <c r="BI100">
        <f t="shared" si="41"/>
        <v>0</v>
      </c>
      <c r="BJ100">
        <f t="shared" si="41"/>
        <v>0</v>
      </c>
      <c r="BK100">
        <f t="shared" si="42"/>
        <v>0</v>
      </c>
      <c r="BL100">
        <f t="shared" si="42"/>
        <v>0</v>
      </c>
      <c r="BM100">
        <f t="shared" si="42"/>
        <v>0</v>
      </c>
      <c r="BN100">
        <f t="shared" si="42"/>
        <v>0</v>
      </c>
      <c r="BO100">
        <f t="shared" si="42"/>
        <v>0</v>
      </c>
      <c r="BP100">
        <f t="shared" si="42"/>
        <v>0</v>
      </c>
      <c r="BQ100">
        <f t="shared" si="42"/>
        <v>0</v>
      </c>
      <c r="BR100">
        <f t="shared" si="42"/>
        <v>0</v>
      </c>
      <c r="BS100">
        <f t="shared" si="43"/>
        <v>0</v>
      </c>
      <c r="BT100">
        <f t="shared" si="44"/>
        <v>0</v>
      </c>
      <c r="BU100">
        <f t="shared" si="45"/>
        <v>0</v>
      </c>
      <c r="BV100">
        <f t="shared" si="46"/>
        <v>0</v>
      </c>
      <c r="BW100">
        <f t="shared" si="47"/>
        <v>0</v>
      </c>
      <c r="BX100" s="190" t="str">
        <f t="shared" si="48"/>
        <v>Con recursos</v>
      </c>
      <c r="BY100" s="190" t="str">
        <f t="shared" si="48"/>
        <v>Con recursos</v>
      </c>
      <c r="BZ100" s="190" t="str">
        <f t="shared" si="48"/>
        <v>Con recursos</v>
      </c>
      <c r="CA100" s="190" t="str">
        <f t="shared" si="48"/>
        <v>Con recursos</v>
      </c>
      <c r="CB100" s="190" t="str">
        <f t="shared" si="48"/>
        <v>Con recursos</v>
      </c>
      <c r="CC100" s="190">
        <v>0</v>
      </c>
      <c r="CD100" s="190">
        <v>0</v>
      </c>
      <c r="CE100" s="190">
        <v>1</v>
      </c>
      <c r="CF100" s="190">
        <v>1</v>
      </c>
      <c r="CG100" s="196">
        <f t="shared" si="52"/>
        <v>0</v>
      </c>
      <c r="CH100" s="196">
        <f t="shared" si="53"/>
        <v>1</v>
      </c>
      <c r="CI100" s="196" t="str">
        <f t="shared" si="54"/>
        <v>Estrés hídrico</v>
      </c>
      <c r="CJ100" s="196" t="str">
        <f t="shared" si="49"/>
        <v>Estrés hídrico</v>
      </c>
      <c r="CK100" s="196" t="str">
        <f t="shared" si="49"/>
        <v>Estrés hídrico</v>
      </c>
      <c r="CL100" s="196" t="str">
        <f t="shared" si="49"/>
        <v>Estrés hídrico</v>
      </c>
      <c r="CM100" s="196" t="str">
        <f t="shared" si="49"/>
        <v>Estrés hídrico</v>
      </c>
      <c r="CN100" s="181">
        <v>10952.8</v>
      </c>
      <c r="CO100" s="201">
        <v>-4.1385788486144656E-3</v>
      </c>
      <c r="CP100" s="181">
        <v>10907.470973586895</v>
      </c>
    </row>
    <row r="101" spans="1:94">
      <c r="A101" t="s">
        <v>738</v>
      </c>
      <c r="B101" t="s">
        <v>739</v>
      </c>
      <c r="C101" s="191">
        <f>VLOOKUP($A101,'Demanda Cuencas consolidada Mm3'!$A$1:$G$102,3,FALSE)*1000/365/24/3600</f>
        <v>1.3318112633181126E-4</v>
      </c>
      <c r="D101" s="191">
        <f>VLOOKUP($A101,'[1]DDA Cuencas Mm3'!$A$1:$G$102,4,FALSE)*1000/365/24/3600</f>
        <v>1.3635210553018771E-4</v>
      </c>
      <c r="E101" s="191">
        <f>VLOOKUP($A101,'[1]DDA Cuencas Mm3'!$A$1:$G$102,5,FALSE)*1000/365/24/3600</f>
        <v>1.9025875190258754E-4</v>
      </c>
      <c r="F101" s="191">
        <f>VLOOKUP($A101,'[1]DDA Cuencas Mm3'!$A$1:$G$102,6,FALSE)*1000/365/24/3600</f>
        <v>1.9660071029934043E-4</v>
      </c>
      <c r="G101" s="191">
        <f>VLOOKUP($A101,'[1]DDA Cuencas Mm3'!$A$1:$G$102,7,FALSE)*1000/365/24/3600</f>
        <v>2.2831050228310504E-4</v>
      </c>
      <c r="H101" s="193">
        <v>396.60090440927229</v>
      </c>
      <c r="I101" s="193">
        <v>360.21121031499979</v>
      </c>
      <c r="J101" s="193">
        <v>330.83330184118842</v>
      </c>
      <c r="K101" s="193">
        <v>316.26612435121422</v>
      </c>
      <c r="L101" s="193">
        <v>299.57746268056042</v>
      </c>
      <c r="M101" s="193">
        <v>270.34303130003622</v>
      </c>
      <c r="N101" s="194">
        <v>238.71164577284509</v>
      </c>
      <c r="O101" s="193">
        <v>222.13904289402521</v>
      </c>
      <c r="P101" s="183">
        <f t="shared" si="50"/>
        <v>7528010.4610924423</v>
      </c>
      <c r="Q101" s="193">
        <v>407.90404270067307</v>
      </c>
      <c r="R101" s="193">
        <v>365.40680585616059</v>
      </c>
      <c r="S101" s="193">
        <v>331.11300668702989</v>
      </c>
      <c r="T101" s="193">
        <v>314.11359769014541</v>
      </c>
      <c r="U101" s="193">
        <v>294.64314404675559</v>
      </c>
      <c r="V101" s="193">
        <v>260.54860982731378</v>
      </c>
      <c r="W101" s="194">
        <v>223.67920117605141</v>
      </c>
      <c r="X101" s="193">
        <v>204.371814224312</v>
      </c>
      <c r="Y101" s="183">
        <f t="shared" si="51"/>
        <v>7053947.2882879572</v>
      </c>
      <c r="Z101" s="195">
        <f t="shared" si="33"/>
        <v>-6.2973235126946205</v>
      </c>
      <c r="AA101" s="195">
        <f t="shared" si="34"/>
        <v>260.54847347520825</v>
      </c>
      <c r="AB101" s="195">
        <f t="shared" si="35"/>
        <v>223.67906482394588</v>
      </c>
      <c r="AC101" s="195">
        <f t="shared" si="36"/>
        <v>260.5483815168115</v>
      </c>
      <c r="AD101" s="195">
        <f t="shared" si="37"/>
        <v>223.67897286554913</v>
      </c>
      <c r="AE101">
        <f t="shared" si="38"/>
        <v>0</v>
      </c>
      <c r="AF101">
        <f t="shared" si="38"/>
        <v>0</v>
      </c>
      <c r="AG101">
        <f t="shared" si="38"/>
        <v>0</v>
      </c>
      <c r="AH101">
        <f t="shared" si="38"/>
        <v>0</v>
      </c>
      <c r="AI101">
        <f t="shared" si="38"/>
        <v>0</v>
      </c>
      <c r="AJ101">
        <f t="shared" si="38"/>
        <v>0</v>
      </c>
      <c r="AK101">
        <f t="shared" si="38"/>
        <v>0</v>
      </c>
      <c r="AL101">
        <f t="shared" si="38"/>
        <v>0</v>
      </c>
      <c r="AM101">
        <f t="shared" si="39"/>
        <v>0</v>
      </c>
      <c r="AN101">
        <f t="shared" si="39"/>
        <v>0</v>
      </c>
      <c r="AO101">
        <f t="shared" si="39"/>
        <v>0</v>
      </c>
      <c r="AP101">
        <f t="shared" si="39"/>
        <v>0</v>
      </c>
      <c r="AQ101">
        <f t="shared" si="39"/>
        <v>0</v>
      </c>
      <c r="AR101">
        <f t="shared" si="39"/>
        <v>0</v>
      </c>
      <c r="AS101">
        <f t="shared" si="39"/>
        <v>0</v>
      </c>
      <c r="AT101">
        <f t="shared" si="39"/>
        <v>0</v>
      </c>
      <c r="AU101">
        <f t="shared" si="40"/>
        <v>0</v>
      </c>
      <c r="AV101">
        <f t="shared" si="40"/>
        <v>0</v>
      </c>
      <c r="AW101">
        <f t="shared" si="40"/>
        <v>0</v>
      </c>
      <c r="AX101">
        <f t="shared" si="40"/>
        <v>0</v>
      </c>
      <c r="AY101">
        <f t="shared" si="40"/>
        <v>0</v>
      </c>
      <c r="AZ101">
        <f t="shared" si="40"/>
        <v>0</v>
      </c>
      <c r="BA101">
        <f t="shared" si="40"/>
        <v>0</v>
      </c>
      <c r="BB101">
        <f t="shared" si="40"/>
        <v>0</v>
      </c>
      <c r="BC101">
        <f t="shared" si="41"/>
        <v>0</v>
      </c>
      <c r="BD101">
        <f t="shared" si="41"/>
        <v>0</v>
      </c>
      <c r="BE101">
        <f t="shared" si="41"/>
        <v>0</v>
      </c>
      <c r="BF101">
        <f t="shared" si="41"/>
        <v>0</v>
      </c>
      <c r="BG101">
        <f t="shared" si="41"/>
        <v>0</v>
      </c>
      <c r="BH101">
        <f t="shared" si="41"/>
        <v>0</v>
      </c>
      <c r="BI101">
        <f t="shared" si="41"/>
        <v>0</v>
      </c>
      <c r="BJ101">
        <f t="shared" si="41"/>
        <v>0</v>
      </c>
      <c r="BK101">
        <f t="shared" si="42"/>
        <v>0</v>
      </c>
      <c r="BL101">
        <f t="shared" si="42"/>
        <v>0</v>
      </c>
      <c r="BM101">
        <f t="shared" si="42"/>
        <v>0</v>
      </c>
      <c r="BN101">
        <f t="shared" si="42"/>
        <v>0</v>
      </c>
      <c r="BO101">
        <f t="shared" si="42"/>
        <v>0</v>
      </c>
      <c r="BP101">
        <f t="shared" si="42"/>
        <v>0</v>
      </c>
      <c r="BQ101">
        <f t="shared" si="42"/>
        <v>0</v>
      </c>
      <c r="BR101">
        <f t="shared" si="42"/>
        <v>0</v>
      </c>
      <c r="BS101">
        <f t="shared" si="43"/>
        <v>0</v>
      </c>
      <c r="BT101">
        <f t="shared" si="44"/>
        <v>0</v>
      </c>
      <c r="BU101">
        <f t="shared" si="45"/>
        <v>0</v>
      </c>
      <c r="BV101">
        <f t="shared" si="46"/>
        <v>0</v>
      </c>
      <c r="BW101">
        <f t="shared" si="47"/>
        <v>0</v>
      </c>
      <c r="BX101" s="190" t="str">
        <f t="shared" si="48"/>
        <v>Con recursos</v>
      </c>
      <c r="BY101" s="190" t="str">
        <f t="shared" si="48"/>
        <v>Con recursos</v>
      </c>
      <c r="BZ101" s="190" t="str">
        <f t="shared" si="48"/>
        <v>Con recursos</v>
      </c>
      <c r="CA101" s="190" t="str">
        <f t="shared" si="48"/>
        <v>Con recursos</v>
      </c>
      <c r="CB101" s="190" t="str">
        <f t="shared" si="48"/>
        <v>Con recursos</v>
      </c>
      <c r="CC101" s="190">
        <v>0</v>
      </c>
      <c r="CD101" s="190">
        <v>0</v>
      </c>
      <c r="CE101" s="190">
        <v>0</v>
      </c>
      <c r="CF101" s="190">
        <v>0</v>
      </c>
      <c r="CG101" s="196">
        <f t="shared" si="52"/>
        <v>0</v>
      </c>
      <c r="CH101" s="196">
        <f t="shared" si="53"/>
        <v>0</v>
      </c>
      <c r="CI101" s="196" t="str">
        <f t="shared" si="54"/>
        <v>Con recursos</v>
      </c>
      <c r="CJ101" s="196" t="str">
        <f t="shared" si="49"/>
        <v>Con recursos</v>
      </c>
      <c r="CK101" s="196" t="str">
        <f t="shared" si="49"/>
        <v>Con recursos</v>
      </c>
      <c r="CL101" s="196" t="str">
        <f t="shared" si="49"/>
        <v>Con recursos</v>
      </c>
      <c r="CM101" s="196" t="str">
        <f t="shared" si="49"/>
        <v>Con recursos</v>
      </c>
      <c r="CN101" s="181" t="s">
        <v>744</v>
      </c>
      <c r="CO101" s="201">
        <v>-1.0864828298640576E-2</v>
      </c>
      <c r="CP101" s="181" t="s">
        <v>744</v>
      </c>
    </row>
    <row r="104" spans="1:94">
      <c r="C104" s="197"/>
      <c r="D104" s="197"/>
      <c r="E104" s="197"/>
      <c r="F104" s="197"/>
      <c r="G104" s="197"/>
    </row>
  </sheetData>
  <sheetProtection algorithmName="SHA-512" hashValue="mDIhTr7eP78waFbXxXNxR3GC/4lzbYyGq8Rg3eQkw+1qRqM3cgFKuI98+twm95IseSCiSJX5NI1I4NBvmyrIYQ==" saltValue="/3RulNGn4LA94DhGpdlTMA==" spinCount="100000" sheet="1" objects="1" scenarios="1"/>
  <autoFilter ref="A2:CM101"/>
  <mergeCells count="12">
    <mergeCell ref="CN1:CP1"/>
    <mergeCell ref="C1:G1"/>
    <mergeCell ref="H1:O1"/>
    <mergeCell ref="Q1:X1"/>
    <mergeCell ref="AE1:AL1"/>
    <mergeCell ref="AM1:AT1"/>
    <mergeCell ref="AU1:BB1"/>
    <mergeCell ref="BC1:BJ1"/>
    <mergeCell ref="BK1:BR1"/>
    <mergeCell ref="BX1:CB1"/>
    <mergeCell ref="CG1:CH1"/>
    <mergeCell ref="CI1:CM1"/>
  </mergeCells>
  <conditionalFormatting sqref="Z3:AD101">
    <cfRule type="cellIs" dxfId="46" priority="20" operator="lessThan">
      <formula>0</formula>
    </cfRule>
  </conditionalFormatting>
  <conditionalFormatting sqref="AE3:BR101 AE103:AL103">
    <cfRule type="cellIs" dxfId="45" priority="24" operator="equal">
      <formula>1</formula>
    </cfRule>
  </conditionalFormatting>
  <conditionalFormatting sqref="BX3:CB102 BX104:CB1048576">
    <cfRule type="containsText" dxfId="44" priority="21" operator="containsText" text="Con recursos">
      <formula>NOT(ISERROR(SEARCH("Con recursos",BX3)))</formula>
    </cfRule>
    <cfRule type="containsText" dxfId="43" priority="22" operator="containsText" text="Estrés hídrico">
      <formula>NOT(ISERROR(SEARCH("Estrés hídrico",BX3)))</formula>
    </cfRule>
    <cfRule type="containsText" dxfId="42" priority="23" operator="containsText" text="Déficit hídrico estructural">
      <formula>NOT(ISERROR(SEARCH("Déficit hídrico estructural",BX3)))</formula>
    </cfRule>
  </conditionalFormatting>
  <conditionalFormatting sqref="CG3:CG101">
    <cfRule type="containsText" dxfId="41" priority="17" operator="containsText" text="recursos">
      <formula>NOT(ISERROR(SEARCH("recursos",CG3)))</formula>
    </cfRule>
    <cfRule type="containsText" dxfId="40" priority="18" operator="containsText" text="estrés">
      <formula>NOT(ISERROR(SEARCH("estrés",CG3)))</formula>
    </cfRule>
    <cfRule type="containsText" dxfId="39" priority="19" operator="containsText" text="Déficit">
      <formula>NOT(ISERROR(SEARCH("Déficit",CG3)))</formula>
    </cfRule>
  </conditionalFormatting>
  <conditionalFormatting sqref="CH3:CH101">
    <cfRule type="containsText" dxfId="38" priority="14" operator="containsText" text="recursos">
      <formula>NOT(ISERROR(SEARCH("recursos",CH3)))</formula>
    </cfRule>
    <cfRule type="containsText" dxfId="37" priority="15" operator="containsText" text="estrés">
      <formula>NOT(ISERROR(SEARCH("estrés",CH3)))</formula>
    </cfRule>
    <cfRule type="containsText" dxfId="36" priority="16" operator="containsText" text="Déficit">
      <formula>NOT(ISERROR(SEARCH("Déficit",CH3)))</formula>
    </cfRule>
  </conditionalFormatting>
  <conditionalFormatting sqref="CI2:CN2 CI1">
    <cfRule type="containsText" dxfId="35" priority="11" operator="containsText" text="recursos">
      <formula>NOT(ISERROR(SEARCH("recursos",CI1)))</formula>
    </cfRule>
    <cfRule type="containsText" dxfId="34" priority="12" operator="containsText" text="estrés">
      <formula>NOT(ISERROR(SEARCH("estrés",CI1)))</formula>
    </cfRule>
    <cfRule type="containsText" dxfId="33" priority="13" operator="containsText" text="Déficit">
      <formula>NOT(ISERROR(SEARCH("Déficit",CI1)))</formula>
    </cfRule>
  </conditionalFormatting>
  <conditionalFormatting sqref="CI3:CM101">
    <cfRule type="containsText" dxfId="32" priority="8" operator="containsText" text="recursos">
      <formula>NOT(ISERROR(SEARCH("recursos",CI3)))</formula>
    </cfRule>
    <cfRule type="containsText" dxfId="31" priority="9" operator="containsText" text="estrés">
      <formula>NOT(ISERROR(SEARCH("estrés",CI3)))</formula>
    </cfRule>
    <cfRule type="containsText" dxfId="30" priority="10" operator="containsText" text="Déficit">
      <formula>NOT(ISERROR(SEARCH("Déficit",CI3)))</formula>
    </cfRule>
  </conditionalFormatting>
  <conditionalFormatting sqref="AM103:AT103">
    <cfRule type="cellIs" dxfId="29" priority="7" operator="equal">
      <formula>1</formula>
    </cfRule>
  </conditionalFormatting>
  <conditionalFormatting sqref="CI103:CM103">
    <cfRule type="cellIs" dxfId="28" priority="1" operator="equal">
      <formula>1</formula>
    </cfRule>
  </conditionalFormatting>
  <conditionalFormatting sqref="AU103:BB103">
    <cfRule type="cellIs" dxfId="27" priority="6" operator="equal">
      <formula>1</formula>
    </cfRule>
  </conditionalFormatting>
  <conditionalFormatting sqref="BC103:BJ103">
    <cfRule type="cellIs" dxfId="26" priority="5" operator="equal">
      <formula>1</formula>
    </cfRule>
  </conditionalFormatting>
  <conditionalFormatting sqref="BK103:BR103">
    <cfRule type="cellIs" dxfId="25" priority="4" operator="equal">
      <formula>1</formula>
    </cfRule>
  </conditionalFormatting>
  <conditionalFormatting sqref="BX103:CB103">
    <cfRule type="cellIs" dxfId="24" priority="3" operator="equal">
      <formula>1</formula>
    </cfRule>
  </conditionalFormatting>
  <conditionalFormatting sqref="CG103:CH103">
    <cfRule type="cellIs" dxfId="23" priority="2" operator="equal">
      <formula>1</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
  <sheetViews>
    <sheetView workbookViewId="0"/>
  </sheetViews>
  <sheetFormatPr baseColWidth="10" defaultRowHeight="15"/>
  <cols>
    <col min="1" max="1" width="13.28515625" customWidth="1"/>
    <col min="3" max="3" width="73.28515625" customWidth="1"/>
    <col min="4" max="4" width="13.7109375" customWidth="1"/>
    <col min="5" max="5" width="15.140625" customWidth="1"/>
    <col min="6" max="6" width="14.42578125" customWidth="1"/>
  </cols>
  <sheetData>
    <row r="1" spans="1:6" ht="51">
      <c r="A1" s="265" t="s">
        <v>0</v>
      </c>
      <c r="B1" s="1" t="s">
        <v>1</v>
      </c>
      <c r="C1" s="1" t="s">
        <v>2</v>
      </c>
      <c r="D1" s="1" t="s">
        <v>3</v>
      </c>
      <c r="E1" s="1" t="s">
        <v>4</v>
      </c>
      <c r="F1" s="2" t="s">
        <v>5</v>
      </c>
    </row>
    <row r="2" spans="1:6" ht="76.5">
      <c r="A2" s="283" t="s">
        <v>6</v>
      </c>
      <c r="B2" s="3" t="s">
        <v>7</v>
      </c>
      <c r="C2" s="4" t="s">
        <v>8</v>
      </c>
      <c r="D2" s="4" t="s">
        <v>9</v>
      </c>
      <c r="E2" s="284" t="s">
        <v>7</v>
      </c>
      <c r="F2" s="5">
        <v>0.1</v>
      </c>
    </row>
    <row r="3" spans="1:6" ht="63.75">
      <c r="A3" s="283"/>
      <c r="B3" s="3" t="s">
        <v>10</v>
      </c>
      <c r="C3" s="4" t="s">
        <v>11</v>
      </c>
      <c r="D3" s="4" t="s">
        <v>9</v>
      </c>
      <c r="E3" s="284"/>
      <c r="F3" s="6">
        <v>0.09</v>
      </c>
    </row>
    <row r="4" spans="1:6" ht="165.75">
      <c r="A4" s="1" t="s">
        <v>12</v>
      </c>
      <c r="B4" s="3" t="s">
        <v>13</v>
      </c>
      <c r="C4" s="7" t="s">
        <v>14</v>
      </c>
      <c r="D4" s="4" t="s">
        <v>9</v>
      </c>
      <c r="E4" s="4" t="s">
        <v>15</v>
      </c>
      <c r="F4" s="6">
        <v>0.13</v>
      </c>
    </row>
    <row r="5" spans="1:6" ht="140.25">
      <c r="A5" s="1" t="s">
        <v>16</v>
      </c>
      <c r="B5" s="3" t="s">
        <v>17</v>
      </c>
      <c r="C5" s="4" t="s">
        <v>18</v>
      </c>
      <c r="D5" s="4" t="s">
        <v>9</v>
      </c>
      <c r="E5" s="4" t="s">
        <v>19</v>
      </c>
      <c r="F5" s="6">
        <v>0.2</v>
      </c>
    </row>
    <row r="6" spans="1:6" ht="51">
      <c r="A6" s="1" t="s">
        <v>20</v>
      </c>
      <c r="B6" s="3" t="s">
        <v>21</v>
      </c>
      <c r="C6" s="4" t="s">
        <v>22</v>
      </c>
      <c r="D6" s="4" t="s">
        <v>9</v>
      </c>
      <c r="E6" s="4" t="s">
        <v>23</v>
      </c>
      <c r="F6" s="5">
        <v>0.12</v>
      </c>
    </row>
    <row r="7" spans="1:6" ht="191.25">
      <c r="A7" s="1" t="s">
        <v>24</v>
      </c>
      <c r="B7" s="3" t="s">
        <v>25</v>
      </c>
      <c r="C7" s="4" t="s">
        <v>26</v>
      </c>
      <c r="D7" s="4" t="s">
        <v>9</v>
      </c>
      <c r="E7" s="4" t="s">
        <v>27</v>
      </c>
      <c r="F7" s="5">
        <v>0.12</v>
      </c>
    </row>
    <row r="8" spans="1:6" ht="114.75">
      <c r="A8" s="8" t="s">
        <v>28</v>
      </c>
      <c r="B8" s="9" t="s">
        <v>29</v>
      </c>
      <c r="C8" s="4" t="s">
        <v>30</v>
      </c>
      <c r="D8" s="4" t="s">
        <v>31</v>
      </c>
      <c r="E8" s="4" t="s">
        <v>32</v>
      </c>
      <c r="F8" s="5">
        <v>0.12</v>
      </c>
    </row>
    <row r="9" spans="1:6" ht="222" customHeight="1">
      <c r="A9" s="1" t="s">
        <v>33</v>
      </c>
      <c r="B9" s="3" t="s">
        <v>34</v>
      </c>
      <c r="C9" s="4"/>
      <c r="D9" s="4" t="s">
        <v>35</v>
      </c>
      <c r="E9" s="10" t="s">
        <v>36</v>
      </c>
      <c r="F9" s="5">
        <v>0.12</v>
      </c>
    </row>
  </sheetData>
  <sheetProtection algorithmName="SHA-512" hashValue="ImFKK57jV1q7L6lMRXgFNQjpv3C74L/xcYhKXo/uRhQ2rdroPnN09uK6sRVjRyispwgbq8WUg/rruuyoXFoQig==" saltValue="LQxERSisH3r0wKVagVMkzw==" spinCount="100000" sheet="1" objects="1" scenarios="1"/>
  <mergeCells count="2">
    <mergeCell ref="A2:A3"/>
    <mergeCell ref="E2:E3"/>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L38"/>
  <sheetViews>
    <sheetView topLeftCell="A2" zoomScale="55" zoomScaleNormal="55" workbookViewId="0">
      <selection activeCell="A2" sqref="A2"/>
    </sheetView>
  </sheetViews>
  <sheetFormatPr baseColWidth="10" defaultRowHeight="15"/>
  <cols>
    <col min="2" max="2" width="0" hidden="1" customWidth="1"/>
    <col min="3" max="3" width="50.5703125" customWidth="1"/>
    <col min="4" max="4" width="16.140625" bestFit="1" customWidth="1"/>
    <col min="5" max="5" width="28.5703125" bestFit="1" customWidth="1"/>
    <col min="6" max="9" width="17.140625" customWidth="1"/>
    <col min="10" max="15" width="16.85546875" customWidth="1"/>
    <col min="16" max="16" width="12.140625" customWidth="1"/>
    <col min="17" max="17" width="25.42578125" customWidth="1"/>
    <col min="18" max="27" width="12.140625" customWidth="1"/>
    <col min="28" max="28" width="31.7109375" customWidth="1"/>
    <col min="29" max="37" width="12.140625" customWidth="1"/>
    <col min="38" max="38" width="25.28515625" customWidth="1"/>
    <col min="39" max="47" width="12.140625" customWidth="1"/>
    <col min="48" max="48" width="29.28515625" customWidth="1"/>
    <col min="49" max="56" width="12.140625" customWidth="1"/>
    <col min="57" max="57" width="22.28515625" customWidth="1"/>
    <col min="58" max="59" width="12.140625" customWidth="1"/>
    <col min="60" max="60" width="21.140625" customWidth="1"/>
    <col min="61" max="62" width="12.140625" customWidth="1"/>
    <col min="63" max="63" width="22" customWidth="1"/>
    <col min="64" max="69" width="12.140625" customWidth="1"/>
    <col min="70" max="70" width="20.85546875" customWidth="1"/>
    <col min="71" max="71" width="12.140625" customWidth="1"/>
    <col min="72" max="72" width="15.7109375" customWidth="1"/>
    <col min="73" max="80" width="16.140625" customWidth="1"/>
    <col min="82" max="82" width="24.28515625" customWidth="1"/>
    <col min="91" max="91" width="30.85546875" customWidth="1"/>
    <col min="96" max="96" width="20" customWidth="1"/>
    <col min="104" max="104" width="24.42578125" customWidth="1"/>
    <col min="113" max="113" width="23.85546875" customWidth="1"/>
    <col min="125" max="125" width="11.42578125" customWidth="1"/>
    <col min="126" max="126" width="54.85546875" customWidth="1"/>
    <col min="128" max="128" width="11.85546875" bestFit="1" customWidth="1"/>
  </cols>
  <sheetData>
    <row r="1" spans="1:142" ht="15.75" hidden="1" thickBot="1">
      <c r="D1" t="str">
        <f>CONCATENATE("Arica_",D3)</f>
        <v>Arica_10</v>
      </c>
      <c r="E1" t="str">
        <f t="shared" ref="E1:I1" si="0">CONCATENATE("Arica_",E3)</f>
        <v>Arica_11</v>
      </c>
      <c r="F1" t="str">
        <f t="shared" si="0"/>
        <v>Arica_12</v>
      </c>
      <c r="G1" t="str">
        <f t="shared" si="0"/>
        <v>Arica_13</v>
      </c>
      <c r="H1" t="str">
        <f t="shared" si="0"/>
        <v>Arica_14</v>
      </c>
      <c r="I1" t="str">
        <f t="shared" si="0"/>
        <v>Arica_15</v>
      </c>
      <c r="J1" t="str">
        <f>CONCATENATE("Tarapacá_",J3)</f>
        <v>Tarapacá_10</v>
      </c>
      <c r="K1" t="str">
        <f t="shared" ref="K1:O1" si="1">CONCATENATE("Tarapacá_",K3)</f>
        <v>Tarapacá_15</v>
      </c>
      <c r="L1" t="str">
        <f t="shared" si="1"/>
        <v>Tarapacá_16</v>
      </c>
      <c r="M1" t="str">
        <f t="shared" si="1"/>
        <v>Tarapacá_17</v>
      </c>
      <c r="N1" t="str">
        <f t="shared" si="1"/>
        <v>Tarapacá_18</v>
      </c>
      <c r="O1" t="str">
        <f t="shared" si="1"/>
        <v>Tarapacá_21</v>
      </c>
      <c r="P1" t="str">
        <f>CONCATENATE(P2,"_",P3)</f>
        <v>Antofagasta_20</v>
      </c>
      <c r="Q1" t="str">
        <f t="shared" ref="Q1:AJ1" si="2">CONCATENATE(Q2,"_",Q3)</f>
        <v>Antofagasta_21</v>
      </c>
      <c r="R1" t="str">
        <f t="shared" si="2"/>
        <v>Antofagasta_22</v>
      </c>
      <c r="S1" t="str">
        <f t="shared" si="2"/>
        <v>Antofagasta_23</v>
      </c>
      <c r="T1" t="str">
        <f t="shared" si="2"/>
        <v>Antofagasta_24</v>
      </c>
      <c r="U1" t="str">
        <f t="shared" si="2"/>
        <v>Antofagasta_25</v>
      </c>
      <c r="V1" t="str">
        <f t="shared" si="2"/>
        <v>Antofagasta_26</v>
      </c>
      <c r="W1" t="str">
        <f t="shared" si="2"/>
        <v>Antofagasta_27</v>
      </c>
      <c r="X1" t="str">
        <f t="shared" si="2"/>
        <v>Antofagasta_28</v>
      </c>
      <c r="Y1" t="str">
        <f t="shared" si="2"/>
        <v>Antofagasta_29</v>
      </c>
      <c r="Z1" t="str">
        <f t="shared" si="2"/>
        <v>Antofagasta_31</v>
      </c>
      <c r="AA1" t="str">
        <f t="shared" si="2"/>
        <v>Atacama_30</v>
      </c>
      <c r="AB1" t="str">
        <f t="shared" si="2"/>
        <v>Atacama_31</v>
      </c>
      <c r="AC1" t="str">
        <f t="shared" si="2"/>
        <v>Atacama_32</v>
      </c>
      <c r="AD1" t="str">
        <f t="shared" si="2"/>
        <v>Atacama_33</v>
      </c>
      <c r="AE1" t="str">
        <f t="shared" si="2"/>
        <v>Atacama_34</v>
      </c>
      <c r="AF1" t="str">
        <f t="shared" si="2"/>
        <v>Atacama_35</v>
      </c>
      <c r="AG1" t="str">
        <f t="shared" si="2"/>
        <v>Atacama_36</v>
      </c>
      <c r="AH1" t="str">
        <f t="shared" si="2"/>
        <v>Atacama_37</v>
      </c>
      <c r="AI1" t="str">
        <f t="shared" si="2"/>
        <v>Atacama_38</v>
      </c>
      <c r="AJ1" t="str">
        <f t="shared" si="2"/>
        <v>Atacama_39</v>
      </c>
      <c r="AK1" t="str">
        <f>CONCATENATE("Coquimbo_",AK3)</f>
        <v>Coquimbo_40</v>
      </c>
      <c r="AL1" t="str">
        <f t="shared" ref="AL1:AT1" si="3">CONCATENATE("Coquimbo_",AL3)</f>
        <v>Coquimbo_41</v>
      </c>
      <c r="AM1" t="str">
        <f t="shared" si="3"/>
        <v>Coquimbo_42</v>
      </c>
      <c r="AN1" t="str">
        <f t="shared" si="3"/>
        <v>Coquimbo_43</v>
      </c>
      <c r="AO1" t="str">
        <f t="shared" si="3"/>
        <v>Coquimbo_44</v>
      </c>
      <c r="AP1" t="str">
        <f t="shared" si="3"/>
        <v>Coquimbo_45</v>
      </c>
      <c r="AQ1" t="str">
        <f t="shared" si="3"/>
        <v>Coquimbo_46</v>
      </c>
      <c r="AR1" t="str">
        <f t="shared" si="3"/>
        <v>Coquimbo_47</v>
      </c>
      <c r="AS1" t="str">
        <f t="shared" si="3"/>
        <v>Coquimbo_48</v>
      </c>
      <c r="AT1" t="str">
        <f t="shared" si="3"/>
        <v>Coquimbo_49</v>
      </c>
      <c r="AU1" t="str">
        <f>CONCATENATE("Valparaíso_",AU3)</f>
        <v>Valparaíso_50</v>
      </c>
      <c r="AV1" t="str">
        <f t="shared" ref="AV1:BC1" si="4">CONCATENATE("Valparaíso_",AV3)</f>
        <v>Valparaíso_51</v>
      </c>
      <c r="AW1" t="str">
        <f t="shared" si="4"/>
        <v>Valparaíso_52</v>
      </c>
      <c r="AX1" t="str">
        <f t="shared" si="4"/>
        <v>Valparaíso_53</v>
      </c>
      <c r="AY1" t="str">
        <f t="shared" si="4"/>
        <v>Valparaíso_54</v>
      </c>
      <c r="AZ1" t="str">
        <f t="shared" si="4"/>
        <v>Valparaíso_55</v>
      </c>
      <c r="BA1" t="str">
        <f t="shared" si="4"/>
        <v>Valparaíso_56</v>
      </c>
      <c r="BB1" t="str">
        <f t="shared" si="4"/>
        <v>Valparaíso_57</v>
      </c>
      <c r="BC1" t="str">
        <f t="shared" si="4"/>
        <v>Valparaíso_58</v>
      </c>
      <c r="BD1" t="str">
        <f>CONCATENATE("RM_",BD3)</f>
        <v>RM_57</v>
      </c>
      <c r="BE1" t="str">
        <f t="shared" ref="BE1:BF1" si="5">CONCATENATE("RM_",BE3)</f>
        <v>RM_58</v>
      </c>
      <c r="BF1" t="str">
        <f t="shared" si="5"/>
        <v>RM_60</v>
      </c>
      <c r="BG1" t="str">
        <f>CONCATENATE(BG2,"_",BG3)</f>
        <v>OHiggins_57</v>
      </c>
      <c r="BH1" t="str">
        <f t="shared" ref="BH1:BS1" si="6">CONCATENATE(BH2,"_",BH3)</f>
        <v>OHiggins_60</v>
      </c>
      <c r="BI1" t="str">
        <f t="shared" si="6"/>
        <v>OHiggins_61</v>
      </c>
      <c r="BJ1" t="str">
        <f t="shared" si="6"/>
        <v>Maule_60</v>
      </c>
      <c r="BK1" t="str">
        <f t="shared" si="6"/>
        <v>Maule_61</v>
      </c>
      <c r="BL1" t="str">
        <f t="shared" si="6"/>
        <v>Maule_70</v>
      </c>
      <c r="BM1" t="str">
        <f t="shared" si="6"/>
        <v>Maule_71</v>
      </c>
      <c r="BN1" t="str">
        <f t="shared" si="6"/>
        <v>Maule_72</v>
      </c>
      <c r="BO1" t="str">
        <f t="shared" si="6"/>
        <v>Maule_73</v>
      </c>
      <c r="BP1" t="str">
        <f t="shared" si="6"/>
        <v>Maule_74</v>
      </c>
      <c r="BQ1" t="str">
        <f t="shared" si="6"/>
        <v>Ñuble_73</v>
      </c>
      <c r="BR1" t="str">
        <f t="shared" si="6"/>
        <v>Ñuble_80</v>
      </c>
      <c r="BS1" t="str">
        <f t="shared" si="6"/>
        <v>Ñuble_81</v>
      </c>
      <c r="BT1" t="str">
        <f>CONCATENATE("Biobio_",BT3)</f>
        <v>Biobio_81</v>
      </c>
      <c r="BU1" t="str">
        <f t="shared" ref="BU1:CB1" si="7">CONCATENATE("Biobio_",BU3)</f>
        <v>Biobio_82</v>
      </c>
      <c r="BV1" t="str">
        <f t="shared" si="7"/>
        <v>Biobio_83</v>
      </c>
      <c r="BW1" t="str">
        <f t="shared" si="7"/>
        <v>Biobio_84</v>
      </c>
      <c r="BX1" t="str">
        <f t="shared" si="7"/>
        <v>Biobio_85</v>
      </c>
      <c r="BY1" t="str">
        <f t="shared" si="7"/>
        <v>Biobio_86</v>
      </c>
      <c r="BZ1" t="str">
        <f t="shared" si="7"/>
        <v>Biobio_87</v>
      </c>
      <c r="CA1" t="str">
        <f t="shared" si="7"/>
        <v>Biobio_88</v>
      </c>
      <c r="CB1" t="str">
        <f t="shared" si="7"/>
        <v>Biobio_89</v>
      </c>
      <c r="CC1" t="str">
        <f>CONCATENATE("Araucanía_",CC3)</f>
        <v>Araucanía_83</v>
      </c>
      <c r="CD1" t="str">
        <f t="shared" ref="CD1:CK1" si="8">CONCATENATE("Araucanía_",CD3)</f>
        <v>Araucanía_89</v>
      </c>
      <c r="CE1" t="str">
        <f t="shared" si="8"/>
        <v>Araucanía_90</v>
      </c>
      <c r="CF1" t="str">
        <f t="shared" si="8"/>
        <v>Araucanía_91</v>
      </c>
      <c r="CG1" t="str">
        <f t="shared" si="8"/>
        <v>Araucanía_92</v>
      </c>
      <c r="CH1" t="str">
        <f t="shared" si="8"/>
        <v>Araucanía_93</v>
      </c>
      <c r="CI1" t="str">
        <f t="shared" si="8"/>
        <v>Araucanía_94</v>
      </c>
      <c r="CJ1" t="str">
        <f t="shared" si="8"/>
        <v>Araucanía_95</v>
      </c>
      <c r="CK1" t="str">
        <f t="shared" si="8"/>
        <v>Araucanía_101</v>
      </c>
      <c r="CL1" t="str">
        <f>CONCATENATE("Los_Rios_",CL3)</f>
        <v>Los_Rios_100</v>
      </c>
      <c r="CM1" t="str">
        <f t="shared" ref="CM1:CO1" si="9">CONCATENATE("Los_Rios_",CM3)</f>
        <v>Los_Rios_101</v>
      </c>
      <c r="CN1" t="str">
        <f t="shared" si="9"/>
        <v>Los_Rios_102</v>
      </c>
      <c r="CO1" t="str">
        <f t="shared" si="9"/>
        <v>Los_Rios_103</v>
      </c>
      <c r="CP1" t="str">
        <f>CONCATENATE("Los_Lagos_",CP3)</f>
        <v>Los_Lagos_103</v>
      </c>
      <c r="CQ1" t="str">
        <f t="shared" ref="CQ1:CW1" si="10">CONCATENATE("Los_Lagos_",CQ3)</f>
        <v>Los_Lagos_104</v>
      </c>
      <c r="CR1" t="str">
        <f t="shared" si="10"/>
        <v>Los_Lagos_105</v>
      </c>
      <c r="CS1" t="str">
        <f t="shared" si="10"/>
        <v>Los_Lagos_106</v>
      </c>
      <c r="CT1" t="str">
        <f t="shared" si="10"/>
        <v>Los_Lagos_107</v>
      </c>
      <c r="CU1" t="str">
        <f t="shared" si="10"/>
        <v>Los_Lagos_108</v>
      </c>
      <c r="CV1" t="str">
        <f t="shared" si="10"/>
        <v>Los_Lagos_109</v>
      </c>
      <c r="CW1" t="str">
        <f t="shared" si="10"/>
        <v>Los_Lagos_110</v>
      </c>
      <c r="CX1" t="str">
        <f>CONCATENATE("Aysen_",CX3)</f>
        <v>Aysen_110</v>
      </c>
      <c r="CY1" t="str">
        <f t="shared" ref="CY1:DF1" si="11">CONCATENATE("Aysen_",CY3)</f>
        <v>Aysen_111</v>
      </c>
      <c r="CZ1" t="str">
        <f t="shared" si="11"/>
        <v>Aysen_112</v>
      </c>
      <c r="DA1" t="str">
        <f t="shared" si="11"/>
        <v>Aysen_113</v>
      </c>
      <c r="DB1" t="str">
        <f t="shared" si="11"/>
        <v>Aysen_114</v>
      </c>
      <c r="DC1" t="str">
        <f t="shared" si="11"/>
        <v>Aysen_115</v>
      </c>
      <c r="DD1" t="str">
        <f t="shared" si="11"/>
        <v>Aysen_116</v>
      </c>
      <c r="DE1" t="str">
        <f t="shared" si="11"/>
        <v>Aysen_117</v>
      </c>
      <c r="DF1" t="str">
        <f t="shared" si="11"/>
        <v>Aysen_118</v>
      </c>
      <c r="DG1" t="str">
        <f>CONCATENATE(DG2,"_",DG3)</f>
        <v>Magallanes_120</v>
      </c>
      <c r="DH1" t="str">
        <f t="shared" ref="DH1:DP1" si="12">CONCATENATE(DH2,"_",DH3)</f>
        <v>Magallanes_121</v>
      </c>
      <c r="DI1" t="str">
        <f t="shared" si="12"/>
        <v>Magallanes_122</v>
      </c>
      <c r="DJ1" t="str">
        <f t="shared" si="12"/>
        <v>Magallanes_123</v>
      </c>
      <c r="DK1" t="str">
        <f t="shared" si="12"/>
        <v>Magallanes_124</v>
      </c>
      <c r="DL1" t="str">
        <f t="shared" si="12"/>
        <v>Magallanes_125</v>
      </c>
      <c r="DM1" t="str">
        <f t="shared" si="12"/>
        <v>Magallanes_126</v>
      </c>
      <c r="DN1" t="str">
        <f t="shared" si="12"/>
        <v>Magallanes_127</v>
      </c>
      <c r="DO1" t="str">
        <f t="shared" si="12"/>
        <v>Magallanes_128</v>
      </c>
      <c r="DP1" t="str">
        <f t="shared" si="12"/>
        <v>Magallanes_129</v>
      </c>
      <c r="DW1" t="s">
        <v>421</v>
      </c>
      <c r="DX1" t="s">
        <v>422</v>
      </c>
      <c r="DY1" t="str">
        <f>DY4</f>
        <v>Antofagasta</v>
      </c>
      <c r="DZ1" t="str">
        <f>DZ4</f>
        <v>Atacama</v>
      </c>
      <c r="EA1" t="s">
        <v>423</v>
      </c>
      <c r="EB1" t="s">
        <v>424</v>
      </c>
      <c r="EC1" t="s">
        <v>425</v>
      </c>
      <c r="ED1" t="str">
        <f t="shared" ref="ED1:EF1" si="13">ED4</f>
        <v>OHiggins</v>
      </c>
      <c r="EE1" t="str">
        <f t="shared" si="13"/>
        <v>Maule</v>
      </c>
      <c r="EF1" t="str">
        <f t="shared" si="13"/>
        <v>Ñuble</v>
      </c>
      <c r="EG1" t="s">
        <v>426</v>
      </c>
      <c r="EH1" t="s">
        <v>427</v>
      </c>
      <c r="EI1" t="s">
        <v>428</v>
      </c>
      <c r="EJ1" t="s">
        <v>429</v>
      </c>
      <c r="EK1" t="s">
        <v>430</v>
      </c>
      <c r="EL1" t="str">
        <f>EL4</f>
        <v>Magallanes</v>
      </c>
    </row>
    <row r="2" spans="1:142">
      <c r="D2" s="13" t="s">
        <v>37</v>
      </c>
      <c r="E2" s="14" t="s">
        <v>37</v>
      </c>
      <c r="F2" s="14" t="s">
        <v>37</v>
      </c>
      <c r="G2" s="14" t="s">
        <v>37</v>
      </c>
      <c r="H2" s="14" t="s">
        <v>37</v>
      </c>
      <c r="I2" s="15" t="s">
        <v>37</v>
      </c>
      <c r="J2" s="13" t="s">
        <v>38</v>
      </c>
      <c r="K2" s="14" t="s">
        <v>38</v>
      </c>
      <c r="L2" s="14" t="s">
        <v>38</v>
      </c>
      <c r="M2" s="14" t="s">
        <v>38</v>
      </c>
      <c r="N2" s="14" t="s">
        <v>38</v>
      </c>
      <c r="O2" s="15" t="s">
        <v>38</v>
      </c>
      <c r="P2" s="13" t="s">
        <v>39</v>
      </c>
      <c r="Q2" s="14" t="s">
        <v>39</v>
      </c>
      <c r="R2" s="14" t="s">
        <v>39</v>
      </c>
      <c r="S2" s="14" t="s">
        <v>39</v>
      </c>
      <c r="T2" s="14" t="s">
        <v>39</v>
      </c>
      <c r="U2" s="14" t="s">
        <v>39</v>
      </c>
      <c r="V2" s="14" t="s">
        <v>39</v>
      </c>
      <c r="W2" s="14" t="s">
        <v>39</v>
      </c>
      <c r="X2" s="14" t="s">
        <v>39</v>
      </c>
      <c r="Y2" s="14" t="s">
        <v>39</v>
      </c>
      <c r="Z2" s="15" t="s">
        <v>39</v>
      </c>
      <c r="AA2" s="13" t="s">
        <v>40</v>
      </c>
      <c r="AB2" s="14" t="s">
        <v>40</v>
      </c>
      <c r="AC2" s="14" t="s">
        <v>40</v>
      </c>
      <c r="AD2" s="14" t="s">
        <v>40</v>
      </c>
      <c r="AE2" s="14" t="s">
        <v>40</v>
      </c>
      <c r="AF2" s="14" t="s">
        <v>40</v>
      </c>
      <c r="AG2" s="14" t="s">
        <v>40</v>
      </c>
      <c r="AH2" s="14" t="s">
        <v>40</v>
      </c>
      <c r="AI2" s="14" t="s">
        <v>40</v>
      </c>
      <c r="AJ2" s="15" t="s">
        <v>40</v>
      </c>
      <c r="AK2" s="13" t="s">
        <v>41</v>
      </c>
      <c r="AL2" s="14" t="s">
        <v>41</v>
      </c>
      <c r="AM2" s="14" t="s">
        <v>41</v>
      </c>
      <c r="AN2" s="14" t="s">
        <v>41</v>
      </c>
      <c r="AO2" s="14" t="s">
        <v>41</v>
      </c>
      <c r="AP2" s="14" t="s">
        <v>41</v>
      </c>
      <c r="AQ2" s="14" t="s">
        <v>41</v>
      </c>
      <c r="AR2" s="14" t="s">
        <v>41</v>
      </c>
      <c r="AS2" s="14" t="s">
        <v>41</v>
      </c>
      <c r="AT2" s="15" t="s">
        <v>41</v>
      </c>
      <c r="AU2" s="13" t="s">
        <v>42</v>
      </c>
      <c r="AV2" s="14" t="s">
        <v>42</v>
      </c>
      <c r="AW2" s="14" t="s">
        <v>42</v>
      </c>
      <c r="AX2" s="14" t="s">
        <v>42</v>
      </c>
      <c r="AY2" s="14" t="s">
        <v>42</v>
      </c>
      <c r="AZ2" s="14" t="s">
        <v>42</v>
      </c>
      <c r="BA2" s="14" t="s">
        <v>42</v>
      </c>
      <c r="BB2" s="14" t="s">
        <v>42</v>
      </c>
      <c r="BC2" s="15" t="s">
        <v>42</v>
      </c>
      <c r="BD2" s="13" t="s">
        <v>43</v>
      </c>
      <c r="BE2" s="14" t="s">
        <v>43</v>
      </c>
      <c r="BF2" s="15" t="s">
        <v>43</v>
      </c>
      <c r="BG2" s="13" t="s">
        <v>44</v>
      </c>
      <c r="BH2" s="14" t="s">
        <v>44</v>
      </c>
      <c r="BI2" s="15" t="s">
        <v>44</v>
      </c>
      <c r="BJ2" s="13" t="s">
        <v>45</v>
      </c>
      <c r="BK2" s="14" t="s">
        <v>45</v>
      </c>
      <c r="BL2" s="14" t="s">
        <v>45</v>
      </c>
      <c r="BM2" s="14" t="s">
        <v>45</v>
      </c>
      <c r="BN2" s="14" t="s">
        <v>45</v>
      </c>
      <c r="BO2" s="14" t="s">
        <v>45</v>
      </c>
      <c r="BP2" s="15" t="s">
        <v>45</v>
      </c>
      <c r="BQ2" s="13" t="s">
        <v>46</v>
      </c>
      <c r="BR2" s="14" t="s">
        <v>46</v>
      </c>
      <c r="BS2" s="15" t="s">
        <v>46</v>
      </c>
      <c r="BT2" s="13" t="s">
        <v>47</v>
      </c>
      <c r="BU2" s="14" t="s">
        <v>47</v>
      </c>
      <c r="BV2" s="14" t="s">
        <v>47</v>
      </c>
      <c r="BW2" s="14" t="s">
        <v>47</v>
      </c>
      <c r="BX2" s="14" t="s">
        <v>47</v>
      </c>
      <c r="BY2" s="14" t="s">
        <v>47</v>
      </c>
      <c r="BZ2" s="14" t="s">
        <v>47</v>
      </c>
      <c r="CA2" s="14" t="s">
        <v>47</v>
      </c>
      <c r="CB2" s="15" t="s">
        <v>47</v>
      </c>
      <c r="CC2" s="13" t="s">
        <v>48</v>
      </c>
      <c r="CD2" s="14" t="s">
        <v>48</v>
      </c>
      <c r="CE2" s="14" t="s">
        <v>48</v>
      </c>
      <c r="CF2" s="14" t="s">
        <v>48</v>
      </c>
      <c r="CG2" s="14" t="s">
        <v>48</v>
      </c>
      <c r="CH2" s="14" t="s">
        <v>48</v>
      </c>
      <c r="CI2" s="14" t="s">
        <v>48</v>
      </c>
      <c r="CJ2" s="15" t="s">
        <v>48</v>
      </c>
      <c r="CK2" s="15" t="s">
        <v>48</v>
      </c>
      <c r="CL2" s="13" t="s">
        <v>49</v>
      </c>
      <c r="CM2" s="14" t="s">
        <v>49</v>
      </c>
      <c r="CN2" s="14" t="s">
        <v>49</v>
      </c>
      <c r="CO2" s="15" t="s">
        <v>49</v>
      </c>
      <c r="CP2" s="13" t="s">
        <v>50</v>
      </c>
      <c r="CQ2" s="14" t="s">
        <v>50</v>
      </c>
      <c r="CR2" s="14" t="s">
        <v>50</v>
      </c>
      <c r="CS2" s="14" t="s">
        <v>50</v>
      </c>
      <c r="CT2" s="14" t="s">
        <v>50</v>
      </c>
      <c r="CU2" s="14" t="s">
        <v>50</v>
      </c>
      <c r="CV2" s="14" t="s">
        <v>50</v>
      </c>
      <c r="CW2" s="15" t="s">
        <v>50</v>
      </c>
      <c r="CX2" s="13" t="s">
        <v>51</v>
      </c>
      <c r="CY2" s="14" t="s">
        <v>51</v>
      </c>
      <c r="CZ2" s="14" t="s">
        <v>51</v>
      </c>
      <c r="DA2" s="14" t="s">
        <v>51</v>
      </c>
      <c r="DB2" s="14" t="s">
        <v>51</v>
      </c>
      <c r="DC2" s="14" t="s">
        <v>51</v>
      </c>
      <c r="DD2" s="14" t="s">
        <v>51</v>
      </c>
      <c r="DE2" s="14" t="s">
        <v>51</v>
      </c>
      <c r="DF2" s="15" t="s">
        <v>51</v>
      </c>
      <c r="DG2" s="13" t="s">
        <v>52</v>
      </c>
      <c r="DH2" s="14" t="s">
        <v>52</v>
      </c>
      <c r="DI2" s="14" t="s">
        <v>52</v>
      </c>
      <c r="DJ2" s="14" t="s">
        <v>52</v>
      </c>
      <c r="DK2" s="14" t="s">
        <v>52</v>
      </c>
      <c r="DL2" s="14" t="s">
        <v>52</v>
      </c>
      <c r="DM2" s="14" t="s">
        <v>52</v>
      </c>
      <c r="DN2" s="14" t="s">
        <v>52</v>
      </c>
      <c r="DO2" s="14" t="s">
        <v>52</v>
      </c>
      <c r="DP2" s="15" t="s">
        <v>52</v>
      </c>
      <c r="DQ2" s="124"/>
      <c r="DR2" s="124"/>
      <c r="DS2" s="124"/>
    </row>
    <row r="3" spans="1:142" ht="15.75" thickBot="1">
      <c r="D3" s="24">
        <v>10</v>
      </c>
      <c r="E3" s="18">
        <v>11</v>
      </c>
      <c r="F3" s="18">
        <v>12</v>
      </c>
      <c r="G3" s="18">
        <v>13</v>
      </c>
      <c r="H3" s="18">
        <v>14</v>
      </c>
      <c r="I3" s="19">
        <v>15</v>
      </c>
      <c r="J3" s="24">
        <v>10</v>
      </c>
      <c r="K3" s="18">
        <v>15</v>
      </c>
      <c r="L3" s="18">
        <v>16</v>
      </c>
      <c r="M3" s="18">
        <v>17</v>
      </c>
      <c r="N3" s="18">
        <v>18</v>
      </c>
      <c r="O3" s="19">
        <v>21</v>
      </c>
      <c r="P3" s="24">
        <v>20</v>
      </c>
      <c r="Q3" s="18">
        <v>21</v>
      </c>
      <c r="R3" s="18">
        <v>22</v>
      </c>
      <c r="S3" s="18">
        <v>23</v>
      </c>
      <c r="T3" s="18">
        <v>24</v>
      </c>
      <c r="U3" s="18">
        <v>25</v>
      </c>
      <c r="V3" s="18">
        <v>26</v>
      </c>
      <c r="W3" s="18">
        <v>27</v>
      </c>
      <c r="X3" s="18">
        <v>28</v>
      </c>
      <c r="Y3" s="18">
        <v>29</v>
      </c>
      <c r="Z3" s="19">
        <v>31</v>
      </c>
      <c r="AA3" s="21">
        <v>30</v>
      </c>
      <c r="AB3" s="21">
        <v>31</v>
      </c>
      <c r="AC3" s="21">
        <v>32</v>
      </c>
      <c r="AD3" s="21">
        <v>33</v>
      </c>
      <c r="AE3" s="21">
        <v>34</v>
      </c>
      <c r="AF3" s="21">
        <v>35</v>
      </c>
      <c r="AG3" s="21">
        <v>36</v>
      </c>
      <c r="AH3" s="21">
        <v>37</v>
      </c>
      <c r="AI3" s="21">
        <v>38</v>
      </c>
      <c r="AJ3" s="21">
        <v>39</v>
      </c>
      <c r="AK3" s="125">
        <v>40</v>
      </c>
      <c r="AL3" s="22">
        <v>41</v>
      </c>
      <c r="AM3" s="22">
        <v>42</v>
      </c>
      <c r="AN3" s="22">
        <v>43</v>
      </c>
      <c r="AO3" s="22">
        <v>44</v>
      </c>
      <c r="AP3" s="22">
        <v>45</v>
      </c>
      <c r="AQ3" s="22">
        <v>46</v>
      </c>
      <c r="AR3" s="22">
        <v>47</v>
      </c>
      <c r="AS3" s="22">
        <v>48</v>
      </c>
      <c r="AT3" s="23">
        <v>49</v>
      </c>
      <c r="AU3" s="24">
        <v>50</v>
      </c>
      <c r="AV3" s="18">
        <v>51</v>
      </c>
      <c r="AW3" s="18">
        <v>52</v>
      </c>
      <c r="AX3" s="18">
        <v>53</v>
      </c>
      <c r="AY3" s="18">
        <v>54</v>
      </c>
      <c r="AZ3" s="18">
        <v>55</v>
      </c>
      <c r="BA3" s="18">
        <v>56</v>
      </c>
      <c r="BB3" s="18">
        <v>57</v>
      </c>
      <c r="BC3" s="19">
        <v>58</v>
      </c>
      <c r="BD3" s="24">
        <v>57</v>
      </c>
      <c r="BE3" s="18">
        <v>58</v>
      </c>
      <c r="BF3" s="19">
        <v>60</v>
      </c>
      <c r="BG3" s="125">
        <v>57</v>
      </c>
      <c r="BH3" s="22">
        <v>60</v>
      </c>
      <c r="BI3" s="23">
        <v>61</v>
      </c>
      <c r="BJ3" s="24">
        <v>60</v>
      </c>
      <c r="BK3" s="18">
        <v>61</v>
      </c>
      <c r="BL3" s="18">
        <v>70</v>
      </c>
      <c r="BM3" s="18">
        <v>71</v>
      </c>
      <c r="BN3" s="18">
        <v>72</v>
      </c>
      <c r="BO3" s="18">
        <v>73</v>
      </c>
      <c r="BP3" s="19">
        <v>74</v>
      </c>
      <c r="BQ3" s="24">
        <v>73</v>
      </c>
      <c r="BR3" s="18">
        <v>80</v>
      </c>
      <c r="BS3" s="19">
        <v>81</v>
      </c>
      <c r="BT3" s="24">
        <v>81</v>
      </c>
      <c r="BU3" s="18">
        <v>82</v>
      </c>
      <c r="BV3" s="18">
        <v>83</v>
      </c>
      <c r="BW3" s="18">
        <v>84</v>
      </c>
      <c r="BX3" s="18">
        <v>85</v>
      </c>
      <c r="BY3" s="18">
        <v>86</v>
      </c>
      <c r="BZ3" s="18">
        <v>87</v>
      </c>
      <c r="CA3" s="18">
        <v>88</v>
      </c>
      <c r="CB3" s="19">
        <v>89</v>
      </c>
      <c r="CC3" s="27">
        <v>83</v>
      </c>
      <c r="CD3" s="25">
        <v>89</v>
      </c>
      <c r="CE3" s="25">
        <v>90</v>
      </c>
      <c r="CF3" s="25">
        <v>91</v>
      </c>
      <c r="CG3" s="25">
        <v>92</v>
      </c>
      <c r="CH3" s="25">
        <v>93</v>
      </c>
      <c r="CI3" s="25">
        <v>94</v>
      </c>
      <c r="CJ3" s="25">
        <v>95</v>
      </c>
      <c r="CK3" s="26">
        <v>101</v>
      </c>
      <c r="CL3" s="24">
        <v>100</v>
      </c>
      <c r="CM3" s="18">
        <v>101</v>
      </c>
      <c r="CN3" s="18">
        <v>102</v>
      </c>
      <c r="CO3" s="19">
        <v>103</v>
      </c>
      <c r="CP3" s="24">
        <v>103</v>
      </c>
      <c r="CQ3" s="18">
        <v>104</v>
      </c>
      <c r="CR3" s="18">
        <v>105</v>
      </c>
      <c r="CS3" s="18">
        <v>106</v>
      </c>
      <c r="CT3" s="18">
        <v>107</v>
      </c>
      <c r="CU3" s="18">
        <v>108</v>
      </c>
      <c r="CV3" s="18">
        <v>109</v>
      </c>
      <c r="CW3" s="19">
        <v>110</v>
      </c>
      <c r="CX3" s="24">
        <v>110</v>
      </c>
      <c r="CY3" s="18">
        <v>111</v>
      </c>
      <c r="CZ3" s="18">
        <v>112</v>
      </c>
      <c r="DA3" s="18">
        <v>113</v>
      </c>
      <c r="DB3" s="18">
        <v>114</v>
      </c>
      <c r="DC3" s="18">
        <v>115</v>
      </c>
      <c r="DD3" s="18">
        <v>116</v>
      </c>
      <c r="DE3" s="18">
        <v>117</v>
      </c>
      <c r="DF3" s="19">
        <v>118</v>
      </c>
      <c r="DG3" s="24">
        <v>120</v>
      </c>
      <c r="DH3" s="18">
        <v>121</v>
      </c>
      <c r="DI3" s="18">
        <v>122</v>
      </c>
      <c r="DJ3" s="18">
        <v>123</v>
      </c>
      <c r="DK3" s="18">
        <v>124</v>
      </c>
      <c r="DL3" s="18">
        <v>125</v>
      </c>
      <c r="DM3" s="18">
        <v>126</v>
      </c>
      <c r="DN3" s="18">
        <v>127</v>
      </c>
      <c r="DO3" s="18">
        <v>128</v>
      </c>
      <c r="DP3" s="19">
        <v>129</v>
      </c>
      <c r="DQ3" s="126"/>
      <c r="DR3" s="126"/>
      <c r="DS3" s="126"/>
    </row>
    <row r="4" spans="1:142" ht="150.75" thickBot="1">
      <c r="A4" s="127" t="s">
        <v>53</v>
      </c>
      <c r="B4" s="128"/>
      <c r="C4" s="29" t="s">
        <v>54</v>
      </c>
      <c r="D4" s="129" t="s">
        <v>58</v>
      </c>
      <c r="E4" s="35" t="s">
        <v>59</v>
      </c>
      <c r="F4" s="35" t="s">
        <v>60</v>
      </c>
      <c r="G4" s="35" t="s">
        <v>61</v>
      </c>
      <c r="H4" s="35" t="s">
        <v>62</v>
      </c>
      <c r="I4" s="36" t="s">
        <v>63</v>
      </c>
      <c r="J4" s="130" t="s">
        <v>58</v>
      </c>
      <c r="K4" s="131" t="s">
        <v>63</v>
      </c>
      <c r="L4" s="35" t="s">
        <v>65</v>
      </c>
      <c r="M4" s="35" t="s">
        <v>66</v>
      </c>
      <c r="N4" s="35" t="s">
        <v>67</v>
      </c>
      <c r="O4" s="36" t="s">
        <v>70</v>
      </c>
      <c r="P4" s="129" t="s">
        <v>69</v>
      </c>
      <c r="Q4" s="132" t="s">
        <v>70</v>
      </c>
      <c r="R4" s="35" t="s">
        <v>71</v>
      </c>
      <c r="S4" s="35" t="s">
        <v>72</v>
      </c>
      <c r="T4" s="35" t="s">
        <v>73</v>
      </c>
      <c r="U4" s="35" t="s">
        <v>74</v>
      </c>
      <c r="V4" s="35" t="s">
        <v>75</v>
      </c>
      <c r="W4" s="35" t="s">
        <v>76</v>
      </c>
      <c r="X4" s="35" t="s">
        <v>77</v>
      </c>
      <c r="Y4" s="35" t="s">
        <v>78</v>
      </c>
      <c r="Z4" s="36" t="s">
        <v>79</v>
      </c>
      <c r="AA4" s="133" t="s">
        <v>80</v>
      </c>
      <c r="AB4" s="134" t="s">
        <v>81</v>
      </c>
      <c r="AC4" s="35" t="s">
        <v>82</v>
      </c>
      <c r="AD4" s="35" t="s">
        <v>83</v>
      </c>
      <c r="AE4" s="35" t="s">
        <v>84</v>
      </c>
      <c r="AF4" s="35" t="s">
        <v>85</v>
      </c>
      <c r="AG4" s="35" t="s">
        <v>86</v>
      </c>
      <c r="AH4" s="35" t="s">
        <v>87</v>
      </c>
      <c r="AI4" s="35" t="s">
        <v>88</v>
      </c>
      <c r="AJ4" s="39" t="s">
        <v>89</v>
      </c>
      <c r="AK4" s="129" t="s">
        <v>90</v>
      </c>
      <c r="AL4" s="35" t="s">
        <v>91</v>
      </c>
      <c r="AM4" s="35" t="s">
        <v>92</v>
      </c>
      <c r="AN4" s="35" t="s">
        <v>93</v>
      </c>
      <c r="AO4" s="35" t="s">
        <v>94</v>
      </c>
      <c r="AP4" s="35" t="s">
        <v>95</v>
      </c>
      <c r="AQ4" s="35" t="s">
        <v>96</v>
      </c>
      <c r="AR4" s="35" t="s">
        <v>97</v>
      </c>
      <c r="AS4" s="35" t="s">
        <v>98</v>
      </c>
      <c r="AT4" s="36" t="s">
        <v>99</v>
      </c>
      <c r="AU4" s="129" t="s">
        <v>100</v>
      </c>
      <c r="AV4" s="35" t="s">
        <v>101</v>
      </c>
      <c r="AW4" s="35" t="s">
        <v>102</v>
      </c>
      <c r="AX4" s="35" t="s">
        <v>103</v>
      </c>
      <c r="AY4" s="35" t="s">
        <v>104</v>
      </c>
      <c r="AZ4" s="35" t="s">
        <v>105</v>
      </c>
      <c r="BA4" s="35" t="s">
        <v>106</v>
      </c>
      <c r="BB4" s="132" t="s">
        <v>107</v>
      </c>
      <c r="BC4" s="131" t="s">
        <v>108</v>
      </c>
      <c r="BD4" s="129" t="s">
        <v>107</v>
      </c>
      <c r="BE4" s="35" t="s">
        <v>109</v>
      </c>
      <c r="BF4" s="131" t="s">
        <v>110</v>
      </c>
      <c r="BG4" s="130" t="s">
        <v>107</v>
      </c>
      <c r="BH4" s="35" t="s">
        <v>110</v>
      </c>
      <c r="BI4" s="36" t="s">
        <v>111</v>
      </c>
      <c r="BJ4" s="130" t="s">
        <v>110</v>
      </c>
      <c r="BK4" s="132" t="s">
        <v>111</v>
      </c>
      <c r="BL4" s="40" t="s">
        <v>112</v>
      </c>
      <c r="BM4" s="40" t="s">
        <v>113</v>
      </c>
      <c r="BN4" s="40" t="s">
        <v>114</v>
      </c>
      <c r="BO4" s="40" t="s">
        <v>115</v>
      </c>
      <c r="BP4" s="41" t="s">
        <v>116</v>
      </c>
      <c r="BQ4" s="130" t="s">
        <v>115</v>
      </c>
      <c r="BR4" s="35" t="s">
        <v>117</v>
      </c>
      <c r="BS4" s="36" t="s">
        <v>118</v>
      </c>
      <c r="BT4" s="130" t="s">
        <v>118</v>
      </c>
      <c r="BU4" s="35" t="s">
        <v>119</v>
      </c>
      <c r="BV4" s="35" t="s">
        <v>120</v>
      </c>
      <c r="BW4" s="35" t="s">
        <v>121</v>
      </c>
      <c r="BX4" s="35" t="s">
        <v>122</v>
      </c>
      <c r="BY4" s="35" t="s">
        <v>123</v>
      </c>
      <c r="BZ4" s="35" t="s">
        <v>124</v>
      </c>
      <c r="CA4" s="35" t="s">
        <v>125</v>
      </c>
      <c r="CB4" s="131" t="s">
        <v>126</v>
      </c>
      <c r="CC4" s="135" t="s">
        <v>127</v>
      </c>
      <c r="CD4" s="42" t="s">
        <v>128</v>
      </c>
      <c r="CE4" s="42" t="s">
        <v>129</v>
      </c>
      <c r="CF4" s="42" t="s">
        <v>130</v>
      </c>
      <c r="CG4" s="42" t="s">
        <v>131</v>
      </c>
      <c r="CH4" s="42" t="s">
        <v>132</v>
      </c>
      <c r="CI4" s="42" t="s">
        <v>133</v>
      </c>
      <c r="CJ4" s="44" t="s">
        <v>134</v>
      </c>
      <c r="CK4" s="136" t="s">
        <v>135</v>
      </c>
      <c r="CL4" s="129" t="s">
        <v>136</v>
      </c>
      <c r="CM4" s="35" t="s">
        <v>137</v>
      </c>
      <c r="CN4" s="35" t="s">
        <v>138</v>
      </c>
      <c r="CO4" s="36" t="s">
        <v>139</v>
      </c>
      <c r="CP4" s="130" t="s">
        <v>139</v>
      </c>
      <c r="CQ4" s="35" t="s">
        <v>140</v>
      </c>
      <c r="CR4" s="35" t="s">
        <v>141</v>
      </c>
      <c r="CS4" s="35" t="s">
        <v>142</v>
      </c>
      <c r="CT4" s="35" t="s">
        <v>143</v>
      </c>
      <c r="CU4" s="35" t="s">
        <v>144</v>
      </c>
      <c r="CV4" s="35" t="s">
        <v>145</v>
      </c>
      <c r="CW4" s="36" t="s">
        <v>146</v>
      </c>
      <c r="CX4" s="130" t="s">
        <v>147</v>
      </c>
      <c r="CY4" s="35" t="s">
        <v>148</v>
      </c>
      <c r="CZ4" s="35" t="s">
        <v>149</v>
      </c>
      <c r="DA4" s="35" t="s">
        <v>150</v>
      </c>
      <c r="DB4" s="35" t="s">
        <v>151</v>
      </c>
      <c r="DC4" s="35" t="s">
        <v>152</v>
      </c>
      <c r="DD4" s="35" t="s">
        <v>153</v>
      </c>
      <c r="DE4" s="35" t="s">
        <v>154</v>
      </c>
      <c r="DF4" s="36" t="s">
        <v>155</v>
      </c>
      <c r="DG4" s="129" t="s">
        <v>156</v>
      </c>
      <c r="DH4" s="35" t="s">
        <v>157</v>
      </c>
      <c r="DI4" s="35" t="s">
        <v>158</v>
      </c>
      <c r="DJ4" s="35" t="s">
        <v>159</v>
      </c>
      <c r="DK4" s="35" t="s">
        <v>160</v>
      </c>
      <c r="DL4" s="35" t="s">
        <v>161</v>
      </c>
      <c r="DM4" s="35" t="s">
        <v>162</v>
      </c>
      <c r="DN4" s="35" t="s">
        <v>163</v>
      </c>
      <c r="DO4" s="35" t="s">
        <v>164</v>
      </c>
      <c r="DP4" s="36" t="s">
        <v>165</v>
      </c>
      <c r="DQ4" s="137"/>
      <c r="DR4" s="137"/>
      <c r="DS4" s="137"/>
      <c r="DW4" s="138" t="s">
        <v>37</v>
      </c>
      <c r="DX4" s="139" t="s">
        <v>38</v>
      </c>
      <c r="DY4" s="139" t="s">
        <v>39</v>
      </c>
      <c r="DZ4" s="139" t="s">
        <v>40</v>
      </c>
      <c r="EA4" s="139" t="s">
        <v>41</v>
      </c>
      <c r="EB4" s="140" t="s">
        <v>42</v>
      </c>
      <c r="EC4" s="138" t="s">
        <v>43</v>
      </c>
      <c r="ED4" s="139" t="s">
        <v>44</v>
      </c>
      <c r="EE4" s="139" t="s">
        <v>45</v>
      </c>
      <c r="EF4" s="139" t="s">
        <v>46</v>
      </c>
      <c r="EG4" s="139" t="s">
        <v>47</v>
      </c>
      <c r="EH4" s="140" t="s">
        <v>48</v>
      </c>
      <c r="EI4" s="138" t="s">
        <v>49</v>
      </c>
      <c r="EJ4" s="139" t="s">
        <v>50</v>
      </c>
      <c r="EK4" s="139" t="s">
        <v>51</v>
      </c>
      <c r="EL4" s="139" t="s">
        <v>52</v>
      </c>
    </row>
    <row r="5" spans="1:142" ht="30">
      <c r="A5" s="288" t="s">
        <v>431</v>
      </c>
      <c r="B5" s="141"/>
      <c r="C5" s="142" t="s">
        <v>166</v>
      </c>
      <c r="D5" s="143">
        <f t="shared" ref="D5:S8" si="14">ROUND(SUMIF($B$9:$B$37,$C5,D$9:D$37)/COUNTIFS($B$9:$B$37,$C5,D$9:D$37,"&gt;0"),0)</f>
        <v>4</v>
      </c>
      <c r="E5" s="55">
        <f t="shared" si="14"/>
        <v>3</v>
      </c>
      <c r="F5" s="55">
        <f t="shared" si="14"/>
        <v>3</v>
      </c>
      <c r="G5" s="55">
        <f t="shared" si="14"/>
        <v>3</v>
      </c>
      <c r="H5" s="55">
        <f t="shared" si="14"/>
        <v>4</v>
      </c>
      <c r="I5" s="56">
        <f t="shared" si="14"/>
        <v>4</v>
      </c>
      <c r="J5" s="143">
        <f t="shared" si="14"/>
        <v>3</v>
      </c>
      <c r="K5" s="55">
        <f t="shared" si="14"/>
        <v>3</v>
      </c>
      <c r="L5" s="55">
        <f t="shared" si="14"/>
        <v>3</v>
      </c>
      <c r="M5" s="55">
        <f t="shared" si="14"/>
        <v>3</v>
      </c>
      <c r="N5" s="55">
        <f t="shared" si="14"/>
        <v>3</v>
      </c>
      <c r="O5" s="56">
        <f t="shared" si="14"/>
        <v>4</v>
      </c>
      <c r="P5" s="143">
        <f t="shared" si="14"/>
        <v>4</v>
      </c>
      <c r="Q5" s="55">
        <f t="shared" si="14"/>
        <v>3</v>
      </c>
      <c r="R5" s="55">
        <f t="shared" si="14"/>
        <v>3</v>
      </c>
      <c r="S5" s="55">
        <f t="shared" si="14"/>
        <v>3</v>
      </c>
      <c r="T5" s="55">
        <f t="shared" ref="T5:AI8" si="15">ROUND(SUMIF($B$9:$B$37,$C5,T$9:T$37)/COUNTIFS($B$9:$B$37,$C5,T$9:T$37,"&gt;0"),0)</f>
        <v>3</v>
      </c>
      <c r="U5" s="55">
        <f t="shared" si="15"/>
        <v>4</v>
      </c>
      <c r="V5" s="55">
        <f t="shared" si="15"/>
        <v>3</v>
      </c>
      <c r="W5" s="55">
        <f t="shared" si="15"/>
        <v>2</v>
      </c>
      <c r="X5" s="55">
        <f t="shared" si="15"/>
        <v>3</v>
      </c>
      <c r="Y5" s="55">
        <f t="shared" si="15"/>
        <v>3</v>
      </c>
      <c r="Z5" s="56">
        <f t="shared" si="15"/>
        <v>3</v>
      </c>
      <c r="AA5" s="143">
        <f t="shared" si="15"/>
        <v>3</v>
      </c>
      <c r="AB5" s="55">
        <f t="shared" si="15"/>
        <v>3</v>
      </c>
      <c r="AC5" s="55">
        <f t="shared" si="15"/>
        <v>3</v>
      </c>
      <c r="AD5" s="55">
        <f t="shared" si="15"/>
        <v>3</v>
      </c>
      <c r="AE5" s="55">
        <f t="shared" si="15"/>
        <v>2</v>
      </c>
      <c r="AF5" s="55">
        <f t="shared" si="15"/>
        <v>3</v>
      </c>
      <c r="AG5" s="55">
        <f t="shared" si="15"/>
        <v>3</v>
      </c>
      <c r="AH5" s="55">
        <f t="shared" si="15"/>
        <v>3</v>
      </c>
      <c r="AI5" s="55">
        <f t="shared" si="15"/>
        <v>3</v>
      </c>
      <c r="AJ5" s="56">
        <f t="shared" ref="AJ5:AY8" si="16">ROUND(SUMIF($B$9:$B$37,$C5,AJ$9:AJ$37)/COUNTIFS($B$9:$B$37,$C5,AJ$9:AJ$37,"&gt;0"),0)</f>
        <v>3</v>
      </c>
      <c r="AK5" s="143">
        <f t="shared" si="16"/>
        <v>4</v>
      </c>
      <c r="AL5" s="55">
        <f t="shared" si="16"/>
        <v>4</v>
      </c>
      <c r="AM5" s="55">
        <f t="shared" si="16"/>
        <v>4</v>
      </c>
      <c r="AN5" s="55">
        <f t="shared" si="16"/>
        <v>3</v>
      </c>
      <c r="AO5" s="55">
        <f t="shared" si="16"/>
        <v>3</v>
      </c>
      <c r="AP5" s="55">
        <f t="shared" si="16"/>
        <v>3</v>
      </c>
      <c r="AQ5" s="55">
        <f t="shared" si="16"/>
        <v>4</v>
      </c>
      <c r="AR5" s="55">
        <f t="shared" si="16"/>
        <v>3</v>
      </c>
      <c r="AS5" s="55">
        <f t="shared" si="16"/>
        <v>3</v>
      </c>
      <c r="AT5" s="56">
        <f t="shared" si="16"/>
        <v>3</v>
      </c>
      <c r="AU5" s="143">
        <f t="shared" si="16"/>
        <v>4</v>
      </c>
      <c r="AV5" s="55">
        <f t="shared" si="16"/>
        <v>3</v>
      </c>
      <c r="AW5" s="55">
        <f t="shared" si="16"/>
        <v>3</v>
      </c>
      <c r="AX5" s="55">
        <f t="shared" si="16"/>
        <v>3</v>
      </c>
      <c r="AY5" s="55">
        <f t="shared" si="16"/>
        <v>3</v>
      </c>
      <c r="AZ5" s="55">
        <f t="shared" ref="AZ5:BO8" si="17">ROUND(SUMIF($B$9:$B$37,$C5,AZ$9:AZ$37)/COUNTIFS($B$9:$B$37,$C5,AZ$9:AZ$37,"&gt;0"),0)</f>
        <v>3</v>
      </c>
      <c r="BA5" s="55">
        <f t="shared" si="17"/>
        <v>3</v>
      </c>
      <c r="BB5" s="55">
        <f t="shared" si="17"/>
        <v>3</v>
      </c>
      <c r="BC5" s="56">
        <f t="shared" si="17"/>
        <v>3</v>
      </c>
      <c r="BD5" s="143">
        <f t="shared" si="17"/>
        <v>3</v>
      </c>
      <c r="BE5" s="55">
        <f t="shared" si="17"/>
        <v>4</v>
      </c>
      <c r="BF5" s="56">
        <f t="shared" si="17"/>
        <v>4</v>
      </c>
      <c r="BG5" s="143">
        <f t="shared" si="17"/>
        <v>3</v>
      </c>
      <c r="BH5" s="55">
        <f t="shared" si="17"/>
        <v>3</v>
      </c>
      <c r="BI5" s="56">
        <f t="shared" si="17"/>
        <v>3</v>
      </c>
      <c r="BJ5" s="143">
        <f t="shared" si="17"/>
        <v>4</v>
      </c>
      <c r="BK5" s="55">
        <f t="shared" si="17"/>
        <v>4</v>
      </c>
      <c r="BL5" s="55">
        <f t="shared" si="17"/>
        <v>2</v>
      </c>
      <c r="BM5" s="55">
        <f t="shared" si="17"/>
        <v>3</v>
      </c>
      <c r="BN5" s="55">
        <f t="shared" si="17"/>
        <v>3</v>
      </c>
      <c r="BO5" s="55">
        <f t="shared" si="17"/>
        <v>3</v>
      </c>
      <c r="BP5" s="56">
        <f t="shared" ref="BP5:CE8" si="18">ROUND(SUMIF($B$9:$B$37,$C5,BP$9:BP$37)/COUNTIFS($B$9:$B$37,$C5,BP$9:BP$37,"&gt;0"),0)</f>
        <v>3</v>
      </c>
      <c r="BQ5" s="143">
        <f t="shared" si="18"/>
        <v>3</v>
      </c>
      <c r="BR5" s="55">
        <f t="shared" si="18"/>
        <v>2</v>
      </c>
      <c r="BS5" s="56">
        <f t="shared" si="18"/>
        <v>3</v>
      </c>
      <c r="BT5" s="143">
        <f t="shared" si="18"/>
        <v>2</v>
      </c>
      <c r="BU5" s="55">
        <f t="shared" si="18"/>
        <v>2</v>
      </c>
      <c r="BV5" s="55">
        <f t="shared" si="18"/>
        <v>2</v>
      </c>
      <c r="BW5" s="55">
        <f t="shared" si="18"/>
        <v>2</v>
      </c>
      <c r="BX5" s="55">
        <f t="shared" si="18"/>
        <v>2</v>
      </c>
      <c r="BY5" s="55">
        <f t="shared" si="18"/>
        <v>3</v>
      </c>
      <c r="BZ5" s="55">
        <f t="shared" si="18"/>
        <v>3</v>
      </c>
      <c r="CA5" s="55">
        <f t="shared" si="18"/>
        <v>2</v>
      </c>
      <c r="CB5" s="56">
        <f t="shared" si="18"/>
        <v>3</v>
      </c>
      <c r="CC5" s="143">
        <f t="shared" si="18"/>
        <v>3</v>
      </c>
      <c r="CD5" s="55">
        <f t="shared" si="18"/>
        <v>3</v>
      </c>
      <c r="CE5" s="55">
        <f t="shared" si="18"/>
        <v>3</v>
      </c>
      <c r="CF5" s="55">
        <f t="shared" ref="CF5:CU8" si="19">ROUND(SUMIF($B$9:$B$37,$C5,CF$9:CF$37)/COUNTIFS($B$9:$B$37,$C5,CF$9:CF$37,"&gt;0"),0)</f>
        <v>2</v>
      </c>
      <c r="CG5" s="55">
        <f t="shared" si="19"/>
        <v>3</v>
      </c>
      <c r="CH5" s="55">
        <f t="shared" si="19"/>
        <v>4</v>
      </c>
      <c r="CI5" s="55">
        <f t="shared" si="19"/>
        <v>2</v>
      </c>
      <c r="CJ5" s="55">
        <f t="shared" si="19"/>
        <v>3</v>
      </c>
      <c r="CK5" s="56">
        <f t="shared" si="19"/>
        <v>3</v>
      </c>
      <c r="CL5" s="143">
        <f t="shared" si="19"/>
        <v>4</v>
      </c>
      <c r="CM5" s="55">
        <f t="shared" si="19"/>
        <v>3</v>
      </c>
      <c r="CN5" s="55">
        <f t="shared" si="19"/>
        <v>3</v>
      </c>
      <c r="CO5" s="56">
        <f t="shared" si="19"/>
        <v>3</v>
      </c>
      <c r="CP5" s="143">
        <f t="shared" si="19"/>
        <v>3</v>
      </c>
      <c r="CQ5" s="55">
        <f t="shared" si="19"/>
        <v>3</v>
      </c>
      <c r="CR5" s="55">
        <f t="shared" si="19"/>
        <v>3</v>
      </c>
      <c r="CS5" s="55">
        <f t="shared" si="19"/>
        <v>4</v>
      </c>
      <c r="CT5" s="55">
        <f t="shared" si="19"/>
        <v>3</v>
      </c>
      <c r="CU5" s="55">
        <f t="shared" si="19"/>
        <v>4</v>
      </c>
      <c r="CV5" s="55">
        <f t="shared" ref="CV5:DK8" si="20">ROUND(SUMIF($B$9:$B$37,$C5,CV$9:CV$37)/COUNTIFS($B$9:$B$37,$C5,CV$9:CV$37,"&gt;0"),0)</f>
        <v>3</v>
      </c>
      <c r="CW5" s="56">
        <f t="shared" si="20"/>
        <v>3</v>
      </c>
      <c r="CX5" s="143">
        <f t="shared" si="20"/>
        <v>4</v>
      </c>
      <c r="CY5" s="55">
        <f t="shared" si="20"/>
        <v>2</v>
      </c>
      <c r="CZ5" s="55">
        <f t="shared" si="20"/>
        <v>3</v>
      </c>
      <c r="DA5" s="55">
        <f t="shared" si="20"/>
        <v>3</v>
      </c>
      <c r="DB5" s="55">
        <f t="shared" si="20"/>
        <v>3</v>
      </c>
      <c r="DC5" s="55">
        <f t="shared" si="20"/>
        <v>3</v>
      </c>
      <c r="DD5" s="55">
        <f t="shared" si="20"/>
        <v>3</v>
      </c>
      <c r="DE5" s="55">
        <f t="shared" si="20"/>
        <v>3</v>
      </c>
      <c r="DF5" s="56">
        <f t="shared" si="20"/>
        <v>3</v>
      </c>
      <c r="DG5" s="143">
        <f t="shared" si="20"/>
        <v>3</v>
      </c>
      <c r="DH5" s="55">
        <f t="shared" si="20"/>
        <v>3</v>
      </c>
      <c r="DI5" s="55">
        <f t="shared" si="20"/>
        <v>3</v>
      </c>
      <c r="DJ5" s="55">
        <f t="shared" si="20"/>
        <v>3</v>
      </c>
      <c r="DK5" s="55">
        <f t="shared" si="20"/>
        <v>4</v>
      </c>
      <c r="DL5" s="55">
        <f t="shared" ref="DJ5:DP8" si="21">ROUND(SUMIF($B$9:$B$37,$C5,DL$9:DL$37)/COUNTIFS($B$9:$B$37,$C5,DL$9:DL$37,"&gt;0"),0)</f>
        <v>3</v>
      </c>
      <c r="DM5" s="55">
        <f t="shared" si="21"/>
        <v>3</v>
      </c>
      <c r="DN5" s="55">
        <f t="shared" si="21"/>
        <v>3</v>
      </c>
      <c r="DO5" s="55">
        <f t="shared" si="21"/>
        <v>3</v>
      </c>
      <c r="DP5" s="56">
        <f t="shared" si="21"/>
        <v>4</v>
      </c>
      <c r="DQ5" s="144">
        <f>COUNTIF($D5:$DP5,4)-COUNTIFS($D5:$DP5,4,$D$38:$DP$38,1)</f>
        <v>18</v>
      </c>
      <c r="DR5" s="144">
        <f>COUNTIF($D5:$DP5,3)-COUNTIFS($D5:$DP5,3,$D$38:$DP$38,1)</f>
        <v>70</v>
      </c>
      <c r="DS5" s="144">
        <f>COUNTIF($D5:$DP5,2)-COUNTIFS($D5:$DP5,2,$D$38:$DP$38,1)</f>
        <v>12</v>
      </c>
      <c r="DT5" s="144">
        <f>COUNTIF($D5:$DP5,1)-COUNTIFS($D5:$DP5,1,$D$38:$DP$38,1)</f>
        <v>0</v>
      </c>
      <c r="DU5" s="288" t="s">
        <v>431</v>
      </c>
      <c r="DV5" s="142" t="s">
        <v>166</v>
      </c>
      <c r="DW5" s="145">
        <f>AVERAGE(D5:I5)</f>
        <v>3.5</v>
      </c>
      <c r="DX5" s="145">
        <f>AVERAGE(J5:O5)</f>
        <v>3.1666666666666665</v>
      </c>
      <c r="DY5" s="145">
        <f>AVERAGE(P5:Z5)</f>
        <v>3.0909090909090908</v>
      </c>
      <c r="DZ5" s="145">
        <f>AVERAGE(AA5:AJ5)</f>
        <v>2.9</v>
      </c>
      <c r="EA5" s="145">
        <f>AVERAGE(AK5:AT5)</f>
        <v>3.4</v>
      </c>
      <c r="EB5" s="145">
        <f>AVERAGE(AU5:BC5)</f>
        <v>3.1111111111111112</v>
      </c>
      <c r="EC5" s="145">
        <f>AVERAGE(BD5:BF5)</f>
        <v>3.6666666666666665</v>
      </c>
      <c r="ED5" s="145">
        <f>AVERAGE(BG5:BI5)</f>
        <v>3</v>
      </c>
      <c r="EE5" s="145">
        <f>AVERAGE(BJ5:BP5)</f>
        <v>3.1428571428571428</v>
      </c>
      <c r="EF5" s="145">
        <f>AVERAGE(BQ5:BS5)</f>
        <v>2.6666666666666665</v>
      </c>
      <c r="EG5" s="145">
        <f>AVERAGE(BT5:CB5)</f>
        <v>2.3333333333333335</v>
      </c>
      <c r="EH5" s="145">
        <f>AVERAGE(CC5:CK5)</f>
        <v>2.8888888888888888</v>
      </c>
      <c r="EI5" s="145">
        <f>AVERAGE(CL5:CO5)</f>
        <v>3.25</v>
      </c>
      <c r="EJ5" s="145">
        <f>AVERAGE(CP5:CW5)</f>
        <v>3.25</v>
      </c>
      <c r="EK5" s="145">
        <f>AVERAGE(CX5:DF5)</f>
        <v>3</v>
      </c>
      <c r="EL5" s="145">
        <f>AVERAGE(DG5:DP5)</f>
        <v>3.2</v>
      </c>
    </row>
    <row r="6" spans="1:142" ht="21">
      <c r="A6" s="288"/>
      <c r="B6" s="146"/>
      <c r="C6" s="147" t="s">
        <v>202</v>
      </c>
      <c r="D6" s="17">
        <f t="shared" si="14"/>
        <v>3</v>
      </c>
      <c r="E6" s="65">
        <f t="shared" si="14"/>
        <v>2</v>
      </c>
      <c r="F6" s="65">
        <f t="shared" si="14"/>
        <v>2</v>
      </c>
      <c r="G6" s="65">
        <f t="shared" si="14"/>
        <v>2</v>
      </c>
      <c r="H6" s="65">
        <f t="shared" si="14"/>
        <v>2</v>
      </c>
      <c r="I6" s="66">
        <f t="shared" si="14"/>
        <v>2</v>
      </c>
      <c r="J6" s="17">
        <f t="shared" si="14"/>
        <v>2</v>
      </c>
      <c r="K6" s="65">
        <f t="shared" si="14"/>
        <v>2</v>
      </c>
      <c r="L6" s="65">
        <f t="shared" si="14"/>
        <v>2</v>
      </c>
      <c r="M6" s="65">
        <f t="shared" si="14"/>
        <v>4</v>
      </c>
      <c r="N6" s="65">
        <f t="shared" si="14"/>
        <v>2</v>
      </c>
      <c r="O6" s="66">
        <f t="shared" si="14"/>
        <v>2</v>
      </c>
      <c r="P6" s="17">
        <f t="shared" si="14"/>
        <v>3</v>
      </c>
      <c r="Q6" s="65">
        <f t="shared" si="14"/>
        <v>2</v>
      </c>
      <c r="R6" s="65">
        <f t="shared" si="14"/>
        <v>2</v>
      </c>
      <c r="S6" s="65">
        <f t="shared" si="14"/>
        <v>3</v>
      </c>
      <c r="T6" s="65">
        <f t="shared" si="15"/>
        <v>3</v>
      </c>
      <c r="U6" s="65">
        <f t="shared" si="15"/>
        <v>4</v>
      </c>
      <c r="V6" s="65">
        <f t="shared" si="15"/>
        <v>2</v>
      </c>
      <c r="W6" s="65">
        <f t="shared" si="15"/>
        <v>2</v>
      </c>
      <c r="X6" s="65">
        <f t="shared" si="15"/>
        <v>3</v>
      </c>
      <c r="Y6" s="65">
        <f t="shared" si="15"/>
        <v>2</v>
      </c>
      <c r="Z6" s="66">
        <f t="shared" si="15"/>
        <v>3</v>
      </c>
      <c r="AA6" s="17">
        <f t="shared" si="15"/>
        <v>2</v>
      </c>
      <c r="AB6" s="65">
        <f t="shared" si="15"/>
        <v>3</v>
      </c>
      <c r="AC6" s="65">
        <f t="shared" si="15"/>
        <v>2</v>
      </c>
      <c r="AD6" s="65">
        <f t="shared" si="15"/>
        <v>2</v>
      </c>
      <c r="AE6" s="65">
        <f t="shared" si="15"/>
        <v>2</v>
      </c>
      <c r="AF6" s="65">
        <f t="shared" si="15"/>
        <v>2</v>
      </c>
      <c r="AG6" s="65">
        <f t="shared" si="15"/>
        <v>2</v>
      </c>
      <c r="AH6" s="65">
        <f t="shared" si="15"/>
        <v>3</v>
      </c>
      <c r="AI6" s="65">
        <f t="shared" si="15"/>
        <v>2</v>
      </c>
      <c r="AJ6" s="66">
        <f t="shared" si="16"/>
        <v>3</v>
      </c>
      <c r="AK6" s="17">
        <f t="shared" si="16"/>
        <v>2</v>
      </c>
      <c r="AL6" s="65">
        <f t="shared" si="16"/>
        <v>3</v>
      </c>
      <c r="AM6" s="65">
        <f t="shared" si="16"/>
        <v>2</v>
      </c>
      <c r="AN6" s="65">
        <f t="shared" si="16"/>
        <v>2</v>
      </c>
      <c r="AO6" s="65">
        <f t="shared" si="16"/>
        <v>2</v>
      </c>
      <c r="AP6" s="65">
        <f t="shared" si="16"/>
        <v>3</v>
      </c>
      <c r="AQ6" s="65">
        <f t="shared" si="16"/>
        <v>3</v>
      </c>
      <c r="AR6" s="65">
        <f t="shared" si="16"/>
        <v>3</v>
      </c>
      <c r="AS6" s="65">
        <f t="shared" si="16"/>
        <v>2</v>
      </c>
      <c r="AT6" s="66">
        <f t="shared" si="16"/>
        <v>2</v>
      </c>
      <c r="AU6" s="17">
        <f t="shared" si="16"/>
        <v>2</v>
      </c>
      <c r="AV6" s="65">
        <f t="shared" si="16"/>
        <v>2</v>
      </c>
      <c r="AW6" s="65">
        <f t="shared" si="16"/>
        <v>2</v>
      </c>
      <c r="AX6" s="65">
        <f t="shared" si="16"/>
        <v>2</v>
      </c>
      <c r="AY6" s="65">
        <f t="shared" si="16"/>
        <v>2</v>
      </c>
      <c r="AZ6" s="65">
        <f t="shared" si="17"/>
        <v>2</v>
      </c>
      <c r="BA6" s="65">
        <f t="shared" si="17"/>
        <v>2</v>
      </c>
      <c r="BB6" s="65">
        <f t="shared" si="17"/>
        <v>2</v>
      </c>
      <c r="BC6" s="66">
        <f t="shared" si="17"/>
        <v>2</v>
      </c>
      <c r="BD6" s="17">
        <f t="shared" si="17"/>
        <v>3</v>
      </c>
      <c r="BE6" s="65">
        <f t="shared" si="17"/>
        <v>2</v>
      </c>
      <c r="BF6" s="66">
        <f t="shared" si="17"/>
        <v>2</v>
      </c>
      <c r="BG6" s="17">
        <f t="shared" si="17"/>
        <v>2</v>
      </c>
      <c r="BH6" s="65">
        <f t="shared" si="17"/>
        <v>2</v>
      </c>
      <c r="BI6" s="66">
        <f t="shared" si="17"/>
        <v>2</v>
      </c>
      <c r="BJ6" s="17">
        <f t="shared" si="17"/>
        <v>2</v>
      </c>
      <c r="BK6" s="65">
        <f t="shared" si="17"/>
        <v>3</v>
      </c>
      <c r="BL6" s="65">
        <f t="shared" si="17"/>
        <v>2</v>
      </c>
      <c r="BM6" s="65">
        <f t="shared" si="17"/>
        <v>2</v>
      </c>
      <c r="BN6" s="65">
        <f t="shared" si="17"/>
        <v>3</v>
      </c>
      <c r="BO6" s="65">
        <f t="shared" si="17"/>
        <v>3</v>
      </c>
      <c r="BP6" s="66">
        <f t="shared" si="18"/>
        <v>3</v>
      </c>
      <c r="BQ6" s="17">
        <f t="shared" si="18"/>
        <v>2</v>
      </c>
      <c r="BR6" s="65">
        <f t="shared" si="18"/>
        <v>2</v>
      </c>
      <c r="BS6" s="66">
        <f t="shared" si="18"/>
        <v>3</v>
      </c>
      <c r="BT6" s="17">
        <f t="shared" si="18"/>
        <v>2</v>
      </c>
      <c r="BU6" s="65">
        <f t="shared" si="18"/>
        <v>3</v>
      </c>
      <c r="BV6" s="65">
        <f t="shared" si="18"/>
        <v>3</v>
      </c>
      <c r="BW6" s="65">
        <f t="shared" si="18"/>
        <v>2</v>
      </c>
      <c r="BX6" s="65">
        <f t="shared" si="18"/>
        <v>2</v>
      </c>
      <c r="BY6" s="65">
        <f t="shared" si="18"/>
        <v>2</v>
      </c>
      <c r="BZ6" s="65">
        <f t="shared" si="18"/>
        <v>2</v>
      </c>
      <c r="CA6" s="65">
        <f t="shared" si="18"/>
        <v>2</v>
      </c>
      <c r="CB6" s="66">
        <f t="shared" si="18"/>
        <v>3</v>
      </c>
      <c r="CC6" s="17">
        <f t="shared" si="18"/>
        <v>3</v>
      </c>
      <c r="CD6" s="65">
        <f t="shared" si="18"/>
        <v>2</v>
      </c>
      <c r="CE6" s="65">
        <f t="shared" si="18"/>
        <v>2</v>
      </c>
      <c r="CF6" s="65">
        <f t="shared" si="19"/>
        <v>3</v>
      </c>
      <c r="CG6" s="65">
        <f t="shared" si="19"/>
        <v>2</v>
      </c>
      <c r="CH6" s="65">
        <f t="shared" si="19"/>
        <v>1</v>
      </c>
      <c r="CI6" s="65">
        <f t="shared" si="19"/>
        <v>2</v>
      </c>
      <c r="CJ6" s="65">
        <f t="shared" si="19"/>
        <v>1</v>
      </c>
      <c r="CK6" s="66">
        <f t="shared" si="19"/>
        <v>2</v>
      </c>
      <c r="CL6" s="17">
        <f t="shared" si="19"/>
        <v>2</v>
      </c>
      <c r="CM6" s="65">
        <f t="shared" si="19"/>
        <v>3</v>
      </c>
      <c r="CN6" s="65">
        <f t="shared" si="19"/>
        <v>2</v>
      </c>
      <c r="CO6" s="66">
        <f t="shared" si="19"/>
        <v>3</v>
      </c>
      <c r="CP6" s="17">
        <f t="shared" si="19"/>
        <v>3</v>
      </c>
      <c r="CQ6" s="65">
        <f t="shared" si="19"/>
        <v>3</v>
      </c>
      <c r="CR6" s="65">
        <f t="shared" si="19"/>
        <v>2</v>
      </c>
      <c r="CS6" s="65">
        <f t="shared" si="19"/>
        <v>2</v>
      </c>
      <c r="CT6" s="65">
        <f t="shared" si="19"/>
        <v>2</v>
      </c>
      <c r="CU6" s="65">
        <f t="shared" si="19"/>
        <v>2</v>
      </c>
      <c r="CV6" s="65">
        <f t="shared" si="20"/>
        <v>2</v>
      </c>
      <c r="CW6" s="66">
        <f t="shared" si="20"/>
        <v>2</v>
      </c>
      <c r="CX6" s="17">
        <f t="shared" si="20"/>
        <v>2</v>
      </c>
      <c r="CY6" s="65">
        <f t="shared" si="20"/>
        <v>2</v>
      </c>
      <c r="CZ6" s="65">
        <f t="shared" si="20"/>
        <v>2</v>
      </c>
      <c r="DA6" s="65">
        <f t="shared" si="20"/>
        <v>2</v>
      </c>
      <c r="DB6" s="65">
        <f t="shared" si="20"/>
        <v>2</v>
      </c>
      <c r="DC6" s="65">
        <f t="shared" si="20"/>
        <v>3</v>
      </c>
      <c r="DD6" s="65">
        <f t="shared" si="20"/>
        <v>2</v>
      </c>
      <c r="DE6" s="65">
        <f t="shared" si="20"/>
        <v>2</v>
      </c>
      <c r="DF6" s="66">
        <f t="shared" si="20"/>
        <v>2</v>
      </c>
      <c r="DG6" s="17">
        <f t="shared" si="20"/>
        <v>3</v>
      </c>
      <c r="DH6" s="65">
        <f t="shared" si="20"/>
        <v>3</v>
      </c>
      <c r="DI6" s="65">
        <f t="shared" si="20"/>
        <v>3</v>
      </c>
      <c r="DJ6" s="65">
        <f t="shared" si="21"/>
        <v>2</v>
      </c>
      <c r="DK6" s="65">
        <f t="shared" si="21"/>
        <v>3</v>
      </c>
      <c r="DL6" s="65">
        <f t="shared" si="21"/>
        <v>2</v>
      </c>
      <c r="DM6" s="65">
        <f t="shared" si="21"/>
        <v>3</v>
      </c>
      <c r="DN6" s="65">
        <f t="shared" si="21"/>
        <v>2</v>
      </c>
      <c r="DO6" s="65">
        <f t="shared" si="21"/>
        <v>2</v>
      </c>
      <c r="DP6" s="66">
        <f t="shared" si="21"/>
        <v>2</v>
      </c>
      <c r="DQ6" s="144">
        <f t="shared" ref="DQ6:DQ8" si="22">COUNTIF($D6:$DP6,4)-COUNTIFS($D6:$DP6,4,$D$38:$DP$38,1)</f>
        <v>2</v>
      </c>
      <c r="DR6" s="144">
        <f t="shared" ref="DR6:DR8" si="23">COUNTIF($D6:$DP6,3)-COUNTIFS($D6:$DP6,3,$D$38:$DP$38,1)</f>
        <v>29</v>
      </c>
      <c r="DS6" s="144">
        <f t="shared" ref="DS6:DS8" si="24">COUNTIF($D6:$DP6,2)-COUNTIFS($D6:$DP6,2,$D$38:$DP$38,1)</f>
        <v>67</v>
      </c>
      <c r="DT6" s="144">
        <f t="shared" ref="DT6:DT8" si="25">COUNTIF($D6:$DP6,1)-COUNTIFS($D6:$DP6,1,$D$38:$DP$38,1)</f>
        <v>2</v>
      </c>
      <c r="DU6" s="288"/>
      <c r="DV6" s="147" t="s">
        <v>202</v>
      </c>
      <c r="DW6" s="145">
        <f t="shared" ref="DW6:DW8" si="26">AVERAGE(D6:I6)</f>
        <v>2.1666666666666665</v>
      </c>
      <c r="DX6" s="145">
        <f t="shared" ref="DX6:DX8" si="27">AVERAGE(J6:O6)</f>
        <v>2.3333333333333335</v>
      </c>
      <c r="DY6" s="145">
        <f t="shared" ref="DY6:DY8" si="28">AVERAGE(P6:Z6)</f>
        <v>2.6363636363636362</v>
      </c>
      <c r="DZ6" s="145">
        <f t="shared" ref="DZ6:DZ8" si="29">AVERAGE(AA6:AJ6)</f>
        <v>2.2999999999999998</v>
      </c>
      <c r="EA6" s="145">
        <f t="shared" ref="EA6:EA8" si="30">AVERAGE(AK6:AT6)</f>
        <v>2.4</v>
      </c>
      <c r="EB6" s="145">
        <f t="shared" ref="EB6:EB8" si="31">AVERAGE(AU6:BC6)</f>
        <v>2</v>
      </c>
      <c r="EC6" s="145">
        <f t="shared" ref="EC6:EC8" si="32">AVERAGE(BD6:BF6)</f>
        <v>2.3333333333333335</v>
      </c>
      <c r="ED6" s="145">
        <f t="shared" ref="ED6:ED8" si="33">AVERAGE(BG6:BI6)</f>
        <v>2</v>
      </c>
      <c r="EE6" s="145">
        <f t="shared" ref="EE6:EE8" si="34">AVERAGE(BJ6:BP6)</f>
        <v>2.5714285714285716</v>
      </c>
      <c r="EF6" s="145">
        <f t="shared" ref="EF6:EF8" si="35">AVERAGE(BQ6:BS6)</f>
        <v>2.3333333333333335</v>
      </c>
      <c r="EG6" s="145">
        <f t="shared" ref="EG6:EG8" si="36">AVERAGE(BT6:CB6)</f>
        <v>2.3333333333333335</v>
      </c>
      <c r="EH6" s="145">
        <f t="shared" ref="EH6:EH8" si="37">AVERAGE(CC6:CK6)</f>
        <v>2</v>
      </c>
      <c r="EI6" s="145">
        <f t="shared" ref="EI6:EI8" si="38">AVERAGE(CL6:CO6)</f>
        <v>2.5</v>
      </c>
      <c r="EJ6" s="145">
        <f t="shared" ref="EJ6:EJ8" si="39">AVERAGE(CP6:CW6)</f>
        <v>2.25</v>
      </c>
      <c r="EK6" s="145">
        <f t="shared" ref="EK6:EK8" si="40">AVERAGE(CX6:DF6)</f>
        <v>2.1111111111111112</v>
      </c>
      <c r="EL6" s="145">
        <f t="shared" ref="EL6:EL8" si="41">AVERAGE(DG6:DP6)</f>
        <v>2.5</v>
      </c>
    </row>
    <row r="7" spans="1:142" ht="21">
      <c r="A7" s="288"/>
      <c r="B7" s="146"/>
      <c r="C7" s="148" t="s">
        <v>309</v>
      </c>
      <c r="D7" s="17">
        <f t="shared" si="14"/>
        <v>2</v>
      </c>
      <c r="E7" s="65">
        <f t="shared" si="14"/>
        <v>3</v>
      </c>
      <c r="F7" s="65">
        <f t="shared" si="14"/>
        <v>2</v>
      </c>
      <c r="G7" s="65">
        <f t="shared" si="14"/>
        <v>2</v>
      </c>
      <c r="H7" s="65">
        <f t="shared" si="14"/>
        <v>3</v>
      </c>
      <c r="I7" s="66">
        <f t="shared" si="14"/>
        <v>3</v>
      </c>
      <c r="J7" s="17">
        <f t="shared" si="14"/>
        <v>2</v>
      </c>
      <c r="K7" s="65">
        <f t="shared" si="14"/>
        <v>3</v>
      </c>
      <c r="L7" s="65">
        <f t="shared" si="14"/>
        <v>3</v>
      </c>
      <c r="M7" s="65">
        <f t="shared" si="14"/>
        <v>2</v>
      </c>
      <c r="N7" s="65">
        <f t="shared" si="14"/>
        <v>3</v>
      </c>
      <c r="O7" s="66">
        <f t="shared" si="14"/>
        <v>3</v>
      </c>
      <c r="P7" s="17">
        <f t="shared" si="14"/>
        <v>4</v>
      </c>
      <c r="Q7" s="65">
        <f t="shared" si="14"/>
        <v>3</v>
      </c>
      <c r="R7" s="65">
        <f t="shared" si="14"/>
        <v>3</v>
      </c>
      <c r="S7" s="65">
        <f t="shared" si="14"/>
        <v>3</v>
      </c>
      <c r="T7" s="65">
        <f t="shared" si="15"/>
        <v>3</v>
      </c>
      <c r="U7" s="65">
        <f t="shared" si="15"/>
        <v>2</v>
      </c>
      <c r="V7" s="65">
        <f t="shared" si="15"/>
        <v>3</v>
      </c>
      <c r="W7" s="65">
        <f t="shared" si="15"/>
        <v>3</v>
      </c>
      <c r="X7" s="65">
        <f t="shared" si="15"/>
        <v>3</v>
      </c>
      <c r="Y7" s="65">
        <f t="shared" si="15"/>
        <v>2</v>
      </c>
      <c r="Z7" s="66">
        <f t="shared" si="15"/>
        <v>4</v>
      </c>
      <c r="AA7" s="17">
        <f t="shared" si="15"/>
        <v>3</v>
      </c>
      <c r="AB7" s="65">
        <f t="shared" si="15"/>
        <v>2</v>
      </c>
      <c r="AC7" s="65">
        <f t="shared" si="15"/>
        <v>3</v>
      </c>
      <c r="AD7" s="65">
        <f t="shared" si="15"/>
        <v>2</v>
      </c>
      <c r="AE7" s="65">
        <f t="shared" si="15"/>
        <v>4</v>
      </c>
      <c r="AF7" s="65">
        <f t="shared" si="15"/>
        <v>2</v>
      </c>
      <c r="AG7" s="65">
        <f t="shared" si="15"/>
        <v>2</v>
      </c>
      <c r="AH7" s="65">
        <f t="shared" si="15"/>
        <v>2</v>
      </c>
      <c r="AI7" s="65">
        <f t="shared" si="15"/>
        <v>4</v>
      </c>
      <c r="AJ7" s="66">
        <f t="shared" si="16"/>
        <v>2</v>
      </c>
      <c r="AK7" s="17">
        <f t="shared" si="16"/>
        <v>3</v>
      </c>
      <c r="AL7" s="65">
        <f t="shared" si="16"/>
        <v>3</v>
      </c>
      <c r="AM7" s="65">
        <f t="shared" si="16"/>
        <v>3</v>
      </c>
      <c r="AN7" s="65">
        <f t="shared" si="16"/>
        <v>4</v>
      </c>
      <c r="AO7" s="65">
        <f t="shared" si="16"/>
        <v>3</v>
      </c>
      <c r="AP7" s="65">
        <f t="shared" si="16"/>
        <v>3</v>
      </c>
      <c r="AQ7" s="65">
        <f t="shared" si="16"/>
        <v>3</v>
      </c>
      <c r="AR7" s="65">
        <f t="shared" si="16"/>
        <v>3</v>
      </c>
      <c r="AS7" s="65">
        <f t="shared" si="16"/>
        <v>2</v>
      </c>
      <c r="AT7" s="66">
        <f t="shared" si="16"/>
        <v>3</v>
      </c>
      <c r="AU7" s="17">
        <f t="shared" si="16"/>
        <v>2</v>
      </c>
      <c r="AV7" s="65">
        <f t="shared" si="16"/>
        <v>3</v>
      </c>
      <c r="AW7" s="65">
        <f t="shared" si="16"/>
        <v>3</v>
      </c>
      <c r="AX7" s="65">
        <f t="shared" si="16"/>
        <v>3</v>
      </c>
      <c r="AY7" s="65">
        <f t="shared" si="16"/>
        <v>3</v>
      </c>
      <c r="AZ7" s="65">
        <f t="shared" si="17"/>
        <v>2</v>
      </c>
      <c r="BA7" s="65">
        <f t="shared" si="17"/>
        <v>2</v>
      </c>
      <c r="BB7" s="65">
        <f t="shared" si="17"/>
        <v>2</v>
      </c>
      <c r="BC7" s="66">
        <f t="shared" si="17"/>
        <v>2</v>
      </c>
      <c r="BD7" s="17">
        <f t="shared" si="17"/>
        <v>2</v>
      </c>
      <c r="BE7" s="65">
        <f t="shared" si="17"/>
        <v>2</v>
      </c>
      <c r="BF7" s="66">
        <f t="shared" si="17"/>
        <v>3</v>
      </c>
      <c r="BG7" s="17">
        <f t="shared" si="17"/>
        <v>3</v>
      </c>
      <c r="BH7" s="65">
        <f t="shared" si="17"/>
        <v>4</v>
      </c>
      <c r="BI7" s="66">
        <f t="shared" si="17"/>
        <v>2</v>
      </c>
      <c r="BJ7" s="17">
        <f t="shared" si="17"/>
        <v>3</v>
      </c>
      <c r="BK7" s="65">
        <f t="shared" si="17"/>
        <v>3</v>
      </c>
      <c r="BL7" s="65">
        <f t="shared" si="17"/>
        <v>2</v>
      </c>
      <c r="BM7" s="65">
        <f t="shared" si="17"/>
        <v>3</v>
      </c>
      <c r="BN7" s="65">
        <f t="shared" si="17"/>
        <v>2</v>
      </c>
      <c r="BO7" s="65">
        <f t="shared" si="17"/>
        <v>2</v>
      </c>
      <c r="BP7" s="66">
        <f t="shared" si="18"/>
        <v>2</v>
      </c>
      <c r="BQ7" s="17">
        <f t="shared" si="18"/>
        <v>3</v>
      </c>
      <c r="BR7" s="65">
        <f t="shared" si="18"/>
        <v>3</v>
      </c>
      <c r="BS7" s="66">
        <f t="shared" si="18"/>
        <v>2</v>
      </c>
      <c r="BT7" s="17">
        <f t="shared" si="18"/>
        <v>3</v>
      </c>
      <c r="BU7" s="65">
        <f t="shared" si="18"/>
        <v>3</v>
      </c>
      <c r="BV7" s="65">
        <f t="shared" si="18"/>
        <v>2</v>
      </c>
      <c r="BW7" s="65">
        <f t="shared" si="18"/>
        <v>3</v>
      </c>
      <c r="BX7" s="65">
        <f t="shared" si="18"/>
        <v>3</v>
      </c>
      <c r="BY7" s="65">
        <f t="shared" si="18"/>
        <v>3</v>
      </c>
      <c r="BZ7" s="65">
        <f t="shared" si="18"/>
        <v>3</v>
      </c>
      <c r="CA7" s="65">
        <f t="shared" si="18"/>
        <v>3</v>
      </c>
      <c r="CB7" s="66">
        <f t="shared" si="18"/>
        <v>3</v>
      </c>
      <c r="CC7" s="17">
        <f t="shared" si="18"/>
        <v>2</v>
      </c>
      <c r="CD7" s="65">
        <f t="shared" si="18"/>
        <v>3</v>
      </c>
      <c r="CE7" s="65">
        <f t="shared" si="18"/>
        <v>3</v>
      </c>
      <c r="CF7" s="65">
        <f t="shared" si="19"/>
        <v>2</v>
      </c>
      <c r="CG7" s="65">
        <f t="shared" si="19"/>
        <v>3</v>
      </c>
      <c r="CH7" s="65">
        <f t="shared" si="19"/>
        <v>3</v>
      </c>
      <c r="CI7" s="65">
        <f t="shared" si="19"/>
        <v>2</v>
      </c>
      <c r="CJ7" s="65">
        <f t="shared" si="19"/>
        <v>3</v>
      </c>
      <c r="CK7" s="66">
        <f t="shared" si="19"/>
        <v>3</v>
      </c>
      <c r="CL7" s="17">
        <f t="shared" si="19"/>
        <v>3</v>
      </c>
      <c r="CM7" s="65">
        <f t="shared" si="19"/>
        <v>2</v>
      </c>
      <c r="CN7" s="65">
        <f t="shared" si="19"/>
        <v>2</v>
      </c>
      <c r="CO7" s="66">
        <f t="shared" si="19"/>
        <v>2</v>
      </c>
      <c r="CP7" s="17">
        <f t="shared" si="19"/>
        <v>2</v>
      </c>
      <c r="CQ7" s="65">
        <f t="shared" si="19"/>
        <v>2</v>
      </c>
      <c r="CR7" s="65">
        <f t="shared" si="19"/>
        <v>2</v>
      </c>
      <c r="CS7" s="65">
        <f t="shared" si="19"/>
        <v>3</v>
      </c>
      <c r="CT7" s="65">
        <f t="shared" si="19"/>
        <v>2</v>
      </c>
      <c r="CU7" s="65">
        <f t="shared" si="19"/>
        <v>2</v>
      </c>
      <c r="CV7" s="65">
        <f t="shared" si="20"/>
        <v>2</v>
      </c>
      <c r="CW7" s="66">
        <f t="shared" si="20"/>
        <v>2</v>
      </c>
      <c r="CX7" s="17">
        <f t="shared" si="20"/>
        <v>2</v>
      </c>
      <c r="CY7" s="65">
        <f t="shared" si="20"/>
        <v>2</v>
      </c>
      <c r="CZ7" s="65">
        <f t="shared" si="20"/>
        <v>3</v>
      </c>
      <c r="DA7" s="65">
        <f t="shared" si="20"/>
        <v>3</v>
      </c>
      <c r="DB7" s="65">
        <f t="shared" si="20"/>
        <v>3</v>
      </c>
      <c r="DC7" s="65">
        <f t="shared" si="20"/>
        <v>2</v>
      </c>
      <c r="DD7" s="65">
        <f t="shared" si="20"/>
        <v>3</v>
      </c>
      <c r="DE7" s="65">
        <f t="shared" si="20"/>
        <v>2</v>
      </c>
      <c r="DF7" s="66">
        <f t="shared" si="20"/>
        <v>3</v>
      </c>
      <c r="DG7" s="17">
        <f t="shared" si="20"/>
        <v>2</v>
      </c>
      <c r="DH7" s="65">
        <f t="shared" si="20"/>
        <v>2</v>
      </c>
      <c r="DI7" s="65">
        <f t="shared" si="20"/>
        <v>2</v>
      </c>
      <c r="DJ7" s="65">
        <f t="shared" si="21"/>
        <v>2</v>
      </c>
      <c r="DK7" s="65">
        <f t="shared" si="21"/>
        <v>3</v>
      </c>
      <c r="DL7" s="65">
        <f t="shared" si="21"/>
        <v>2</v>
      </c>
      <c r="DM7" s="65">
        <f t="shared" si="21"/>
        <v>2</v>
      </c>
      <c r="DN7" s="65">
        <f t="shared" si="21"/>
        <v>3</v>
      </c>
      <c r="DO7" s="65">
        <f t="shared" si="21"/>
        <v>2</v>
      </c>
      <c r="DP7" s="66">
        <f t="shared" si="21"/>
        <v>3</v>
      </c>
      <c r="DQ7" s="144">
        <f t="shared" si="22"/>
        <v>6</v>
      </c>
      <c r="DR7" s="144">
        <f t="shared" si="23"/>
        <v>49</v>
      </c>
      <c r="DS7" s="144">
        <f t="shared" si="24"/>
        <v>45</v>
      </c>
      <c r="DT7" s="144">
        <f t="shared" si="25"/>
        <v>0</v>
      </c>
      <c r="DU7" s="288"/>
      <c r="DV7" s="148" t="s">
        <v>309</v>
      </c>
      <c r="DW7" s="145">
        <f t="shared" si="26"/>
        <v>2.5</v>
      </c>
      <c r="DX7" s="145">
        <f t="shared" si="27"/>
        <v>2.6666666666666665</v>
      </c>
      <c r="DY7" s="145">
        <f t="shared" si="28"/>
        <v>3</v>
      </c>
      <c r="DZ7" s="145">
        <f t="shared" si="29"/>
        <v>2.6</v>
      </c>
      <c r="EA7" s="145">
        <f t="shared" si="30"/>
        <v>3</v>
      </c>
      <c r="EB7" s="145">
        <f t="shared" si="31"/>
        <v>2.4444444444444446</v>
      </c>
      <c r="EC7" s="145">
        <f t="shared" si="32"/>
        <v>2.3333333333333335</v>
      </c>
      <c r="ED7" s="145">
        <f t="shared" si="33"/>
        <v>3</v>
      </c>
      <c r="EE7" s="145">
        <f t="shared" si="34"/>
        <v>2.4285714285714284</v>
      </c>
      <c r="EF7" s="145">
        <f t="shared" si="35"/>
        <v>2.6666666666666665</v>
      </c>
      <c r="EG7" s="145">
        <f t="shared" si="36"/>
        <v>2.8888888888888888</v>
      </c>
      <c r="EH7" s="145">
        <f t="shared" si="37"/>
        <v>2.6666666666666665</v>
      </c>
      <c r="EI7" s="145">
        <f t="shared" si="38"/>
        <v>2.25</v>
      </c>
      <c r="EJ7" s="145">
        <f t="shared" si="39"/>
        <v>2.125</v>
      </c>
      <c r="EK7" s="145">
        <f t="shared" si="40"/>
        <v>2.5555555555555554</v>
      </c>
      <c r="EL7" s="145">
        <f t="shared" si="41"/>
        <v>2.2999999999999998</v>
      </c>
    </row>
    <row r="8" spans="1:142" ht="30.75" thickBot="1">
      <c r="A8" s="289"/>
      <c r="B8" s="149"/>
      <c r="C8" s="150" t="s">
        <v>388</v>
      </c>
      <c r="D8" s="151">
        <f t="shared" si="14"/>
        <v>1</v>
      </c>
      <c r="E8" s="88">
        <f t="shared" si="14"/>
        <v>4</v>
      </c>
      <c r="F8" s="88">
        <f t="shared" si="14"/>
        <v>3</v>
      </c>
      <c r="G8" s="88">
        <f t="shared" si="14"/>
        <v>3</v>
      </c>
      <c r="H8" s="88">
        <f t="shared" si="14"/>
        <v>3</v>
      </c>
      <c r="I8" s="89">
        <f t="shared" si="14"/>
        <v>1</v>
      </c>
      <c r="J8" s="151">
        <f t="shared" si="14"/>
        <v>1</v>
      </c>
      <c r="K8" s="88">
        <f t="shared" si="14"/>
        <v>1</v>
      </c>
      <c r="L8" s="88">
        <f t="shared" si="14"/>
        <v>2</v>
      </c>
      <c r="M8" s="88">
        <f t="shared" si="14"/>
        <v>3</v>
      </c>
      <c r="N8" s="88">
        <f t="shared" si="14"/>
        <v>3</v>
      </c>
      <c r="O8" s="89">
        <f t="shared" si="14"/>
        <v>1</v>
      </c>
      <c r="P8" s="151">
        <f t="shared" si="14"/>
        <v>1</v>
      </c>
      <c r="Q8" s="88">
        <f t="shared" si="14"/>
        <v>1</v>
      </c>
      <c r="R8" s="88">
        <f t="shared" si="14"/>
        <v>2</v>
      </c>
      <c r="S8" s="88">
        <f t="shared" si="14"/>
        <v>1</v>
      </c>
      <c r="T8" s="88">
        <f t="shared" si="15"/>
        <v>1</v>
      </c>
      <c r="U8" s="88">
        <f t="shared" si="15"/>
        <v>3</v>
      </c>
      <c r="V8" s="88">
        <f t="shared" si="15"/>
        <v>2</v>
      </c>
      <c r="W8" s="88">
        <f t="shared" si="15"/>
        <v>2</v>
      </c>
      <c r="X8" s="88">
        <f t="shared" si="15"/>
        <v>2</v>
      </c>
      <c r="Y8" s="88">
        <f t="shared" si="15"/>
        <v>2</v>
      </c>
      <c r="Z8" s="89">
        <f t="shared" si="15"/>
        <v>1</v>
      </c>
      <c r="AA8" s="151">
        <f t="shared" si="15"/>
        <v>2</v>
      </c>
      <c r="AB8" s="88">
        <f t="shared" si="15"/>
        <v>2</v>
      </c>
      <c r="AC8" s="88">
        <f t="shared" si="15"/>
        <v>2</v>
      </c>
      <c r="AD8" s="88">
        <f t="shared" si="15"/>
        <v>2</v>
      </c>
      <c r="AE8" s="88">
        <f t="shared" si="15"/>
        <v>3</v>
      </c>
      <c r="AF8" s="88">
        <f t="shared" si="15"/>
        <v>1</v>
      </c>
      <c r="AG8" s="88">
        <f t="shared" si="15"/>
        <v>2</v>
      </c>
      <c r="AH8" s="88">
        <f t="shared" si="15"/>
        <v>1</v>
      </c>
      <c r="AI8" s="88">
        <f t="shared" si="15"/>
        <v>3</v>
      </c>
      <c r="AJ8" s="89">
        <f t="shared" si="16"/>
        <v>1</v>
      </c>
      <c r="AK8" s="151">
        <f t="shared" si="16"/>
        <v>1</v>
      </c>
      <c r="AL8" s="88">
        <f t="shared" si="16"/>
        <v>1</v>
      </c>
      <c r="AM8" s="88">
        <f t="shared" si="16"/>
        <v>2</v>
      </c>
      <c r="AN8" s="88">
        <f t="shared" si="16"/>
        <v>4</v>
      </c>
      <c r="AO8" s="88">
        <f t="shared" si="16"/>
        <v>3</v>
      </c>
      <c r="AP8" s="88">
        <f t="shared" si="16"/>
        <v>2</v>
      </c>
      <c r="AQ8" s="88">
        <f t="shared" si="16"/>
        <v>1</v>
      </c>
      <c r="AR8" s="88">
        <f t="shared" si="16"/>
        <v>1</v>
      </c>
      <c r="AS8" s="88">
        <f t="shared" si="16"/>
        <v>1</v>
      </c>
      <c r="AT8" s="89">
        <f t="shared" si="16"/>
        <v>1</v>
      </c>
      <c r="AU8" s="151">
        <f t="shared" si="16"/>
        <v>3</v>
      </c>
      <c r="AV8" s="88">
        <f t="shared" si="16"/>
        <v>2</v>
      </c>
      <c r="AW8" s="88">
        <f t="shared" si="16"/>
        <v>2</v>
      </c>
      <c r="AX8" s="88">
        <f t="shared" si="16"/>
        <v>3</v>
      </c>
      <c r="AY8" s="88">
        <f t="shared" si="16"/>
        <v>3</v>
      </c>
      <c r="AZ8" s="88">
        <f t="shared" si="17"/>
        <v>3</v>
      </c>
      <c r="BA8" s="88">
        <f t="shared" si="17"/>
        <v>1</v>
      </c>
      <c r="BB8" s="88">
        <f t="shared" si="17"/>
        <v>4</v>
      </c>
      <c r="BC8" s="89">
        <f t="shared" si="17"/>
        <v>2</v>
      </c>
      <c r="BD8" s="151">
        <f t="shared" si="17"/>
        <v>4</v>
      </c>
      <c r="BE8" s="88">
        <f t="shared" si="17"/>
        <v>1</v>
      </c>
      <c r="BF8" s="89">
        <f t="shared" si="17"/>
        <v>1</v>
      </c>
      <c r="BG8" s="151">
        <f t="shared" si="17"/>
        <v>3</v>
      </c>
      <c r="BH8" s="88">
        <f t="shared" si="17"/>
        <v>3</v>
      </c>
      <c r="BI8" s="89">
        <f t="shared" si="17"/>
        <v>3</v>
      </c>
      <c r="BJ8" s="151">
        <f t="shared" si="17"/>
        <v>3</v>
      </c>
      <c r="BK8" s="88">
        <f t="shared" si="17"/>
        <v>3</v>
      </c>
      <c r="BL8" s="88">
        <f t="shared" si="17"/>
        <v>2</v>
      </c>
      <c r="BM8" s="88">
        <f t="shared" si="17"/>
        <v>2</v>
      </c>
      <c r="BN8" s="88">
        <f t="shared" si="17"/>
        <v>2</v>
      </c>
      <c r="BO8" s="88">
        <f t="shared" si="17"/>
        <v>3</v>
      </c>
      <c r="BP8" s="89">
        <f t="shared" si="18"/>
        <v>3</v>
      </c>
      <c r="BQ8" s="151">
        <f t="shared" si="18"/>
        <v>3</v>
      </c>
      <c r="BR8" s="88">
        <f t="shared" si="18"/>
        <v>4</v>
      </c>
      <c r="BS8" s="89">
        <f t="shared" si="18"/>
        <v>4</v>
      </c>
      <c r="BT8" s="151">
        <f t="shared" si="18"/>
        <v>4</v>
      </c>
      <c r="BU8" s="88">
        <f t="shared" si="18"/>
        <v>4</v>
      </c>
      <c r="BV8" s="88">
        <f t="shared" si="18"/>
        <v>4</v>
      </c>
      <c r="BW8" s="88">
        <f t="shared" si="18"/>
        <v>4</v>
      </c>
      <c r="BX8" s="88">
        <f t="shared" si="18"/>
        <v>3</v>
      </c>
      <c r="BY8" s="88">
        <f t="shared" si="18"/>
        <v>3</v>
      </c>
      <c r="BZ8" s="88">
        <f t="shared" si="18"/>
        <v>3</v>
      </c>
      <c r="CA8" s="88">
        <f t="shared" si="18"/>
        <v>3</v>
      </c>
      <c r="CB8" s="89">
        <f t="shared" si="18"/>
        <v>2</v>
      </c>
      <c r="CC8" s="151">
        <f t="shared" si="18"/>
        <v>3</v>
      </c>
      <c r="CD8" s="88">
        <f t="shared" si="18"/>
        <v>3</v>
      </c>
      <c r="CE8" s="88">
        <f t="shared" si="18"/>
        <v>2</v>
      </c>
      <c r="CF8" s="88">
        <f t="shared" si="19"/>
        <v>4</v>
      </c>
      <c r="CG8" s="88">
        <f t="shared" si="19"/>
        <v>3</v>
      </c>
      <c r="CH8" s="88">
        <f t="shared" si="19"/>
        <v>3</v>
      </c>
      <c r="CI8" s="88">
        <f t="shared" si="19"/>
        <v>3</v>
      </c>
      <c r="CJ8" s="88">
        <f t="shared" si="19"/>
        <v>2</v>
      </c>
      <c r="CK8" s="89">
        <f t="shared" si="19"/>
        <v>2</v>
      </c>
      <c r="CL8" s="151">
        <f t="shared" si="19"/>
        <v>1</v>
      </c>
      <c r="CM8" s="88">
        <f t="shared" si="19"/>
        <v>3</v>
      </c>
      <c r="CN8" s="88">
        <f t="shared" si="19"/>
        <v>3</v>
      </c>
      <c r="CO8" s="89">
        <f t="shared" si="19"/>
        <v>3</v>
      </c>
      <c r="CP8" s="151">
        <f t="shared" si="19"/>
        <v>2</v>
      </c>
      <c r="CQ8" s="88">
        <f t="shared" si="19"/>
        <v>3</v>
      </c>
      <c r="CR8" s="88">
        <f t="shared" si="19"/>
        <v>1</v>
      </c>
      <c r="CS8" s="88">
        <f t="shared" si="19"/>
        <v>3</v>
      </c>
      <c r="CT8" s="88">
        <f t="shared" si="19"/>
        <v>1</v>
      </c>
      <c r="CU8" s="88">
        <f t="shared" si="19"/>
        <v>1</v>
      </c>
      <c r="CV8" s="88">
        <f t="shared" si="20"/>
        <v>1</v>
      </c>
      <c r="CW8" s="89">
        <f t="shared" si="20"/>
        <v>1</v>
      </c>
      <c r="CX8" s="151">
        <f t="shared" si="20"/>
        <v>1</v>
      </c>
      <c r="CY8" s="88">
        <f t="shared" si="20"/>
        <v>3</v>
      </c>
      <c r="CZ8" s="88">
        <f t="shared" si="20"/>
        <v>3</v>
      </c>
      <c r="DA8" s="88">
        <f t="shared" si="20"/>
        <v>4</v>
      </c>
      <c r="DB8" s="88">
        <f t="shared" si="20"/>
        <v>3</v>
      </c>
      <c r="DC8" s="88">
        <f t="shared" si="20"/>
        <v>3</v>
      </c>
      <c r="DD8" s="88">
        <f t="shared" si="20"/>
        <v>3</v>
      </c>
      <c r="DE8" s="88">
        <f t="shared" si="20"/>
        <v>3</v>
      </c>
      <c r="DF8" s="89">
        <f t="shared" si="20"/>
        <v>3</v>
      </c>
      <c r="DG8" s="151">
        <f t="shared" si="20"/>
        <v>1</v>
      </c>
      <c r="DH8" s="88">
        <f t="shared" si="20"/>
        <v>1</v>
      </c>
      <c r="DI8" s="88">
        <f t="shared" si="20"/>
        <v>3</v>
      </c>
      <c r="DJ8" s="88">
        <f t="shared" si="21"/>
        <v>1</v>
      </c>
      <c r="DK8" s="88">
        <f t="shared" si="21"/>
        <v>3</v>
      </c>
      <c r="DL8" s="88">
        <f t="shared" si="21"/>
        <v>3</v>
      </c>
      <c r="DM8" s="88">
        <f t="shared" si="21"/>
        <v>1</v>
      </c>
      <c r="DN8" s="88">
        <f t="shared" si="21"/>
        <v>1</v>
      </c>
      <c r="DO8" s="88">
        <f t="shared" si="21"/>
        <v>1</v>
      </c>
      <c r="DP8" s="89">
        <f t="shared" si="21"/>
        <v>1</v>
      </c>
      <c r="DQ8" s="144">
        <f t="shared" si="22"/>
        <v>10</v>
      </c>
      <c r="DR8" s="144">
        <f t="shared" si="23"/>
        <v>40</v>
      </c>
      <c r="DS8" s="144">
        <f t="shared" si="24"/>
        <v>19</v>
      </c>
      <c r="DT8" s="144">
        <f t="shared" si="25"/>
        <v>31</v>
      </c>
      <c r="DU8" s="289"/>
      <c r="DV8" s="150" t="s">
        <v>388</v>
      </c>
      <c r="DW8" s="145">
        <f t="shared" si="26"/>
        <v>2.5</v>
      </c>
      <c r="DX8" s="145">
        <f t="shared" si="27"/>
        <v>1.8333333333333333</v>
      </c>
      <c r="DY8" s="145">
        <f t="shared" si="28"/>
        <v>1.6363636363636365</v>
      </c>
      <c r="DZ8" s="145">
        <f t="shared" si="29"/>
        <v>1.9</v>
      </c>
      <c r="EA8" s="145">
        <f t="shared" si="30"/>
        <v>1.7</v>
      </c>
      <c r="EB8" s="145">
        <f t="shared" si="31"/>
        <v>2.5555555555555554</v>
      </c>
      <c r="EC8" s="145">
        <f t="shared" si="32"/>
        <v>2</v>
      </c>
      <c r="ED8" s="145">
        <f t="shared" si="33"/>
        <v>3</v>
      </c>
      <c r="EE8" s="145">
        <f t="shared" si="34"/>
        <v>2.5714285714285716</v>
      </c>
      <c r="EF8" s="145">
        <f t="shared" si="35"/>
        <v>3.6666666666666665</v>
      </c>
      <c r="EG8" s="145">
        <f t="shared" si="36"/>
        <v>3.3333333333333335</v>
      </c>
      <c r="EH8" s="145">
        <f t="shared" si="37"/>
        <v>2.7777777777777777</v>
      </c>
      <c r="EI8" s="145">
        <f t="shared" si="38"/>
        <v>2.5</v>
      </c>
      <c r="EJ8" s="145">
        <f t="shared" si="39"/>
        <v>1.625</v>
      </c>
      <c r="EK8" s="145">
        <f t="shared" si="40"/>
        <v>2.8888888888888888</v>
      </c>
      <c r="EL8" s="145">
        <f t="shared" si="41"/>
        <v>1.6</v>
      </c>
    </row>
    <row r="9" spans="1:142" ht="75" customHeight="1" thickBot="1">
      <c r="A9" s="290" t="s">
        <v>166</v>
      </c>
      <c r="B9" s="152" t="s">
        <v>166</v>
      </c>
      <c r="C9" s="153" t="s">
        <v>167</v>
      </c>
      <c r="D9" s="143">
        <f>SUMIF('Indicadores brechas SH'!$C$4:$C$68,$C9,'Indicadores brechas SH'!X$4:X$68)</f>
        <v>2</v>
      </c>
      <c r="E9" s="55">
        <f>SUMIF('Indicadores brechas SH'!$C$4:$C$68,$C9,'Indicadores brechas SH'!Y$4:Y$68)</f>
        <v>2</v>
      </c>
      <c r="F9" s="55">
        <f>SUMIF('Indicadores brechas SH'!$C$4:$C$68,$C9,'Indicadores brechas SH'!Z$4:Z$68)</f>
        <v>2</v>
      </c>
      <c r="G9" s="55">
        <f>SUMIF('Indicadores brechas SH'!$C$4:$C$68,$C9,'Indicadores brechas SH'!AA$4:AA$68)</f>
        <v>4</v>
      </c>
      <c r="H9" s="55">
        <f>SUMIF('Indicadores brechas SH'!$C$4:$C$68,$C9,'Indicadores brechas SH'!AB$4:AB$68)</f>
        <v>2</v>
      </c>
      <c r="I9" s="56">
        <f>SUMIF('Indicadores brechas SH'!$C$4:$C$68,$C9,'Indicadores brechas SH'!AC$4:AC$68)</f>
        <v>2</v>
      </c>
      <c r="J9" s="143">
        <f>SUMIF('Indicadores brechas SH'!$C$4:$C$68,$C9,'Indicadores brechas SH'!AE$4:AE$68)</f>
        <v>4</v>
      </c>
      <c r="K9" s="55">
        <f>SUMIF('Indicadores brechas SH'!$C$4:$C$68,$C9,'Indicadores brechas SH'!AF$4:AF$68)</f>
        <v>4</v>
      </c>
      <c r="L9" s="55">
        <f>SUMIF('Indicadores brechas SH'!$C$4:$C$68,$C9,'Indicadores brechas SH'!AG$4:AG$68)</f>
        <v>4</v>
      </c>
      <c r="M9" s="55">
        <f>SUMIF('Indicadores brechas SH'!$C$4:$C$68,$C9,'Indicadores brechas SH'!AH$4:AH$68)</f>
        <v>4</v>
      </c>
      <c r="N9" s="55">
        <f>SUMIF('Indicadores brechas SH'!$C$4:$C$68,$C9,'Indicadores brechas SH'!AI$4:AI$68)</f>
        <v>4</v>
      </c>
      <c r="O9" s="56">
        <f>SUMIF('Indicadores brechas SH'!$C$4:$C$68,$C9,'Indicadores brechas SH'!AJ$4:AJ$68)</f>
        <v>4</v>
      </c>
      <c r="P9" s="143">
        <f>SUMIF('Indicadores brechas SH'!$C$4:$C$68,$C9,'Indicadores brechas SH'!AL$4:AL$68)</f>
        <v>4</v>
      </c>
      <c r="Q9" s="55">
        <f>SUMIF('Indicadores brechas SH'!$C$4:$C$68,$C9,'Indicadores brechas SH'!AM$4:AM$68)</f>
        <v>4</v>
      </c>
      <c r="R9" s="55">
        <f>SUMIF('Indicadores brechas SH'!$C$4:$C$68,$C9,'Indicadores brechas SH'!AN$4:AN$68)</f>
        <v>4</v>
      </c>
      <c r="S9" s="55">
        <f>SUMIF('Indicadores brechas SH'!$C$4:$C$68,$C9,'Indicadores brechas SH'!AO$4:AO$68)</f>
        <v>4</v>
      </c>
      <c r="T9" s="55">
        <f>SUMIF('Indicadores brechas SH'!$C$4:$C$68,$C9,'Indicadores brechas SH'!AP$4:AP$68)</f>
        <v>4</v>
      </c>
      <c r="U9" s="55">
        <f>SUMIF('Indicadores brechas SH'!$C$4:$C$68,$C9,'Indicadores brechas SH'!AQ$4:AQ$68)</f>
        <v>4</v>
      </c>
      <c r="V9" s="55">
        <f>SUMIF('Indicadores brechas SH'!$C$4:$C$68,$C9,'Indicadores brechas SH'!AR$4:AR$68)</f>
        <v>4</v>
      </c>
      <c r="W9" s="55">
        <f>SUMIF('Indicadores brechas SH'!$C$4:$C$68,$C9,'Indicadores brechas SH'!AS$4:AS$68)</f>
        <v>1</v>
      </c>
      <c r="X9" s="55">
        <f>SUMIF('Indicadores brechas SH'!$C$4:$C$68,$C9,'Indicadores brechas SH'!AT$4:AT$68)</f>
        <v>4</v>
      </c>
      <c r="Y9" s="55">
        <f>SUMIF('Indicadores brechas SH'!$C$4:$C$68,$C9,'Indicadores brechas SH'!AU$4:AU$68)</f>
        <v>4</v>
      </c>
      <c r="Z9" s="56">
        <f>SUMIF('Indicadores brechas SH'!$C$4:$C$68,$C9,'Indicadores brechas SH'!AV$4:AV$68)</f>
        <v>4</v>
      </c>
      <c r="AA9" s="143">
        <f>SUMIF('Indicadores brechas SH'!$C$4:$C$68,$C9,'Indicadores brechas SH'!AX$4:AX$68)</f>
        <v>4</v>
      </c>
      <c r="AB9" s="55">
        <f>SUMIF('Indicadores brechas SH'!$C$4:$C$68,$C9,'Indicadores brechas SH'!AY$4:AY$68)</f>
        <v>4</v>
      </c>
      <c r="AC9" s="55">
        <f>SUMIF('Indicadores brechas SH'!$C$4:$C$68,$C9,'Indicadores brechas SH'!AZ$4:AZ$68)</f>
        <v>4</v>
      </c>
      <c r="AD9" s="55">
        <f>SUMIF('Indicadores brechas SH'!$C$4:$C$68,$C9,'Indicadores brechas SH'!BA$4:BA$68)</f>
        <v>4</v>
      </c>
      <c r="AE9" s="55">
        <f>SUMIF('Indicadores brechas SH'!$C$4:$C$68,$C9,'Indicadores brechas SH'!BB$4:BB$68)</f>
        <v>4</v>
      </c>
      <c r="AF9" s="55">
        <f>SUMIF('Indicadores brechas SH'!$C$4:$C$68,$C9,'Indicadores brechas SH'!BC$4:BC$68)</f>
        <v>4</v>
      </c>
      <c r="AG9" s="55">
        <f>SUMIF('Indicadores brechas SH'!$C$4:$C$68,$C9,'Indicadores brechas SH'!BD$4:BD$68)</f>
        <v>4</v>
      </c>
      <c r="AH9" s="55">
        <f>SUMIF('Indicadores brechas SH'!$C$4:$C$68,$C9,'Indicadores brechas SH'!BE$4:BE$68)</f>
        <v>4</v>
      </c>
      <c r="AI9" s="55">
        <f>SUMIF('Indicadores brechas SH'!$C$4:$C$68,$C9,'Indicadores brechas SH'!BF$4:BF$68)</f>
        <v>4</v>
      </c>
      <c r="AJ9" s="56">
        <f>SUMIF('Indicadores brechas SH'!$C$4:$C$68,$C9,'Indicadores brechas SH'!BG$4:BG$68)</f>
        <v>4</v>
      </c>
      <c r="AK9" s="143">
        <f>SUMIF('Indicadores brechas SH'!$C$4:$C$68,$C9,'Indicadores brechas SH'!BI$4:BI$68)</f>
        <v>4</v>
      </c>
      <c r="AL9" s="55">
        <f>SUMIF('Indicadores brechas SH'!$C$4:$C$68,$C9,'Indicadores brechas SH'!BJ$4:BJ$68)</f>
        <v>4</v>
      </c>
      <c r="AM9" s="55">
        <f>SUMIF('Indicadores brechas SH'!$C$4:$C$68,$C9,'Indicadores brechas SH'!BK$4:BK$68)</f>
        <v>4</v>
      </c>
      <c r="AN9" s="55">
        <f>SUMIF('Indicadores brechas SH'!$C$4:$C$68,$C9,'Indicadores brechas SH'!BL$4:BL$68)</f>
        <v>4</v>
      </c>
      <c r="AO9" s="55">
        <f>SUMIF('Indicadores brechas SH'!$C$4:$C$68,$C9,'Indicadores brechas SH'!BM$4:BM$68)</f>
        <v>4</v>
      </c>
      <c r="AP9" s="55">
        <f>SUMIF('Indicadores brechas SH'!$C$4:$C$68,$C9,'Indicadores brechas SH'!BN$4:BN$68)</f>
        <v>4</v>
      </c>
      <c r="AQ9" s="55">
        <f>SUMIF('Indicadores brechas SH'!$C$4:$C$68,$C9,'Indicadores brechas SH'!BO$4:BO$68)</f>
        <v>4</v>
      </c>
      <c r="AR9" s="55">
        <f>SUMIF('Indicadores brechas SH'!$C$4:$C$68,$C9,'Indicadores brechas SH'!BP$4:BP$68)</f>
        <v>4</v>
      </c>
      <c r="AS9" s="55">
        <f>SUMIF('Indicadores brechas SH'!$C$4:$C$68,$C9,'Indicadores brechas SH'!BQ$4:BQ$68)</f>
        <v>4</v>
      </c>
      <c r="AT9" s="56">
        <f>SUMIF('Indicadores brechas SH'!$C$4:$C$68,$C9,'Indicadores brechas SH'!BR$4:BR$68)</f>
        <v>4</v>
      </c>
      <c r="AU9" s="143">
        <f>SUMIF('Indicadores brechas SH'!$C$4:$C$68,$C9,'Indicadores brechas SH'!BT$4:BT$68)</f>
        <v>4</v>
      </c>
      <c r="AV9" s="55">
        <f>SUMIF('Indicadores brechas SH'!$C$4:$C$68,$C9,'Indicadores brechas SH'!BU$4:BU$68)</f>
        <v>4</v>
      </c>
      <c r="AW9" s="55">
        <f>SUMIF('Indicadores brechas SH'!$C$4:$C$68,$C9,'Indicadores brechas SH'!BV$4:BV$68)</f>
        <v>4</v>
      </c>
      <c r="AX9" s="55">
        <f>SUMIF('Indicadores brechas SH'!$C$4:$C$68,$C9,'Indicadores brechas SH'!BW$4:BW$68)</f>
        <v>4</v>
      </c>
      <c r="AY9" s="55">
        <f>SUMIF('Indicadores brechas SH'!$C$4:$C$68,$C9,'Indicadores brechas SH'!BX$4:BX$68)</f>
        <v>4</v>
      </c>
      <c r="AZ9" s="55">
        <f>SUMIF('Indicadores brechas SH'!$C$4:$C$68,$C9,'Indicadores brechas SH'!BY$4:BY$68)</f>
        <v>4</v>
      </c>
      <c r="BA9" s="55">
        <f>SUMIF('Indicadores brechas SH'!$C$4:$C$68,$C9,'Indicadores brechas SH'!BZ$4:BZ$68)</f>
        <v>2</v>
      </c>
      <c r="BB9" s="55">
        <f>SUMIF('Indicadores brechas SH'!$C$4:$C$68,$C9,'Indicadores brechas SH'!CA$4:CA$68)</f>
        <v>4</v>
      </c>
      <c r="BC9" s="56">
        <f>SUMIF('Indicadores brechas SH'!$C$4:$C$68,$C9,'Indicadores brechas SH'!CB$4:CB$68)</f>
        <v>4</v>
      </c>
      <c r="BD9" s="143">
        <f>SUMIF('Indicadores brechas SH'!$C$4:$C$68,$C9,'Indicadores brechas SH'!CD$4:CD$68)</f>
        <v>4</v>
      </c>
      <c r="BE9" s="55">
        <f>SUMIF('Indicadores brechas SH'!$C$4:$C$68,$C9,'Indicadores brechas SH'!CE$4:CE$68)</f>
        <v>4</v>
      </c>
      <c r="BF9" s="56">
        <f>SUMIF('Indicadores brechas SH'!$C$4:$C$68,$C9,'Indicadores brechas SH'!CF$4:CF$68)</f>
        <v>4</v>
      </c>
      <c r="BG9" s="143">
        <f>SUMIF('Indicadores brechas SH'!$C$4:$C$68,$C9,'Indicadores brechas SH'!CH$4:CH$68)</f>
        <v>4</v>
      </c>
      <c r="BH9" s="55">
        <f>SUMIF('Indicadores brechas SH'!$C$4:$C$68,$C9,'Indicadores brechas SH'!CI$4:CI$68)</f>
        <v>4</v>
      </c>
      <c r="BI9" s="56">
        <f>SUMIF('Indicadores brechas SH'!$C$4:$C$68,$C9,'Indicadores brechas SH'!CJ$4:CJ$68)</f>
        <v>4</v>
      </c>
      <c r="BJ9" s="143">
        <f>SUMIF('Indicadores brechas SH'!$C$4:$C$68,$C9,'Indicadores brechas SH'!CL$4:CL$68)</f>
        <v>4</v>
      </c>
      <c r="BK9" s="55">
        <f>SUMIF('Indicadores brechas SH'!$C$4:$C$68,$C9,'Indicadores brechas SH'!CM$4:CM$68)</f>
        <v>4</v>
      </c>
      <c r="BL9" s="55">
        <f>SUMIF('Indicadores brechas SH'!$C$4:$C$68,$C9,'Indicadores brechas SH'!CN$4:CN$68)</f>
        <v>4</v>
      </c>
      <c r="BM9" s="55">
        <f>SUMIF('Indicadores brechas SH'!$C$4:$C$68,$C9,'Indicadores brechas SH'!CO$4:CO$68)</f>
        <v>4</v>
      </c>
      <c r="BN9" s="55">
        <f>SUMIF('Indicadores brechas SH'!$C$4:$C$68,$C9,'Indicadores brechas SH'!CP$4:CP$68)</f>
        <v>4</v>
      </c>
      <c r="BO9" s="55">
        <f>SUMIF('Indicadores brechas SH'!$C$4:$C$68,$C9,'Indicadores brechas SH'!CQ$4:CQ$68)</f>
        <v>4</v>
      </c>
      <c r="BP9" s="56">
        <f>SUMIF('Indicadores brechas SH'!$C$4:$C$68,$C9,'Indicadores brechas SH'!CR$4:CR$68)</f>
        <v>4</v>
      </c>
      <c r="BQ9" s="143">
        <f>SUMIF('Indicadores brechas SH'!$C$4:$C$68,$C9,'Indicadores brechas SH'!CT$4:CT$68)</f>
        <v>4</v>
      </c>
      <c r="BR9" s="55">
        <f>SUMIF('Indicadores brechas SH'!$C$4:$C$68,$C9,'Indicadores brechas SH'!CU$4:CU$68)</f>
        <v>4</v>
      </c>
      <c r="BS9" s="56">
        <f>SUMIF('Indicadores brechas SH'!$C$4:$C$68,$C9,'Indicadores brechas SH'!CV$4:CV$68)</f>
        <v>4</v>
      </c>
      <c r="BT9" s="143">
        <f>SUMIF('Indicadores brechas SH'!$C$4:$C$68,$C9,'Indicadores brechas SH'!CX$4:CX$68)</f>
        <v>4</v>
      </c>
      <c r="BU9" s="55">
        <f>SUMIF('Indicadores brechas SH'!$C$4:$C$68,$C9,'Indicadores brechas SH'!CY$4:CY$68)</f>
        <v>4</v>
      </c>
      <c r="BV9" s="55">
        <f>SUMIF('Indicadores brechas SH'!$C$4:$C$68,$C9,'Indicadores brechas SH'!CZ$4:CZ$68)</f>
        <v>4</v>
      </c>
      <c r="BW9" s="55">
        <f>SUMIF('Indicadores brechas SH'!$C$4:$C$68,$C9,'Indicadores brechas SH'!DA$4:DA$68)</f>
        <v>4</v>
      </c>
      <c r="BX9" s="55">
        <f>SUMIF('Indicadores brechas SH'!$C$4:$C$68,$C9,'Indicadores brechas SH'!DB$4:DB$68)</f>
        <v>4</v>
      </c>
      <c r="BY9" s="55">
        <f>SUMIF('Indicadores brechas SH'!$C$4:$C$68,$C9,'Indicadores brechas SH'!DC$4:DC$68)</f>
        <v>4</v>
      </c>
      <c r="BZ9" s="55">
        <f>SUMIF('Indicadores brechas SH'!$C$4:$C$68,$C9,'Indicadores brechas SH'!DD$4:DD$68)</f>
        <v>4</v>
      </c>
      <c r="CA9" s="55">
        <f>SUMIF('Indicadores brechas SH'!$C$4:$C$68,$C9,'Indicadores brechas SH'!DE$4:DE$68)</f>
        <v>4</v>
      </c>
      <c r="CB9" s="56">
        <f>SUMIF('Indicadores brechas SH'!$C$4:$C$68,$C9,'Indicadores brechas SH'!DF$4:DF$68)</f>
        <v>4</v>
      </c>
      <c r="CC9" s="143">
        <f>SUMIF('Indicadores brechas SH'!$C$4:$C$68,$C9,'Indicadores brechas SH'!DH$4:DH$68)</f>
        <v>4</v>
      </c>
      <c r="CD9" s="55">
        <f>SUMIF('Indicadores brechas SH'!$C$4:$C$68,$C9,'Indicadores brechas SH'!DI$4:DI$68)</f>
        <v>4</v>
      </c>
      <c r="CE9" s="55">
        <f>SUMIF('Indicadores brechas SH'!$C$4:$C$68,$C9,'Indicadores brechas SH'!DJ$4:DJ$68)</f>
        <v>4</v>
      </c>
      <c r="CF9" s="55">
        <f>SUMIF('Indicadores brechas SH'!$C$4:$C$68,$C9,'Indicadores brechas SH'!DK$4:DK$68)</f>
        <v>4</v>
      </c>
      <c r="CG9" s="55">
        <f>SUMIF('Indicadores brechas SH'!$C$4:$C$68,$C9,'Indicadores brechas SH'!DL$4:DL$68)</f>
        <v>4</v>
      </c>
      <c r="CH9" s="55">
        <f>SUMIF('Indicadores brechas SH'!$C$4:$C$68,$C9,'Indicadores brechas SH'!DM$4:DM$68)</f>
        <v>4</v>
      </c>
      <c r="CI9" s="55">
        <f>SUMIF('Indicadores brechas SH'!$C$4:$C$68,$C9,'Indicadores brechas SH'!DN$4:DN$68)</f>
        <v>4</v>
      </c>
      <c r="CJ9" s="55">
        <f>SUMIF('Indicadores brechas SH'!$C$4:$C$68,$C9,'Indicadores brechas SH'!DO$4:DO$68)</f>
        <v>4</v>
      </c>
      <c r="CK9" s="56">
        <f>SUMIF('Indicadores brechas SH'!$C$4:$C$68,$C9,'Indicadores brechas SH'!DP$4:DP$68)</f>
        <v>4</v>
      </c>
      <c r="CL9" s="143">
        <f>SUMIF('Indicadores brechas SH'!$C$4:$C$68,$C9,'Indicadores brechas SH'!DR$4:DR$68)</f>
        <v>4</v>
      </c>
      <c r="CM9" s="55">
        <f>SUMIF('Indicadores brechas SH'!$C$4:$C$68,$C9,'Indicadores brechas SH'!DS$4:DS$68)</f>
        <v>4</v>
      </c>
      <c r="CN9" s="55">
        <f>SUMIF('Indicadores brechas SH'!$C$4:$C$68,$C9,'Indicadores brechas SH'!DT$4:DT$68)</f>
        <v>4</v>
      </c>
      <c r="CO9" s="56">
        <f>SUMIF('Indicadores brechas SH'!$C$4:$C$68,$C9,'Indicadores brechas SH'!DU$4:DU$68)</f>
        <v>4</v>
      </c>
      <c r="CP9" s="143">
        <f>SUMIF('Indicadores brechas SH'!$C$4:$C$68,$C9,'Indicadores brechas SH'!DW$4:DW$68)</f>
        <v>4</v>
      </c>
      <c r="CQ9" s="55">
        <f>SUMIF('Indicadores brechas SH'!$C$4:$C$68,$C9,'Indicadores brechas SH'!DX$4:DX$68)</f>
        <v>4</v>
      </c>
      <c r="CR9" s="55">
        <f>SUMIF('Indicadores brechas SH'!$C$4:$C$68,$C9,'Indicadores brechas SH'!DY$4:DY$68)</f>
        <v>4</v>
      </c>
      <c r="CS9" s="55">
        <f>SUMIF('Indicadores brechas SH'!$C$4:$C$68,$C9,'Indicadores brechas SH'!DZ$4:DZ$68)</f>
        <v>4</v>
      </c>
      <c r="CT9" s="55">
        <f>SUMIF('Indicadores brechas SH'!$C$4:$C$68,$C9,'Indicadores brechas SH'!EA$4:EA$68)</f>
        <v>4</v>
      </c>
      <c r="CU9" s="55">
        <f>SUMIF('Indicadores brechas SH'!$C$4:$C$68,$C9,'Indicadores brechas SH'!EB$4:EB$68)</f>
        <v>4</v>
      </c>
      <c r="CV9" s="55">
        <f>SUMIF('Indicadores brechas SH'!$C$4:$C$68,$C9,'Indicadores brechas SH'!EC$4:EC$68)</f>
        <v>4</v>
      </c>
      <c r="CW9" s="56">
        <f>SUMIF('Indicadores brechas SH'!$C$4:$C$68,$C9,'Indicadores brechas SH'!ED$4:ED$68)</f>
        <v>4</v>
      </c>
      <c r="CX9" s="143">
        <f>SUMIF('Indicadores brechas SH'!$C$4:$C$68,$C9,'Indicadores brechas SH'!EF$4:EF$68)</f>
        <v>4</v>
      </c>
      <c r="CY9" s="55">
        <f>SUMIF('Indicadores brechas SH'!$C$4:$C$68,$C9,'Indicadores brechas SH'!EG$4:EG$68)</f>
        <v>4</v>
      </c>
      <c r="CZ9" s="55">
        <f>SUMIF('Indicadores brechas SH'!$C$4:$C$68,$C9,'Indicadores brechas SH'!EH$4:EH$68)</f>
        <v>4</v>
      </c>
      <c r="DA9" s="55">
        <f>SUMIF('Indicadores brechas SH'!$C$4:$C$68,$C9,'Indicadores brechas SH'!EI$4:EI$68)</f>
        <v>4</v>
      </c>
      <c r="DB9" s="55">
        <f>SUMIF('Indicadores brechas SH'!$C$4:$C$68,$C9,'Indicadores brechas SH'!EJ$4:EJ$68)</f>
        <v>4</v>
      </c>
      <c r="DC9" s="55">
        <f>SUMIF('Indicadores brechas SH'!$C$4:$C$68,$C9,'Indicadores brechas SH'!EK$4:EK$68)</f>
        <v>4</v>
      </c>
      <c r="DD9" s="55">
        <f>SUMIF('Indicadores brechas SH'!$C$4:$C$68,$C9,'Indicadores brechas SH'!EL$4:EL$68)</f>
        <v>4</v>
      </c>
      <c r="DE9" s="55">
        <f>SUMIF('Indicadores brechas SH'!$C$4:$C$68,$C9,'Indicadores brechas SH'!EM$4:EM$68)</f>
        <v>4</v>
      </c>
      <c r="DF9" s="56">
        <f>SUMIF('Indicadores brechas SH'!$C$4:$C$68,$C9,'Indicadores brechas SH'!EN$4:EN$68)</f>
        <v>4</v>
      </c>
      <c r="DG9" s="143">
        <f>SUMIF('Indicadores brechas SH'!$C$4:$C$68,$C9,'Indicadores brechas SH'!EP$4:EP$68)</f>
        <v>4</v>
      </c>
      <c r="DH9" s="55">
        <f>SUMIF('Indicadores brechas SH'!$C$4:$C$68,$C9,'Indicadores brechas SH'!EQ$4:EQ$68)</f>
        <v>4</v>
      </c>
      <c r="DI9" s="55">
        <f>SUMIF('Indicadores brechas SH'!$C$4:$C$68,$C9,'Indicadores brechas SH'!ER$4:ER$68)</f>
        <v>4</v>
      </c>
      <c r="DJ9" s="55">
        <f>SUMIF('Indicadores brechas SH'!$C$4:$C$68,$C9,'Indicadores brechas SH'!ES$4:ES$68)</f>
        <v>4</v>
      </c>
      <c r="DK9" s="55">
        <f>SUMIF('Indicadores brechas SH'!$C$4:$C$68,$C9,'Indicadores brechas SH'!ET$4:ET$68)</f>
        <v>4</v>
      </c>
      <c r="DL9" s="55">
        <f>SUMIF('Indicadores brechas SH'!$C$4:$C$68,$C9,'Indicadores brechas SH'!EU$4:EU$68)</f>
        <v>4</v>
      </c>
      <c r="DM9" s="55">
        <f>SUMIF('Indicadores brechas SH'!$C$4:$C$68,$C9,'Indicadores brechas SH'!EV$4:EV$68)</f>
        <v>4</v>
      </c>
      <c r="DN9" s="55">
        <f>SUMIF('Indicadores brechas SH'!$C$4:$C$68,$C9,'Indicadores brechas SH'!EW$4:EW$68)</f>
        <v>4</v>
      </c>
      <c r="DO9" s="55">
        <f>SUMIF('Indicadores brechas SH'!$C$4:$C$68,$C9,'Indicadores brechas SH'!EX$4:EX$68)</f>
        <v>4</v>
      </c>
      <c r="DP9" s="56">
        <f>SUMIF('Indicadores brechas SH'!$C$4:$C$68,$C9,'Indicadores brechas SH'!EY$4:EY$68)</f>
        <v>4</v>
      </c>
      <c r="DQ9" s="65"/>
      <c r="DR9" s="65"/>
      <c r="DS9" s="65"/>
      <c r="DX9" s="144"/>
      <c r="DY9" s="144"/>
      <c r="DZ9" s="144"/>
      <c r="EA9" s="144"/>
      <c r="EB9" s="144"/>
      <c r="EC9" s="144"/>
      <c r="ED9" s="144"/>
      <c r="EE9" s="144"/>
      <c r="EF9" s="144"/>
      <c r="EG9" s="144"/>
      <c r="EH9" s="144"/>
      <c r="EI9" s="144"/>
      <c r="EJ9" s="144"/>
      <c r="EK9" s="144"/>
      <c r="EL9" s="144"/>
    </row>
    <row r="10" spans="1:142" ht="90" customHeight="1" thickBot="1">
      <c r="A10" s="291"/>
      <c r="B10" s="152" t="s">
        <v>166</v>
      </c>
      <c r="C10" s="154" t="s">
        <v>174</v>
      </c>
      <c r="D10" s="17">
        <f>SUMIF('Indicadores brechas SH'!$C$4:$C$68,$C10,'Indicadores brechas SH'!X$4:X$68)</f>
        <v>4</v>
      </c>
      <c r="E10" s="65">
        <f>SUMIF('Indicadores brechas SH'!$C$4:$C$68,$C10,'Indicadores brechas SH'!Y$4:Y$68)</f>
        <v>4</v>
      </c>
      <c r="F10" s="65">
        <f>SUMIF('Indicadores brechas SH'!$C$4:$C$68,$C10,'Indicadores brechas SH'!Z$4:Z$68)</f>
        <v>4</v>
      </c>
      <c r="G10" s="65">
        <f>SUMIF('Indicadores brechas SH'!$C$4:$C$68,$C10,'Indicadores brechas SH'!AA$4:AA$68)</f>
        <v>4</v>
      </c>
      <c r="H10" s="65">
        <f>SUMIF('Indicadores brechas SH'!$C$4:$C$68,$C10,'Indicadores brechas SH'!AB$4:AB$68)</f>
        <v>4</v>
      </c>
      <c r="I10" s="66">
        <f>SUMIF('Indicadores brechas SH'!$C$4:$C$68,$C10,'Indicadores brechas SH'!AC$4:AC$68)</f>
        <v>4</v>
      </c>
      <c r="J10" s="17">
        <f>SUMIF('Indicadores brechas SH'!$C$4:$C$68,$C10,'Indicadores brechas SH'!AE$4:AE$68)</f>
        <v>4</v>
      </c>
      <c r="K10" s="65">
        <f>SUMIF('Indicadores brechas SH'!$C$4:$C$68,$C10,'Indicadores brechas SH'!AF$4:AF$68)</f>
        <v>4</v>
      </c>
      <c r="L10" s="65">
        <f>SUMIF('Indicadores brechas SH'!$C$4:$C$68,$C10,'Indicadores brechas SH'!AG$4:AG$68)</f>
        <v>4</v>
      </c>
      <c r="M10" s="65">
        <f>SUMIF('Indicadores brechas SH'!$C$4:$C$68,$C10,'Indicadores brechas SH'!AH$4:AH$68)</f>
        <v>4</v>
      </c>
      <c r="N10" s="65">
        <f>SUMIF('Indicadores brechas SH'!$C$4:$C$68,$C10,'Indicadores brechas SH'!AI$4:AI$68)</f>
        <v>4</v>
      </c>
      <c r="O10" s="66">
        <f>SUMIF('Indicadores brechas SH'!$C$4:$C$68,$C10,'Indicadores brechas SH'!AJ$4:AJ$68)</f>
        <v>4</v>
      </c>
      <c r="P10" s="17">
        <f>SUMIF('Indicadores brechas SH'!$C$4:$C$68,$C10,'Indicadores brechas SH'!AL$4:AL$68)</f>
        <v>4</v>
      </c>
      <c r="Q10" s="65">
        <f>SUMIF('Indicadores brechas SH'!$C$4:$C$68,$C10,'Indicadores brechas SH'!AM$4:AM$68)</f>
        <v>4</v>
      </c>
      <c r="R10" s="65">
        <f>SUMIF('Indicadores brechas SH'!$C$4:$C$68,$C10,'Indicadores brechas SH'!AN$4:AN$68)</f>
        <v>4</v>
      </c>
      <c r="S10" s="65">
        <f>SUMIF('Indicadores brechas SH'!$C$4:$C$68,$C10,'Indicadores brechas SH'!AO$4:AO$68)</f>
        <v>4</v>
      </c>
      <c r="T10" s="65">
        <f>SUMIF('Indicadores brechas SH'!$C$4:$C$68,$C10,'Indicadores brechas SH'!AP$4:AP$68)</f>
        <v>4</v>
      </c>
      <c r="U10" s="65">
        <f>SUMIF('Indicadores brechas SH'!$C$4:$C$68,$C10,'Indicadores brechas SH'!AQ$4:AQ$68)</f>
        <v>4</v>
      </c>
      <c r="V10" s="65">
        <f>SUMIF('Indicadores brechas SH'!$C$4:$C$68,$C10,'Indicadores brechas SH'!AR$4:AR$68)</f>
        <v>4</v>
      </c>
      <c r="W10" s="65">
        <f>SUMIF('Indicadores brechas SH'!$C$4:$C$68,$C10,'Indicadores brechas SH'!AS$4:AS$68)</f>
        <v>1</v>
      </c>
      <c r="X10" s="65">
        <f>SUMIF('Indicadores brechas SH'!$C$4:$C$68,$C10,'Indicadores brechas SH'!AT$4:AT$68)</f>
        <v>4</v>
      </c>
      <c r="Y10" s="65">
        <f>SUMIF('Indicadores brechas SH'!$C$4:$C$68,$C10,'Indicadores brechas SH'!AU$4:AU$68)</f>
        <v>4</v>
      </c>
      <c r="Z10" s="66">
        <f>SUMIF('Indicadores brechas SH'!$C$4:$C$68,$C10,'Indicadores brechas SH'!AV$4:AV$68)</f>
        <v>4</v>
      </c>
      <c r="AA10" s="17">
        <f>SUMIF('Indicadores brechas SH'!$C$4:$C$68,$C10,'Indicadores brechas SH'!AX$4:AX$68)</f>
        <v>4</v>
      </c>
      <c r="AB10" s="65">
        <f>SUMIF('Indicadores brechas SH'!$C$4:$C$68,$C10,'Indicadores brechas SH'!AY$4:AY$68)</f>
        <v>4</v>
      </c>
      <c r="AC10" s="65">
        <f>SUMIF('Indicadores brechas SH'!$C$4:$C$68,$C10,'Indicadores brechas SH'!AZ$4:AZ$68)</f>
        <v>4</v>
      </c>
      <c r="AD10" s="65">
        <f>SUMIF('Indicadores brechas SH'!$C$4:$C$68,$C10,'Indicadores brechas SH'!BA$4:BA$68)</f>
        <v>4</v>
      </c>
      <c r="AE10" s="65">
        <f>SUMIF('Indicadores brechas SH'!$C$4:$C$68,$C10,'Indicadores brechas SH'!BB$4:BB$68)</f>
        <v>4</v>
      </c>
      <c r="AF10" s="65">
        <f>SUMIF('Indicadores brechas SH'!$C$4:$C$68,$C10,'Indicadores brechas SH'!BC$4:BC$68)</f>
        <v>4</v>
      </c>
      <c r="AG10" s="65">
        <f>SUMIF('Indicadores brechas SH'!$C$4:$C$68,$C10,'Indicadores brechas SH'!BD$4:BD$68)</f>
        <v>4</v>
      </c>
      <c r="AH10" s="65">
        <f>SUMIF('Indicadores brechas SH'!$C$4:$C$68,$C10,'Indicadores brechas SH'!BE$4:BE$68)</f>
        <v>4</v>
      </c>
      <c r="AI10" s="65">
        <f>SUMIF('Indicadores brechas SH'!$C$4:$C$68,$C10,'Indicadores brechas SH'!BF$4:BF$68)</f>
        <v>4</v>
      </c>
      <c r="AJ10" s="66">
        <f>SUMIF('Indicadores brechas SH'!$C$4:$C$68,$C10,'Indicadores brechas SH'!BG$4:BG$68)</f>
        <v>4</v>
      </c>
      <c r="AK10" s="17">
        <f>SUMIF('Indicadores brechas SH'!$C$4:$C$68,$C10,'Indicadores brechas SH'!BI$4:BI$68)</f>
        <v>4</v>
      </c>
      <c r="AL10" s="65">
        <f>SUMIF('Indicadores brechas SH'!$C$4:$C$68,$C10,'Indicadores brechas SH'!BJ$4:BJ$68)</f>
        <v>4</v>
      </c>
      <c r="AM10" s="65">
        <f>SUMIF('Indicadores brechas SH'!$C$4:$C$68,$C10,'Indicadores brechas SH'!BK$4:BK$68)</f>
        <v>4</v>
      </c>
      <c r="AN10" s="65">
        <f>SUMIF('Indicadores brechas SH'!$C$4:$C$68,$C10,'Indicadores brechas SH'!BL$4:BL$68)</f>
        <v>4</v>
      </c>
      <c r="AO10" s="65">
        <f>SUMIF('Indicadores brechas SH'!$C$4:$C$68,$C10,'Indicadores brechas SH'!BM$4:BM$68)</f>
        <v>4</v>
      </c>
      <c r="AP10" s="65">
        <f>SUMIF('Indicadores brechas SH'!$C$4:$C$68,$C10,'Indicadores brechas SH'!BN$4:BN$68)</f>
        <v>4</v>
      </c>
      <c r="AQ10" s="65">
        <f>SUMIF('Indicadores brechas SH'!$C$4:$C$68,$C10,'Indicadores brechas SH'!BO$4:BO$68)</f>
        <v>4</v>
      </c>
      <c r="AR10" s="65">
        <f>SUMIF('Indicadores brechas SH'!$C$4:$C$68,$C10,'Indicadores brechas SH'!BP$4:BP$68)</f>
        <v>4</v>
      </c>
      <c r="AS10" s="65">
        <f>SUMIF('Indicadores brechas SH'!$C$4:$C$68,$C10,'Indicadores brechas SH'!BQ$4:BQ$68)</f>
        <v>4</v>
      </c>
      <c r="AT10" s="66">
        <f>SUMIF('Indicadores brechas SH'!$C$4:$C$68,$C10,'Indicadores brechas SH'!BR$4:BR$68)</f>
        <v>4</v>
      </c>
      <c r="AU10" s="17">
        <f>SUMIF('Indicadores brechas SH'!$C$4:$C$68,$C10,'Indicadores brechas SH'!BT$4:BT$68)</f>
        <v>4</v>
      </c>
      <c r="AV10" s="65">
        <f>SUMIF('Indicadores brechas SH'!$C$4:$C$68,$C10,'Indicadores brechas SH'!BU$4:BU$68)</f>
        <v>4</v>
      </c>
      <c r="AW10" s="65">
        <f>SUMIF('Indicadores brechas SH'!$C$4:$C$68,$C10,'Indicadores brechas SH'!BV$4:BV$68)</f>
        <v>4</v>
      </c>
      <c r="AX10" s="65">
        <f>SUMIF('Indicadores brechas SH'!$C$4:$C$68,$C10,'Indicadores brechas SH'!BW$4:BW$68)</f>
        <v>4</v>
      </c>
      <c r="AY10" s="65">
        <f>SUMIF('Indicadores brechas SH'!$C$4:$C$68,$C10,'Indicadores brechas SH'!BX$4:BX$68)</f>
        <v>4</v>
      </c>
      <c r="AZ10" s="65">
        <f>SUMIF('Indicadores brechas SH'!$C$4:$C$68,$C10,'Indicadores brechas SH'!BY$4:BY$68)</f>
        <v>4</v>
      </c>
      <c r="BA10" s="65">
        <f>SUMIF('Indicadores brechas SH'!$C$4:$C$68,$C10,'Indicadores brechas SH'!BZ$4:BZ$68)</f>
        <v>4</v>
      </c>
      <c r="BB10" s="65">
        <f>SUMIF('Indicadores brechas SH'!$C$4:$C$68,$C10,'Indicadores brechas SH'!CA$4:CA$68)</f>
        <v>4</v>
      </c>
      <c r="BC10" s="66">
        <f>SUMIF('Indicadores brechas SH'!$C$4:$C$68,$C10,'Indicadores brechas SH'!CB$4:CB$68)</f>
        <v>4</v>
      </c>
      <c r="BD10" s="17">
        <f>SUMIF('Indicadores brechas SH'!$C$4:$C$68,$C10,'Indicadores brechas SH'!CD$4:CD$68)</f>
        <v>2</v>
      </c>
      <c r="BE10" s="65">
        <f>SUMIF('Indicadores brechas SH'!$C$4:$C$68,$C10,'Indicadores brechas SH'!CE$4:CE$68)</f>
        <v>4</v>
      </c>
      <c r="BF10" s="66">
        <f>SUMIF('Indicadores brechas SH'!$C$4:$C$68,$C10,'Indicadores brechas SH'!CF$4:CF$68)</f>
        <v>4</v>
      </c>
      <c r="BG10" s="17">
        <f>SUMIF('Indicadores brechas SH'!$C$4:$C$68,$C10,'Indicadores brechas SH'!CH$4:CH$68)</f>
        <v>4</v>
      </c>
      <c r="BH10" s="65">
        <f>SUMIF('Indicadores brechas SH'!$C$4:$C$68,$C10,'Indicadores brechas SH'!CI$4:CI$68)</f>
        <v>2</v>
      </c>
      <c r="BI10" s="66">
        <f>SUMIF('Indicadores brechas SH'!$C$4:$C$68,$C10,'Indicadores brechas SH'!CJ$4:CJ$68)</f>
        <v>4</v>
      </c>
      <c r="BJ10" s="17">
        <f>SUMIF('Indicadores brechas SH'!$C$4:$C$68,$C10,'Indicadores brechas SH'!CL$4:CL$68)</f>
        <v>4</v>
      </c>
      <c r="BK10" s="65">
        <f>SUMIF('Indicadores brechas SH'!$C$4:$C$68,$C10,'Indicadores brechas SH'!CM$4:CM$68)</f>
        <v>4</v>
      </c>
      <c r="BL10" s="65">
        <f>SUMIF('Indicadores brechas SH'!$C$4:$C$68,$C10,'Indicadores brechas SH'!CN$4:CN$68)</f>
        <v>4</v>
      </c>
      <c r="BM10" s="65">
        <f>SUMIF('Indicadores brechas SH'!$C$4:$C$68,$C10,'Indicadores brechas SH'!CO$4:CO$68)</f>
        <v>4</v>
      </c>
      <c r="BN10" s="65">
        <f>SUMIF('Indicadores brechas SH'!$C$4:$C$68,$C10,'Indicadores brechas SH'!CP$4:CP$68)</f>
        <v>4</v>
      </c>
      <c r="BO10" s="65">
        <f>SUMIF('Indicadores brechas SH'!$C$4:$C$68,$C10,'Indicadores brechas SH'!CQ$4:CQ$68)</f>
        <v>4</v>
      </c>
      <c r="BP10" s="66">
        <f>SUMIF('Indicadores brechas SH'!$C$4:$C$68,$C10,'Indicadores brechas SH'!CR$4:CR$68)</f>
        <v>4</v>
      </c>
      <c r="BQ10" s="17">
        <f>SUMIF('Indicadores brechas SH'!$C$4:$C$68,$C10,'Indicadores brechas SH'!CT$4:CT$68)</f>
        <v>4</v>
      </c>
      <c r="BR10" s="65">
        <f>SUMIF('Indicadores brechas SH'!$C$4:$C$68,$C10,'Indicadores brechas SH'!CU$4:CU$68)</f>
        <v>4</v>
      </c>
      <c r="BS10" s="66">
        <f>SUMIF('Indicadores brechas SH'!$C$4:$C$68,$C10,'Indicadores brechas SH'!CV$4:CV$68)</f>
        <v>4</v>
      </c>
      <c r="BT10" s="17">
        <f>SUMIF('Indicadores brechas SH'!$C$4:$C$68,$C10,'Indicadores brechas SH'!CX$4:CX$68)</f>
        <v>1</v>
      </c>
      <c r="BU10" s="65">
        <f>SUMIF('Indicadores brechas SH'!$C$4:$C$68,$C10,'Indicadores brechas SH'!CY$4:CY$68)</f>
        <v>1</v>
      </c>
      <c r="BV10" s="65">
        <f>SUMIF('Indicadores brechas SH'!$C$4:$C$68,$C10,'Indicadores brechas SH'!CZ$4:CZ$68)</f>
        <v>4</v>
      </c>
      <c r="BW10" s="65">
        <f>SUMIF('Indicadores brechas SH'!$C$4:$C$68,$C10,'Indicadores brechas SH'!DA$4:DA$68)</f>
        <v>1</v>
      </c>
      <c r="BX10" s="65">
        <f>SUMIF('Indicadores brechas SH'!$C$4:$C$68,$C10,'Indicadores brechas SH'!DB$4:DB$68)</f>
        <v>1</v>
      </c>
      <c r="BY10" s="65">
        <f>SUMIF('Indicadores brechas SH'!$C$4:$C$68,$C10,'Indicadores brechas SH'!DC$4:DC$68)</f>
        <v>1</v>
      </c>
      <c r="BZ10" s="65">
        <f>SUMIF('Indicadores brechas SH'!$C$4:$C$68,$C10,'Indicadores brechas SH'!DD$4:DD$68)</f>
        <v>1</v>
      </c>
      <c r="CA10" s="65">
        <f>SUMIF('Indicadores brechas SH'!$C$4:$C$68,$C10,'Indicadores brechas SH'!DE$4:DE$68)</f>
        <v>2</v>
      </c>
      <c r="CB10" s="66">
        <f>SUMIF('Indicadores brechas SH'!$C$4:$C$68,$C10,'Indicadores brechas SH'!DF$4:DF$68)</f>
        <v>2</v>
      </c>
      <c r="CC10" s="17">
        <f>SUMIF('Indicadores brechas SH'!$C$4:$C$68,$C10,'Indicadores brechas SH'!DH$4:DH$68)</f>
        <v>4</v>
      </c>
      <c r="CD10" s="65">
        <f>SUMIF('Indicadores brechas SH'!$C$4:$C$68,$C10,'Indicadores brechas SH'!DI$4:DI$68)</f>
        <v>4</v>
      </c>
      <c r="CE10" s="65">
        <f>SUMIF('Indicadores brechas SH'!$C$4:$C$68,$C10,'Indicadores brechas SH'!DJ$4:DJ$68)</f>
        <v>4</v>
      </c>
      <c r="CF10" s="65">
        <f>SUMIF('Indicadores brechas SH'!$C$4:$C$68,$C10,'Indicadores brechas SH'!DK$4:DK$68)</f>
        <v>4</v>
      </c>
      <c r="CG10" s="65">
        <f>SUMIF('Indicadores brechas SH'!$C$4:$C$68,$C10,'Indicadores brechas SH'!DL$4:DL$68)</f>
        <v>4</v>
      </c>
      <c r="CH10" s="65">
        <f>SUMIF('Indicadores brechas SH'!$C$4:$C$68,$C10,'Indicadores brechas SH'!DM$4:DM$68)</f>
        <v>4</v>
      </c>
      <c r="CI10" s="65">
        <f>SUMIF('Indicadores brechas SH'!$C$4:$C$68,$C10,'Indicadores brechas SH'!DN$4:DN$68)</f>
        <v>4</v>
      </c>
      <c r="CJ10" s="65">
        <f>SUMIF('Indicadores brechas SH'!$C$4:$C$68,$C10,'Indicadores brechas SH'!DO$4:DO$68)</f>
        <v>4</v>
      </c>
      <c r="CK10" s="66">
        <f>SUMIF('Indicadores brechas SH'!$C$4:$C$68,$C10,'Indicadores brechas SH'!DP$4:DP$68)</f>
        <v>4</v>
      </c>
      <c r="CL10" s="17">
        <f>SUMIF('Indicadores brechas SH'!$C$4:$C$68,$C10,'Indicadores brechas SH'!DR$4:DR$68)</f>
        <v>4</v>
      </c>
      <c r="CM10" s="65">
        <f>SUMIF('Indicadores brechas SH'!$C$4:$C$68,$C10,'Indicadores brechas SH'!DS$4:DS$68)</f>
        <v>4</v>
      </c>
      <c r="CN10" s="65">
        <f>SUMIF('Indicadores brechas SH'!$C$4:$C$68,$C10,'Indicadores brechas SH'!DT$4:DT$68)</f>
        <v>4</v>
      </c>
      <c r="CO10" s="66">
        <f>SUMIF('Indicadores brechas SH'!$C$4:$C$68,$C10,'Indicadores brechas SH'!DU$4:DU$68)</f>
        <v>4</v>
      </c>
      <c r="CP10" s="17">
        <f>SUMIF('Indicadores brechas SH'!$C$4:$C$68,$C10,'Indicadores brechas SH'!DW$4:DW$68)</f>
        <v>4</v>
      </c>
      <c r="CQ10" s="65">
        <f>SUMIF('Indicadores brechas SH'!$C$4:$C$68,$C10,'Indicadores brechas SH'!DX$4:DX$68)</f>
        <v>4</v>
      </c>
      <c r="CR10" s="65">
        <f>SUMIF('Indicadores brechas SH'!$C$4:$C$68,$C10,'Indicadores brechas SH'!DY$4:DY$68)</f>
        <v>4</v>
      </c>
      <c r="CS10" s="65">
        <f>SUMIF('Indicadores brechas SH'!$C$4:$C$68,$C10,'Indicadores brechas SH'!DZ$4:DZ$68)</f>
        <v>4</v>
      </c>
      <c r="CT10" s="65">
        <f>SUMIF('Indicadores brechas SH'!$C$4:$C$68,$C10,'Indicadores brechas SH'!EA$4:EA$68)</f>
        <v>4</v>
      </c>
      <c r="CU10" s="65">
        <f>SUMIF('Indicadores brechas SH'!$C$4:$C$68,$C10,'Indicadores brechas SH'!EB$4:EB$68)</f>
        <v>4</v>
      </c>
      <c r="CV10" s="65">
        <f>SUMIF('Indicadores brechas SH'!$C$4:$C$68,$C10,'Indicadores brechas SH'!EC$4:EC$68)</f>
        <v>4</v>
      </c>
      <c r="CW10" s="66">
        <f>SUMIF('Indicadores brechas SH'!$C$4:$C$68,$C10,'Indicadores brechas SH'!ED$4:ED$68)</f>
        <v>4</v>
      </c>
      <c r="CX10" s="17">
        <f>SUMIF('Indicadores brechas SH'!$C$4:$C$68,$C10,'Indicadores brechas SH'!EF$4:EF$68)</f>
        <v>4</v>
      </c>
      <c r="CY10" s="65">
        <f>SUMIF('Indicadores brechas SH'!$C$4:$C$68,$C10,'Indicadores brechas SH'!EG$4:EG$68)</f>
        <v>4</v>
      </c>
      <c r="CZ10" s="65">
        <f>SUMIF('Indicadores brechas SH'!$C$4:$C$68,$C10,'Indicadores brechas SH'!EH$4:EH$68)</f>
        <v>4</v>
      </c>
      <c r="DA10" s="65">
        <f>SUMIF('Indicadores brechas SH'!$C$4:$C$68,$C10,'Indicadores brechas SH'!EI$4:EI$68)</f>
        <v>4</v>
      </c>
      <c r="DB10" s="65">
        <f>SUMIF('Indicadores brechas SH'!$C$4:$C$68,$C10,'Indicadores brechas SH'!EJ$4:EJ$68)</f>
        <v>4</v>
      </c>
      <c r="DC10" s="65">
        <f>SUMIF('Indicadores brechas SH'!$C$4:$C$68,$C10,'Indicadores brechas SH'!EK$4:EK$68)</f>
        <v>4</v>
      </c>
      <c r="DD10" s="65">
        <f>SUMIF('Indicadores brechas SH'!$C$4:$C$68,$C10,'Indicadores brechas SH'!EL$4:EL$68)</f>
        <v>4</v>
      </c>
      <c r="DE10" s="65">
        <f>SUMIF('Indicadores brechas SH'!$C$4:$C$68,$C10,'Indicadores brechas SH'!EM$4:EM$68)</f>
        <v>4</v>
      </c>
      <c r="DF10" s="66">
        <f>SUMIF('Indicadores brechas SH'!$C$4:$C$68,$C10,'Indicadores brechas SH'!EN$4:EN$68)</f>
        <v>4</v>
      </c>
      <c r="DG10" s="17">
        <f>SUMIF('Indicadores brechas SH'!$C$4:$C$68,$C10,'Indicadores brechas SH'!EP$4:EP$68)</f>
        <v>4</v>
      </c>
      <c r="DH10" s="65">
        <f>SUMIF('Indicadores brechas SH'!$C$4:$C$68,$C10,'Indicadores brechas SH'!EQ$4:EQ$68)</f>
        <v>4</v>
      </c>
      <c r="DI10" s="65">
        <f>SUMIF('Indicadores brechas SH'!$C$4:$C$68,$C10,'Indicadores brechas SH'!ER$4:ER$68)</f>
        <v>4</v>
      </c>
      <c r="DJ10" s="65">
        <f>SUMIF('Indicadores brechas SH'!$C$4:$C$68,$C10,'Indicadores brechas SH'!ES$4:ES$68)</f>
        <v>4</v>
      </c>
      <c r="DK10" s="65">
        <f>SUMIF('Indicadores brechas SH'!$C$4:$C$68,$C10,'Indicadores brechas SH'!ET$4:ET$68)</f>
        <v>4</v>
      </c>
      <c r="DL10" s="65">
        <f>SUMIF('Indicadores brechas SH'!$C$4:$C$68,$C10,'Indicadores brechas SH'!EU$4:EU$68)</f>
        <v>4</v>
      </c>
      <c r="DM10" s="65">
        <f>SUMIF('Indicadores brechas SH'!$C$4:$C$68,$C10,'Indicadores brechas SH'!EV$4:EV$68)</f>
        <v>4</v>
      </c>
      <c r="DN10" s="65">
        <f>SUMIF('Indicadores brechas SH'!$C$4:$C$68,$C10,'Indicadores brechas SH'!EW$4:EW$68)</f>
        <v>4</v>
      </c>
      <c r="DO10" s="65">
        <f>SUMIF('Indicadores brechas SH'!$C$4:$C$68,$C10,'Indicadores brechas SH'!EX$4:EX$68)</f>
        <v>4</v>
      </c>
      <c r="DP10" s="66">
        <f>SUMIF('Indicadores brechas SH'!$C$4:$C$68,$C10,'Indicadores brechas SH'!EY$4:EY$68)</f>
        <v>4</v>
      </c>
      <c r="DQ10" s="65"/>
      <c r="DR10" s="65"/>
      <c r="DS10" s="65"/>
      <c r="DX10" s="144"/>
      <c r="DY10" s="144"/>
      <c r="DZ10" s="144"/>
      <c r="EA10" s="144"/>
      <c r="EB10" s="144"/>
      <c r="EC10" s="144"/>
      <c r="ED10" s="144"/>
      <c r="EE10" s="144"/>
      <c r="EF10" s="144"/>
      <c r="EG10" s="144"/>
      <c r="EH10" s="144"/>
      <c r="EI10" s="144"/>
      <c r="EJ10" s="144"/>
      <c r="EK10" s="144"/>
      <c r="EL10" s="144"/>
    </row>
    <row r="11" spans="1:142" ht="90" customHeight="1" thickBot="1">
      <c r="A11" s="291"/>
      <c r="B11" s="152" t="s">
        <v>166</v>
      </c>
      <c r="C11" s="154" t="s">
        <v>182</v>
      </c>
      <c r="D11" s="17">
        <f>SUMIF('Indicadores brechas SH'!$C$4:$C$68,$C11,'Indicadores brechas SH'!X$4:X$68)</f>
        <v>4</v>
      </c>
      <c r="E11" s="65">
        <f>SUMIF('Indicadores brechas SH'!$C$4:$C$68,$C11,'Indicadores brechas SH'!Y$4:Y$68)</f>
        <v>1</v>
      </c>
      <c r="F11" s="65">
        <f>SUMIF('Indicadores brechas SH'!$C$4:$C$68,$C11,'Indicadores brechas SH'!Z$4:Z$68)</f>
        <v>2</v>
      </c>
      <c r="G11" s="65">
        <f>SUMIF('Indicadores brechas SH'!$C$4:$C$68,$C11,'Indicadores brechas SH'!AA$4:AA$68)</f>
        <v>1</v>
      </c>
      <c r="H11" s="65">
        <f>SUMIF('Indicadores brechas SH'!$C$4:$C$68,$C11,'Indicadores brechas SH'!AB$4:AB$68)</f>
        <v>4</v>
      </c>
      <c r="I11" s="66">
        <f>SUMIF('Indicadores brechas SH'!$C$4:$C$68,$C11,'Indicadores brechas SH'!AC$4:AC$68)</f>
        <v>4</v>
      </c>
      <c r="J11" s="17">
        <f>SUMIF('Indicadores brechas SH'!$C$4:$C$68,$C11,'Indicadores brechas SH'!AE$4:AE$68)</f>
        <v>1</v>
      </c>
      <c r="K11" s="65">
        <f>SUMIF('Indicadores brechas SH'!$C$4:$C$68,$C11,'Indicadores brechas SH'!AF$4:AF$68)</f>
        <v>1</v>
      </c>
      <c r="L11" s="65">
        <f>SUMIF('Indicadores brechas SH'!$C$4:$C$68,$C11,'Indicadores brechas SH'!AG$4:AG$68)</f>
        <v>1</v>
      </c>
      <c r="M11" s="65">
        <f>SUMIF('Indicadores brechas SH'!$C$4:$C$68,$C11,'Indicadores brechas SH'!AH$4:AH$68)</f>
        <v>2</v>
      </c>
      <c r="N11" s="65">
        <f>SUMIF('Indicadores brechas SH'!$C$4:$C$68,$C11,'Indicadores brechas SH'!AI$4:AI$68)</f>
        <v>2</v>
      </c>
      <c r="O11" s="66">
        <f>SUMIF('Indicadores brechas SH'!$C$4:$C$68,$C11,'Indicadores brechas SH'!AJ$4:AJ$68)</f>
        <v>2</v>
      </c>
      <c r="P11" s="17">
        <f>SUMIF('Indicadores brechas SH'!$C$4:$C$68,$C11,'Indicadores brechas SH'!AL$4:AL$68)</f>
        <v>4</v>
      </c>
      <c r="Q11" s="65">
        <f>SUMIF('Indicadores brechas SH'!$C$4:$C$68,$C11,'Indicadores brechas SH'!AM$4:AM$68)</f>
        <v>1</v>
      </c>
      <c r="R11" s="65">
        <f>SUMIF('Indicadores brechas SH'!$C$4:$C$68,$C11,'Indicadores brechas SH'!AN$4:AN$68)</f>
        <v>4</v>
      </c>
      <c r="S11" s="65">
        <f>SUMIF('Indicadores brechas SH'!$C$4:$C$68,$C11,'Indicadores brechas SH'!AO$4:AO$68)</f>
        <v>1</v>
      </c>
      <c r="T11" s="65">
        <f>SUMIF('Indicadores brechas SH'!$C$4:$C$68,$C11,'Indicadores brechas SH'!AP$4:AP$68)</f>
        <v>1</v>
      </c>
      <c r="U11" s="65">
        <f>SUMIF('Indicadores brechas SH'!$C$4:$C$68,$C11,'Indicadores brechas SH'!AQ$4:AQ$68)</f>
        <v>4</v>
      </c>
      <c r="V11" s="65">
        <f>SUMIF('Indicadores brechas SH'!$C$4:$C$68,$C11,'Indicadores brechas SH'!AR$4:AR$68)</f>
        <v>1</v>
      </c>
      <c r="W11" s="65">
        <f>SUMIF('Indicadores brechas SH'!$C$4:$C$68,$C11,'Indicadores brechas SH'!AS$4:AS$68)</f>
        <v>1</v>
      </c>
      <c r="X11" s="65">
        <f>SUMIF('Indicadores brechas SH'!$C$4:$C$68,$C11,'Indicadores brechas SH'!AT$4:AT$68)</f>
        <v>1</v>
      </c>
      <c r="Y11" s="65">
        <f>SUMIF('Indicadores brechas SH'!$C$4:$C$68,$C11,'Indicadores brechas SH'!AU$4:AU$68)</f>
        <v>2</v>
      </c>
      <c r="Z11" s="66">
        <f>SUMIF('Indicadores brechas SH'!$C$4:$C$68,$C11,'Indicadores brechas SH'!AV$4:AV$68)</f>
        <v>1</v>
      </c>
      <c r="AA11" s="17">
        <f>SUMIF('Indicadores brechas SH'!$C$4:$C$68,$C11,'Indicadores brechas SH'!AX$4:AX$68)</f>
        <v>1</v>
      </c>
      <c r="AB11" s="65">
        <f>SUMIF('Indicadores brechas SH'!$C$4:$C$68,$C11,'Indicadores brechas SH'!AY$4:AY$68)</f>
        <v>1</v>
      </c>
      <c r="AC11" s="65">
        <f>SUMIF('Indicadores brechas SH'!$C$4:$C$68,$C11,'Indicadores brechas SH'!AZ$4:AZ$68)</f>
        <v>1</v>
      </c>
      <c r="AD11" s="65">
        <f>SUMIF('Indicadores brechas SH'!$C$4:$C$68,$C11,'Indicadores brechas SH'!BA$4:BA$68)</f>
        <v>4</v>
      </c>
      <c r="AE11" s="65">
        <f>SUMIF('Indicadores brechas SH'!$C$4:$C$68,$C11,'Indicadores brechas SH'!BB$4:BB$68)</f>
        <v>1</v>
      </c>
      <c r="AF11" s="65">
        <f>SUMIF('Indicadores brechas SH'!$C$4:$C$68,$C11,'Indicadores brechas SH'!BC$4:BC$68)</f>
        <v>1</v>
      </c>
      <c r="AG11" s="65">
        <f>SUMIF('Indicadores brechas SH'!$C$4:$C$68,$C11,'Indicadores brechas SH'!BD$4:BD$68)</f>
        <v>1</v>
      </c>
      <c r="AH11" s="65">
        <f>SUMIF('Indicadores brechas SH'!$C$4:$C$68,$C11,'Indicadores brechas SH'!BE$4:BE$68)</f>
        <v>1</v>
      </c>
      <c r="AI11" s="65">
        <f>SUMIF('Indicadores brechas SH'!$C$4:$C$68,$C11,'Indicadores brechas SH'!BF$4:BF$68)</f>
        <v>2</v>
      </c>
      <c r="AJ11" s="66">
        <f>SUMIF('Indicadores brechas SH'!$C$4:$C$68,$C11,'Indicadores brechas SH'!BG$4:BG$68)</f>
        <v>2</v>
      </c>
      <c r="AK11" s="17">
        <f>SUMIF('Indicadores brechas SH'!$C$4:$C$68,$C11,'Indicadores brechas SH'!BI$4:BI$68)</f>
        <v>2</v>
      </c>
      <c r="AL11" s="65">
        <f>SUMIF('Indicadores brechas SH'!$C$4:$C$68,$C11,'Indicadores brechas SH'!BJ$4:BJ$68)</f>
        <v>2</v>
      </c>
      <c r="AM11" s="65">
        <f>SUMIF('Indicadores brechas SH'!$C$4:$C$68,$C11,'Indicadores brechas SH'!BK$4:BK$68)</f>
        <v>2</v>
      </c>
      <c r="AN11" s="65">
        <f>SUMIF('Indicadores brechas SH'!$C$4:$C$68,$C11,'Indicadores brechas SH'!BL$4:BL$68)</f>
        <v>2</v>
      </c>
      <c r="AO11" s="65">
        <f>SUMIF('Indicadores brechas SH'!$C$4:$C$68,$C11,'Indicadores brechas SH'!BM$4:BM$68)</f>
        <v>2</v>
      </c>
      <c r="AP11" s="65">
        <f>SUMIF('Indicadores brechas SH'!$C$4:$C$68,$C11,'Indicadores brechas SH'!BN$4:BN$68)</f>
        <v>2</v>
      </c>
      <c r="AQ11" s="65">
        <f>SUMIF('Indicadores brechas SH'!$C$4:$C$68,$C11,'Indicadores brechas SH'!BO$4:BO$68)</f>
        <v>2</v>
      </c>
      <c r="AR11" s="65">
        <f>SUMIF('Indicadores brechas SH'!$C$4:$C$68,$C11,'Indicadores brechas SH'!BP$4:BP$68)</f>
        <v>2</v>
      </c>
      <c r="AS11" s="65">
        <f>SUMIF('Indicadores brechas SH'!$C$4:$C$68,$C11,'Indicadores brechas SH'!BQ$4:BQ$68)</f>
        <v>2</v>
      </c>
      <c r="AT11" s="66">
        <f>SUMIF('Indicadores brechas SH'!$C$4:$C$68,$C11,'Indicadores brechas SH'!BR$4:BR$68)</f>
        <v>2</v>
      </c>
      <c r="AU11" s="17">
        <f>SUMIF('Indicadores brechas SH'!$C$4:$C$68,$C11,'Indicadores brechas SH'!BT$4:BT$68)</f>
        <v>1</v>
      </c>
      <c r="AV11" s="65">
        <f>SUMIF('Indicadores brechas SH'!$C$4:$C$68,$C11,'Indicadores brechas SH'!BU$4:BU$68)</f>
        <v>1</v>
      </c>
      <c r="AW11" s="65">
        <f>SUMIF('Indicadores brechas SH'!$C$4:$C$68,$C11,'Indicadores brechas SH'!BV$4:BV$68)</f>
        <v>1</v>
      </c>
      <c r="AX11" s="65">
        <f>SUMIF('Indicadores brechas SH'!$C$4:$C$68,$C11,'Indicadores brechas SH'!BW$4:BW$68)</f>
        <v>4</v>
      </c>
      <c r="AY11" s="65">
        <f>SUMIF('Indicadores brechas SH'!$C$4:$C$68,$C11,'Indicadores brechas SH'!BX$4:BX$68)</f>
        <v>4</v>
      </c>
      <c r="AZ11" s="65">
        <f>SUMIF('Indicadores brechas SH'!$C$4:$C$68,$C11,'Indicadores brechas SH'!BY$4:BY$68)</f>
        <v>4</v>
      </c>
      <c r="BA11" s="65">
        <f>SUMIF('Indicadores brechas SH'!$C$4:$C$68,$C11,'Indicadores brechas SH'!BZ$4:BZ$68)</f>
        <v>4</v>
      </c>
      <c r="BB11" s="65">
        <f>SUMIF('Indicadores brechas SH'!$C$4:$C$68,$C11,'Indicadores brechas SH'!CA$4:CA$68)</f>
        <v>2</v>
      </c>
      <c r="BC11" s="66">
        <f>SUMIF('Indicadores brechas SH'!$C$4:$C$68,$C11,'Indicadores brechas SH'!CB$4:CB$68)</f>
        <v>4</v>
      </c>
      <c r="BD11" s="17">
        <f>SUMIF('Indicadores brechas SH'!$C$4:$C$68,$C11,'Indicadores brechas SH'!CD$4:CD$68)</f>
        <v>2</v>
      </c>
      <c r="BE11" s="65">
        <f>SUMIF('Indicadores brechas SH'!$C$4:$C$68,$C11,'Indicadores brechas SH'!CE$4:CE$68)</f>
        <v>4</v>
      </c>
      <c r="BF11" s="66">
        <f>SUMIF('Indicadores brechas SH'!$C$4:$C$68,$C11,'Indicadores brechas SH'!CF$4:CF$68)</f>
        <v>4</v>
      </c>
      <c r="BG11" s="17">
        <f>SUMIF('Indicadores brechas SH'!$C$4:$C$68,$C11,'Indicadores brechas SH'!CH$4:CH$68)</f>
        <v>2</v>
      </c>
      <c r="BH11" s="65">
        <f>SUMIF('Indicadores brechas SH'!$C$4:$C$68,$C11,'Indicadores brechas SH'!CI$4:CI$68)</f>
        <v>2</v>
      </c>
      <c r="BI11" s="66">
        <f>SUMIF('Indicadores brechas SH'!$C$4:$C$68,$C11,'Indicadores brechas SH'!CJ$4:CJ$68)</f>
        <v>4</v>
      </c>
      <c r="BJ11" s="17">
        <f>SUMIF('Indicadores brechas SH'!$C$4:$C$68,$C11,'Indicadores brechas SH'!CL$4:CL$68)</f>
        <v>2</v>
      </c>
      <c r="BK11" s="65">
        <f>SUMIF('Indicadores brechas SH'!$C$4:$C$68,$C11,'Indicadores brechas SH'!CM$4:CM$68)</f>
        <v>4</v>
      </c>
      <c r="BL11" s="65">
        <f>SUMIF('Indicadores brechas SH'!$C$4:$C$68,$C11,'Indicadores brechas SH'!CN$4:CN$68)</f>
        <v>1</v>
      </c>
      <c r="BM11" s="65">
        <f>SUMIF('Indicadores brechas SH'!$C$4:$C$68,$C11,'Indicadores brechas SH'!CO$4:CO$68)</f>
        <v>2</v>
      </c>
      <c r="BN11" s="65">
        <f>SUMIF('Indicadores brechas SH'!$C$4:$C$68,$C11,'Indicadores brechas SH'!CP$4:CP$68)</f>
        <v>1</v>
      </c>
      <c r="BO11" s="65">
        <f>SUMIF('Indicadores brechas SH'!$C$4:$C$68,$C11,'Indicadores brechas SH'!CQ$4:CQ$68)</f>
        <v>2</v>
      </c>
      <c r="BP11" s="66">
        <f>SUMIF('Indicadores brechas SH'!$C$4:$C$68,$C11,'Indicadores brechas SH'!CR$4:CR$68)</f>
        <v>2</v>
      </c>
      <c r="BQ11" s="17">
        <f>SUMIF('Indicadores brechas SH'!$C$4:$C$68,$C11,'Indicadores brechas SH'!CT$4:CT$68)</f>
        <v>1</v>
      </c>
      <c r="BR11" s="65">
        <f>SUMIF('Indicadores brechas SH'!$C$4:$C$68,$C11,'Indicadores brechas SH'!CU$4:CU$68)</f>
        <v>2</v>
      </c>
      <c r="BS11" s="66">
        <f>SUMIF('Indicadores brechas SH'!$C$4:$C$68,$C11,'Indicadores brechas SH'!CV$4:CV$68)</f>
        <v>2</v>
      </c>
      <c r="BT11" s="17">
        <f>SUMIF('Indicadores brechas SH'!$C$4:$C$68,$C11,'Indicadores brechas SH'!CX$4:CX$68)</f>
        <v>1</v>
      </c>
      <c r="BU11" s="65">
        <f>SUMIF('Indicadores brechas SH'!$C$4:$C$68,$C11,'Indicadores brechas SH'!CY$4:CY$68)</f>
        <v>1</v>
      </c>
      <c r="BV11" s="65">
        <f>SUMIF('Indicadores brechas SH'!$C$4:$C$68,$C11,'Indicadores brechas SH'!CZ$4:CZ$68)</f>
        <v>2</v>
      </c>
      <c r="BW11" s="65">
        <f>SUMIF('Indicadores brechas SH'!$C$4:$C$68,$C11,'Indicadores brechas SH'!DA$4:DA$68)</f>
        <v>2</v>
      </c>
      <c r="BX11" s="65">
        <f>SUMIF('Indicadores brechas SH'!$C$4:$C$68,$C11,'Indicadores brechas SH'!DB$4:DB$68)</f>
        <v>1</v>
      </c>
      <c r="BY11" s="65">
        <f>SUMIF('Indicadores brechas SH'!$C$4:$C$68,$C11,'Indicadores brechas SH'!DC$4:DC$68)</f>
        <v>1</v>
      </c>
      <c r="BZ11" s="65">
        <f>SUMIF('Indicadores brechas SH'!$C$4:$C$68,$C11,'Indicadores brechas SH'!DD$4:DD$68)</f>
        <v>1</v>
      </c>
      <c r="CA11" s="65">
        <f>SUMIF('Indicadores brechas SH'!$C$4:$C$68,$C11,'Indicadores brechas SH'!DE$4:DE$68)</f>
        <v>2</v>
      </c>
      <c r="CB11" s="66">
        <f>SUMIF('Indicadores brechas SH'!$C$4:$C$68,$C11,'Indicadores brechas SH'!DF$4:DF$68)</f>
        <v>1</v>
      </c>
      <c r="CC11" s="17">
        <f>SUMIF('Indicadores brechas SH'!$C$4:$C$68,$C11,'Indicadores brechas SH'!DH$4:DH$68)</f>
        <v>1</v>
      </c>
      <c r="CD11" s="65">
        <f>SUMIF('Indicadores brechas SH'!$C$4:$C$68,$C11,'Indicadores brechas SH'!DI$4:DI$68)</f>
        <v>1</v>
      </c>
      <c r="CE11" s="65">
        <f>SUMIF('Indicadores brechas SH'!$C$4:$C$68,$C11,'Indicadores brechas SH'!DJ$4:DJ$68)</f>
        <v>1</v>
      </c>
      <c r="CF11" s="65">
        <f>SUMIF('Indicadores brechas SH'!$C$4:$C$68,$C11,'Indicadores brechas SH'!DK$4:DK$68)</f>
        <v>2</v>
      </c>
      <c r="CG11" s="65">
        <f>SUMIF('Indicadores brechas SH'!$C$4:$C$68,$C11,'Indicadores brechas SH'!DL$4:DL$68)</f>
        <v>1</v>
      </c>
      <c r="CH11" s="65">
        <f>SUMIF('Indicadores brechas SH'!$C$4:$C$68,$C11,'Indicadores brechas SH'!DM$4:DM$68)</f>
        <v>2</v>
      </c>
      <c r="CI11" s="65">
        <f>SUMIF('Indicadores brechas SH'!$C$4:$C$68,$C11,'Indicadores brechas SH'!DN$4:DN$68)</f>
        <v>2</v>
      </c>
      <c r="CJ11" s="65">
        <f>SUMIF('Indicadores brechas SH'!$C$4:$C$68,$C11,'Indicadores brechas SH'!DO$4:DO$68)</f>
        <v>1</v>
      </c>
      <c r="CK11" s="66">
        <f>SUMIF('Indicadores brechas SH'!$C$4:$C$68,$C11,'Indicadores brechas SH'!DP$4:DP$68)</f>
        <v>2</v>
      </c>
      <c r="CL11" s="17">
        <f>SUMIF('Indicadores brechas SH'!$C$4:$C$68,$C11,'Indicadores brechas SH'!DR$4:DR$68)</f>
        <v>2</v>
      </c>
      <c r="CM11" s="65">
        <f>SUMIF('Indicadores brechas SH'!$C$4:$C$68,$C11,'Indicadores brechas SH'!DS$4:DS$68)</f>
        <v>2</v>
      </c>
      <c r="CN11" s="65">
        <f>SUMIF('Indicadores brechas SH'!$C$4:$C$68,$C11,'Indicadores brechas SH'!DT$4:DT$68)</f>
        <v>2</v>
      </c>
      <c r="CO11" s="66">
        <f>SUMIF('Indicadores brechas SH'!$C$4:$C$68,$C11,'Indicadores brechas SH'!DU$4:DU$68)</f>
        <v>1</v>
      </c>
      <c r="CP11" s="17">
        <f>SUMIF('Indicadores brechas SH'!$C$4:$C$68,$C11,'Indicadores brechas SH'!DW$4:DW$68)</f>
        <v>2</v>
      </c>
      <c r="CQ11" s="65">
        <f>SUMIF('Indicadores brechas SH'!$C$4:$C$68,$C11,'Indicadores brechas SH'!DX$4:DX$68)</f>
        <v>2</v>
      </c>
      <c r="CR11" s="65">
        <f>SUMIF('Indicadores brechas SH'!$C$4:$C$68,$C11,'Indicadores brechas SH'!DY$4:DY$68)</f>
        <v>1</v>
      </c>
      <c r="CS11" s="65">
        <f>SUMIF('Indicadores brechas SH'!$C$4:$C$68,$C11,'Indicadores brechas SH'!DZ$4:DZ$68)</f>
        <v>2</v>
      </c>
      <c r="CT11" s="65">
        <f>SUMIF('Indicadores brechas SH'!$C$4:$C$68,$C11,'Indicadores brechas SH'!EA$4:EA$68)</f>
        <v>2</v>
      </c>
      <c r="CU11" s="65">
        <f>SUMIF('Indicadores brechas SH'!$C$4:$C$68,$C11,'Indicadores brechas SH'!EB$4:EB$68)</f>
        <v>2</v>
      </c>
      <c r="CV11" s="65">
        <f>SUMIF('Indicadores brechas SH'!$C$4:$C$68,$C11,'Indicadores brechas SH'!EC$4:EC$68)</f>
        <v>2</v>
      </c>
      <c r="CW11" s="66">
        <f>SUMIF('Indicadores brechas SH'!$C$4:$C$68,$C11,'Indicadores brechas SH'!ED$4:ED$68)</f>
        <v>1</v>
      </c>
      <c r="CX11" s="17">
        <f>SUMIF('Indicadores brechas SH'!$C$4:$C$68,$C11,'Indicadores brechas SH'!EF$4:EF$68)</f>
        <v>2</v>
      </c>
      <c r="CY11" s="65">
        <f>SUMIF('Indicadores brechas SH'!$C$4:$C$68,$C11,'Indicadores brechas SH'!EG$4:EG$68)</f>
        <v>2</v>
      </c>
      <c r="CZ11" s="65">
        <f>SUMIF('Indicadores brechas SH'!$C$4:$C$68,$C11,'Indicadores brechas SH'!EH$4:EH$68)</f>
        <v>1</v>
      </c>
      <c r="DA11" s="65">
        <f>SUMIF('Indicadores brechas SH'!$C$4:$C$68,$C11,'Indicadores brechas SH'!EI$4:EI$68)</f>
        <v>1</v>
      </c>
      <c r="DB11" s="65">
        <f>SUMIF('Indicadores brechas SH'!$C$4:$C$68,$C11,'Indicadores brechas SH'!EJ$4:EJ$68)</f>
        <v>1</v>
      </c>
      <c r="DC11" s="65">
        <f>SUMIF('Indicadores brechas SH'!$C$4:$C$68,$C11,'Indicadores brechas SH'!EK$4:EK$68)</f>
        <v>2</v>
      </c>
      <c r="DD11" s="65">
        <f>SUMIF('Indicadores brechas SH'!$C$4:$C$68,$C11,'Indicadores brechas SH'!EL$4:EL$68)</f>
        <v>1</v>
      </c>
      <c r="DE11" s="65">
        <f>SUMIF('Indicadores brechas SH'!$C$4:$C$68,$C11,'Indicadores brechas SH'!EM$4:EM$68)</f>
        <v>1</v>
      </c>
      <c r="DF11" s="66">
        <f>SUMIF('Indicadores brechas SH'!$C$4:$C$68,$C11,'Indicadores brechas SH'!EN$4:EN$68)</f>
        <v>1</v>
      </c>
      <c r="DG11" s="17">
        <f>SUMIF('Indicadores brechas SH'!$C$4:$C$68,$C11,'Indicadores brechas SH'!EP$4:EP$68)</f>
        <v>1</v>
      </c>
      <c r="DH11" s="65">
        <f>SUMIF('Indicadores brechas SH'!$C$4:$C$68,$C11,'Indicadores brechas SH'!EQ$4:EQ$68)</f>
        <v>1</v>
      </c>
      <c r="DI11" s="65">
        <f>SUMIF('Indicadores brechas SH'!$C$4:$C$68,$C11,'Indicadores brechas SH'!ER$4:ER$68)</f>
        <v>2</v>
      </c>
      <c r="DJ11" s="65">
        <f>SUMIF('Indicadores brechas SH'!$C$4:$C$68,$C11,'Indicadores brechas SH'!ES$4:ES$68)</f>
        <v>1</v>
      </c>
      <c r="DK11" s="65">
        <f>SUMIF('Indicadores brechas SH'!$C$4:$C$68,$C11,'Indicadores brechas SH'!ET$4:ET$68)</f>
        <v>4</v>
      </c>
      <c r="DL11" s="65">
        <f>SUMIF('Indicadores brechas SH'!$C$4:$C$68,$C11,'Indicadores brechas SH'!EU$4:EU$68)</f>
        <v>1</v>
      </c>
      <c r="DM11" s="65">
        <f>SUMIF('Indicadores brechas SH'!$C$4:$C$68,$C11,'Indicadores brechas SH'!EV$4:EV$68)</f>
        <v>1</v>
      </c>
      <c r="DN11" s="65">
        <f>SUMIF('Indicadores brechas SH'!$C$4:$C$68,$C11,'Indicadores brechas SH'!EW$4:EW$68)</f>
        <v>1</v>
      </c>
      <c r="DO11" s="65">
        <f>SUMIF('Indicadores brechas SH'!$C$4:$C$68,$C11,'Indicadores brechas SH'!EX$4:EX$68)</f>
        <v>4</v>
      </c>
      <c r="DP11" s="66">
        <f>SUMIF('Indicadores brechas SH'!$C$4:$C$68,$C11,'Indicadores brechas SH'!EY$4:EY$68)</f>
        <v>4</v>
      </c>
      <c r="DQ11" s="65"/>
      <c r="DR11" s="65"/>
      <c r="DS11" s="65"/>
    </row>
    <row r="12" spans="1:142" ht="90" customHeight="1" thickBot="1">
      <c r="A12" s="291"/>
      <c r="B12" s="152" t="s">
        <v>166</v>
      </c>
      <c r="C12" s="154" t="s">
        <v>189</v>
      </c>
      <c r="D12" s="17">
        <f>SUMIF('Indicadores brechas SH'!$C$4:$C$68,$C12,'Indicadores brechas SH'!X$4:X$68)</f>
        <v>0</v>
      </c>
      <c r="E12" s="65">
        <f>SUMIF('Indicadores brechas SH'!$C$4:$C$68,$C12,'Indicadores brechas SH'!Y$4:Y$68)</f>
        <v>0</v>
      </c>
      <c r="F12" s="65">
        <f>SUMIF('Indicadores brechas SH'!$C$4:$C$68,$C12,'Indicadores brechas SH'!Z$4:Z$68)</f>
        <v>0</v>
      </c>
      <c r="G12" s="65">
        <f>SUMIF('Indicadores brechas SH'!$C$4:$C$68,$C12,'Indicadores brechas SH'!AA$4:AA$68)</f>
        <v>4</v>
      </c>
      <c r="H12" s="65">
        <f>SUMIF('Indicadores brechas SH'!$C$4:$C$68,$C12,'Indicadores brechas SH'!AB$4:AB$68)</f>
        <v>0</v>
      </c>
      <c r="I12" s="66">
        <f>SUMIF('Indicadores brechas SH'!$C$4:$C$68,$C12,'Indicadores brechas SH'!AC$4:AC$68)</f>
        <v>0</v>
      </c>
      <c r="J12" s="17">
        <f>SUMIF('Indicadores brechas SH'!$C$4:$C$68,$C12,'Indicadores brechas SH'!AE$4:AE$68)</f>
        <v>0</v>
      </c>
      <c r="K12" s="65">
        <f>SUMIF('Indicadores brechas SH'!$C$4:$C$68,$C12,'Indicadores brechas SH'!AF$4:AF$68)</f>
        <v>0</v>
      </c>
      <c r="L12" s="65">
        <f>SUMIF('Indicadores brechas SH'!$C$4:$C$68,$C12,'Indicadores brechas SH'!AG$4:AG$68)</f>
        <v>0</v>
      </c>
      <c r="M12" s="65">
        <f>SUMIF('Indicadores brechas SH'!$C$4:$C$68,$C12,'Indicadores brechas SH'!AH$4:AH$68)</f>
        <v>4</v>
      </c>
      <c r="N12" s="65">
        <f>SUMIF('Indicadores brechas SH'!$C$4:$C$68,$C12,'Indicadores brechas SH'!AI$4:AI$68)</f>
        <v>4</v>
      </c>
      <c r="O12" s="66">
        <f>SUMIF('Indicadores brechas SH'!$C$4:$C$68,$C12,'Indicadores brechas SH'!AJ$4:AJ$68)</f>
        <v>0</v>
      </c>
      <c r="P12" s="17">
        <f>SUMIF('Indicadores brechas SH'!$C$4:$C$68,$C12,'Indicadores brechas SH'!AL$4:AL$68)</f>
        <v>0</v>
      </c>
      <c r="Q12" s="65">
        <f>SUMIF('Indicadores brechas SH'!$C$4:$C$68,$C12,'Indicadores brechas SH'!AM$4:AM$68)</f>
        <v>1</v>
      </c>
      <c r="R12" s="65">
        <f>SUMIF('Indicadores brechas SH'!$C$4:$C$68,$C12,'Indicadores brechas SH'!AN$4:AN$68)</f>
        <v>2</v>
      </c>
      <c r="S12" s="65">
        <f>SUMIF('Indicadores brechas SH'!$C$4:$C$68,$C12,'Indicadores brechas SH'!AO$4:AO$68)</f>
        <v>0</v>
      </c>
      <c r="T12" s="65">
        <f>SUMIF('Indicadores brechas SH'!$C$4:$C$68,$C12,'Indicadores brechas SH'!AP$4:AP$68)</f>
        <v>0</v>
      </c>
      <c r="U12" s="65">
        <f>SUMIF('Indicadores brechas SH'!$C$4:$C$68,$C12,'Indicadores brechas SH'!AQ$4:AQ$68)</f>
        <v>0</v>
      </c>
      <c r="V12" s="65">
        <f>SUMIF('Indicadores brechas SH'!$C$4:$C$68,$C12,'Indicadores brechas SH'!AR$4:AR$68)</f>
        <v>0</v>
      </c>
      <c r="W12" s="65">
        <f>SUMIF('Indicadores brechas SH'!$C$4:$C$68,$C12,'Indicadores brechas SH'!AS$4:AS$68)</f>
        <v>2</v>
      </c>
      <c r="X12" s="65">
        <f>SUMIF('Indicadores brechas SH'!$C$4:$C$68,$C12,'Indicadores brechas SH'!AT$4:AT$68)</f>
        <v>2</v>
      </c>
      <c r="Y12" s="65">
        <f>SUMIF('Indicadores brechas SH'!$C$4:$C$68,$C12,'Indicadores brechas SH'!AU$4:AU$68)</f>
        <v>2</v>
      </c>
      <c r="Z12" s="66">
        <f>SUMIF('Indicadores brechas SH'!$C$4:$C$68,$C12,'Indicadores brechas SH'!AV$4:AV$68)</f>
        <v>0</v>
      </c>
      <c r="AA12" s="17">
        <f>SUMIF('Indicadores brechas SH'!$C$4:$C$68,$C12,'Indicadores brechas SH'!AX$4:AX$68)</f>
        <v>0</v>
      </c>
      <c r="AB12" s="65">
        <f>SUMIF('Indicadores brechas SH'!$C$4:$C$68,$C12,'Indicadores brechas SH'!AY$4:AY$68)</f>
        <v>0</v>
      </c>
      <c r="AC12" s="65">
        <f>SUMIF('Indicadores brechas SH'!$C$4:$C$68,$C12,'Indicadores brechas SH'!AZ$4:AZ$68)</f>
        <v>2</v>
      </c>
      <c r="AD12" s="65">
        <f>SUMIF('Indicadores brechas SH'!$C$4:$C$68,$C12,'Indicadores brechas SH'!BA$4:BA$68)</f>
        <v>2</v>
      </c>
      <c r="AE12" s="65">
        <f>SUMIF('Indicadores brechas SH'!$C$4:$C$68,$C12,'Indicadores brechas SH'!BB$4:BB$68)</f>
        <v>2</v>
      </c>
      <c r="AF12" s="65">
        <f>SUMIF('Indicadores brechas SH'!$C$4:$C$68,$C12,'Indicadores brechas SH'!BC$4:BC$68)</f>
        <v>0</v>
      </c>
      <c r="AG12" s="65">
        <f>SUMIF('Indicadores brechas SH'!$C$4:$C$68,$C12,'Indicadores brechas SH'!BD$4:BD$68)</f>
        <v>0</v>
      </c>
      <c r="AH12" s="65">
        <f>SUMIF('Indicadores brechas SH'!$C$4:$C$68,$C12,'Indicadores brechas SH'!BE$4:BE$68)</f>
        <v>0</v>
      </c>
      <c r="AI12" s="65">
        <f>SUMIF('Indicadores brechas SH'!$C$4:$C$68,$C12,'Indicadores brechas SH'!BF$4:BF$68)</f>
        <v>1</v>
      </c>
      <c r="AJ12" s="66">
        <f>SUMIF('Indicadores brechas SH'!$C$4:$C$68,$C12,'Indicadores brechas SH'!BG$4:BG$68)</f>
        <v>2</v>
      </c>
      <c r="AK12" s="17">
        <f>SUMIF('Indicadores brechas SH'!$C$4:$C$68,$C12,'Indicadores brechas SH'!BI$4:BI$68)</f>
        <v>0</v>
      </c>
      <c r="AL12" s="65">
        <f>SUMIF('Indicadores brechas SH'!$C$4:$C$68,$C12,'Indicadores brechas SH'!BJ$4:BJ$68)</f>
        <v>0</v>
      </c>
      <c r="AM12" s="65">
        <f>SUMIF('Indicadores brechas SH'!$C$4:$C$68,$C12,'Indicadores brechas SH'!BK$4:BK$68)</f>
        <v>0</v>
      </c>
      <c r="AN12" s="65">
        <f>SUMIF('Indicadores brechas SH'!$C$4:$C$68,$C12,'Indicadores brechas SH'!BL$4:BL$68)</f>
        <v>4</v>
      </c>
      <c r="AO12" s="65">
        <f>SUMIF('Indicadores brechas SH'!$C$4:$C$68,$C12,'Indicadores brechas SH'!BM$4:BM$68)</f>
        <v>4</v>
      </c>
      <c r="AP12" s="65">
        <f>SUMIF('Indicadores brechas SH'!$C$4:$C$68,$C12,'Indicadores brechas SH'!BN$4:BN$68)</f>
        <v>4</v>
      </c>
      <c r="AQ12" s="65">
        <f>SUMIF('Indicadores brechas SH'!$C$4:$C$68,$C12,'Indicadores brechas SH'!BO$4:BO$68)</f>
        <v>0</v>
      </c>
      <c r="AR12" s="65">
        <f>SUMIF('Indicadores brechas SH'!$C$4:$C$68,$C12,'Indicadores brechas SH'!BP$4:BP$68)</f>
        <v>2</v>
      </c>
      <c r="AS12" s="65">
        <f>SUMIF('Indicadores brechas SH'!$C$4:$C$68,$C12,'Indicadores brechas SH'!BQ$4:BQ$68)</f>
        <v>2</v>
      </c>
      <c r="AT12" s="66">
        <f>SUMIF('Indicadores brechas SH'!$C$4:$C$68,$C12,'Indicadores brechas SH'!BR$4:BR$68)</f>
        <v>2</v>
      </c>
      <c r="AU12" s="17">
        <f>SUMIF('Indicadores brechas SH'!$C$4:$C$68,$C12,'Indicadores brechas SH'!BT$4:BT$68)</f>
        <v>4</v>
      </c>
      <c r="AV12" s="65">
        <f>SUMIF('Indicadores brechas SH'!$C$4:$C$68,$C12,'Indicadores brechas SH'!BU$4:BU$68)</f>
        <v>2</v>
      </c>
      <c r="AW12" s="65">
        <f>SUMIF('Indicadores brechas SH'!$C$4:$C$68,$C12,'Indicadores brechas SH'!BV$4:BV$68)</f>
        <v>2</v>
      </c>
      <c r="AX12" s="65">
        <f>SUMIF('Indicadores brechas SH'!$C$4:$C$68,$C12,'Indicadores brechas SH'!BW$4:BW$68)</f>
        <v>2</v>
      </c>
      <c r="AY12" s="65">
        <f>SUMIF('Indicadores brechas SH'!$C$4:$C$68,$C12,'Indicadores brechas SH'!BX$4:BX$68)</f>
        <v>1</v>
      </c>
      <c r="AZ12" s="65">
        <f>SUMIF('Indicadores brechas SH'!$C$4:$C$68,$C12,'Indicadores brechas SH'!BY$4:BY$68)</f>
        <v>2</v>
      </c>
      <c r="BA12" s="65">
        <f>SUMIF('Indicadores brechas SH'!$C$4:$C$68,$C12,'Indicadores brechas SH'!BZ$4:BZ$68)</f>
        <v>1</v>
      </c>
      <c r="BB12" s="65">
        <f>SUMIF('Indicadores brechas SH'!$C$4:$C$68,$C12,'Indicadores brechas SH'!CA$4:CA$68)</f>
        <v>2</v>
      </c>
      <c r="BC12" s="66">
        <f>SUMIF('Indicadores brechas SH'!$C$4:$C$68,$C12,'Indicadores brechas SH'!CB$4:CB$68)</f>
        <v>1</v>
      </c>
      <c r="BD12" s="17">
        <f>SUMIF('Indicadores brechas SH'!$C$4:$C$68,$C12,'Indicadores brechas SH'!CD$4:CD$68)</f>
        <v>2</v>
      </c>
      <c r="BE12" s="65">
        <f>SUMIF('Indicadores brechas SH'!$C$4:$C$68,$C12,'Indicadores brechas SH'!CE$4:CE$68)</f>
        <v>0</v>
      </c>
      <c r="BF12" s="66">
        <f>SUMIF('Indicadores brechas SH'!$C$4:$C$68,$C12,'Indicadores brechas SH'!CF$4:CF$68)</f>
        <v>0</v>
      </c>
      <c r="BG12" s="17">
        <f>SUMIF('Indicadores brechas SH'!$C$4:$C$68,$C12,'Indicadores brechas SH'!CH$4:CH$68)</f>
        <v>2</v>
      </c>
      <c r="BH12" s="65">
        <f>SUMIF('Indicadores brechas SH'!$C$4:$C$68,$C12,'Indicadores brechas SH'!CI$4:CI$68)</f>
        <v>2</v>
      </c>
      <c r="BI12" s="66">
        <f>SUMIF('Indicadores brechas SH'!$C$4:$C$68,$C12,'Indicadores brechas SH'!CJ$4:CJ$68)</f>
        <v>2</v>
      </c>
      <c r="BJ12" s="17">
        <f>SUMIF('Indicadores brechas SH'!$C$4:$C$68,$C12,'Indicadores brechas SH'!CL$4:CL$68)</f>
        <v>0</v>
      </c>
      <c r="BK12" s="65">
        <f>SUMIF('Indicadores brechas SH'!$C$4:$C$68,$C12,'Indicadores brechas SH'!CM$4:CM$68)</f>
        <v>0</v>
      </c>
      <c r="BL12" s="65">
        <f>SUMIF('Indicadores brechas SH'!$C$4:$C$68,$C12,'Indicadores brechas SH'!CN$4:CN$68)</f>
        <v>2</v>
      </c>
      <c r="BM12" s="65">
        <f>SUMIF('Indicadores brechas SH'!$C$4:$C$68,$C12,'Indicadores brechas SH'!CO$4:CO$68)</f>
        <v>2</v>
      </c>
      <c r="BN12" s="65">
        <f>SUMIF('Indicadores brechas SH'!$C$4:$C$68,$C12,'Indicadores brechas SH'!CP$4:CP$68)</f>
        <v>2</v>
      </c>
      <c r="BO12" s="65">
        <f>SUMIF('Indicadores brechas SH'!$C$4:$C$68,$C12,'Indicadores brechas SH'!CQ$4:CQ$68)</f>
        <v>2</v>
      </c>
      <c r="BP12" s="66">
        <f>SUMIF('Indicadores brechas SH'!$C$4:$C$68,$C12,'Indicadores brechas SH'!CR$4:CR$68)</f>
        <v>2</v>
      </c>
      <c r="BQ12" s="17">
        <f>SUMIF('Indicadores brechas SH'!$C$4:$C$68,$C12,'Indicadores brechas SH'!CT$4:CT$68)</f>
        <v>1</v>
      </c>
      <c r="BR12" s="65">
        <f>SUMIF('Indicadores brechas SH'!$C$4:$C$68,$C12,'Indicadores brechas SH'!CU$4:CU$68)</f>
        <v>1</v>
      </c>
      <c r="BS12" s="66">
        <f>SUMIF('Indicadores brechas SH'!$C$4:$C$68,$C12,'Indicadores brechas SH'!CV$4:CV$68)</f>
        <v>1</v>
      </c>
      <c r="BT12" s="17">
        <f>SUMIF('Indicadores brechas SH'!$C$4:$C$68,$C12,'Indicadores brechas SH'!CX$4:CX$68)</f>
        <v>1</v>
      </c>
      <c r="BU12" s="65">
        <f>SUMIF('Indicadores brechas SH'!$C$4:$C$68,$C12,'Indicadores brechas SH'!CY$4:CY$68)</f>
        <v>1</v>
      </c>
      <c r="BV12" s="65">
        <f>SUMIF('Indicadores brechas SH'!$C$4:$C$68,$C12,'Indicadores brechas SH'!CZ$4:CZ$68)</f>
        <v>1</v>
      </c>
      <c r="BW12" s="65">
        <f>SUMIF('Indicadores brechas SH'!$C$4:$C$68,$C12,'Indicadores brechas SH'!DA$4:DA$68)</f>
        <v>1</v>
      </c>
      <c r="BX12" s="65">
        <f>SUMIF('Indicadores brechas SH'!$C$4:$C$68,$C12,'Indicadores brechas SH'!DB$4:DB$68)</f>
        <v>1</v>
      </c>
      <c r="BY12" s="65">
        <f>SUMIF('Indicadores brechas SH'!$C$4:$C$68,$C12,'Indicadores brechas SH'!DC$4:DC$68)</f>
        <v>1</v>
      </c>
      <c r="BZ12" s="65">
        <f>SUMIF('Indicadores brechas SH'!$C$4:$C$68,$C12,'Indicadores brechas SH'!DD$4:DD$68)</f>
        <v>1</v>
      </c>
      <c r="CA12" s="65">
        <f>SUMIF('Indicadores brechas SH'!$C$4:$C$68,$C12,'Indicadores brechas SH'!DE$4:DE$68)</f>
        <v>0</v>
      </c>
      <c r="CB12" s="66">
        <f>SUMIF('Indicadores brechas SH'!$C$4:$C$68,$C12,'Indicadores brechas SH'!DF$4:DF$68)</f>
        <v>0</v>
      </c>
      <c r="CC12" s="17">
        <f>SUMIF('Indicadores brechas SH'!$C$4:$C$68,$C12,'Indicadores brechas SH'!DH$4:DH$68)</f>
        <v>1</v>
      </c>
      <c r="CD12" s="65">
        <f>SUMIF('Indicadores brechas SH'!$C$4:$C$68,$C12,'Indicadores brechas SH'!DI$4:DI$68)</f>
        <v>0</v>
      </c>
      <c r="CE12" s="65">
        <f>SUMIF('Indicadores brechas SH'!$C$4:$C$68,$C12,'Indicadores brechas SH'!DJ$4:DJ$68)</f>
        <v>0</v>
      </c>
      <c r="CF12" s="65">
        <f>SUMIF('Indicadores brechas SH'!$C$4:$C$68,$C12,'Indicadores brechas SH'!DK$4:DK$68)</f>
        <v>1</v>
      </c>
      <c r="CG12" s="65">
        <f>SUMIF('Indicadores brechas SH'!$C$4:$C$68,$C12,'Indicadores brechas SH'!DL$4:DL$68)</f>
        <v>2</v>
      </c>
      <c r="CH12" s="65">
        <f>SUMIF('Indicadores brechas SH'!$C$4:$C$68,$C12,'Indicadores brechas SH'!DM$4:DM$68)</f>
        <v>0</v>
      </c>
      <c r="CI12" s="65">
        <f>SUMIF('Indicadores brechas SH'!$C$4:$C$68,$C12,'Indicadores brechas SH'!DN$4:DN$68)</f>
        <v>1</v>
      </c>
      <c r="CJ12" s="65">
        <f>SUMIF('Indicadores brechas SH'!$C$4:$C$68,$C12,'Indicadores brechas SH'!DO$4:DO$68)</f>
        <v>1</v>
      </c>
      <c r="CK12" s="66">
        <f>SUMIF('Indicadores brechas SH'!$C$4:$C$68,$C12,'Indicadores brechas SH'!DP$4:DP$68)</f>
        <v>1</v>
      </c>
      <c r="CL12" s="17">
        <f>SUMIF('Indicadores brechas SH'!$C$4:$C$68,$C12,'Indicadores brechas SH'!DR$4:DR$68)</f>
        <v>0</v>
      </c>
      <c r="CM12" s="65">
        <f>SUMIF('Indicadores brechas SH'!$C$4:$C$68,$C12,'Indicadores brechas SH'!DS$4:DS$68)</f>
        <v>2</v>
      </c>
      <c r="CN12" s="65">
        <f>SUMIF('Indicadores brechas SH'!$C$4:$C$68,$C12,'Indicadores brechas SH'!DT$4:DT$68)</f>
        <v>2</v>
      </c>
      <c r="CO12" s="66">
        <f>SUMIF('Indicadores brechas SH'!$C$4:$C$68,$C12,'Indicadores brechas SH'!DU$4:DU$68)</f>
        <v>1</v>
      </c>
      <c r="CP12" s="17">
        <f>SUMIF('Indicadores brechas SH'!$C$4:$C$68,$C12,'Indicadores brechas SH'!DW$4:DW$68)</f>
        <v>2</v>
      </c>
      <c r="CQ12" s="65">
        <f>SUMIF('Indicadores brechas SH'!$C$4:$C$68,$C12,'Indicadores brechas SH'!DX$4:DX$68)</f>
        <v>2</v>
      </c>
      <c r="CR12" s="65">
        <f>SUMIF('Indicadores brechas SH'!$C$4:$C$68,$C12,'Indicadores brechas SH'!DY$4:DY$68)</f>
        <v>0</v>
      </c>
      <c r="CS12" s="65">
        <f>SUMIF('Indicadores brechas SH'!$C$4:$C$68,$C12,'Indicadores brechas SH'!DZ$4:DZ$68)</f>
        <v>4</v>
      </c>
      <c r="CT12" s="65">
        <f>SUMIF('Indicadores brechas SH'!$C$4:$C$68,$C12,'Indicadores brechas SH'!EA$4:EA$68)</f>
        <v>2</v>
      </c>
      <c r="CU12" s="65">
        <f>SUMIF('Indicadores brechas SH'!$C$4:$C$68,$C12,'Indicadores brechas SH'!EB$4:EB$68)</f>
        <v>0</v>
      </c>
      <c r="CV12" s="65">
        <f>SUMIF('Indicadores brechas SH'!$C$4:$C$68,$C12,'Indicadores brechas SH'!EC$4:EC$68)</f>
        <v>2</v>
      </c>
      <c r="CW12" s="66">
        <f>SUMIF('Indicadores brechas SH'!$C$4:$C$68,$C12,'Indicadores brechas SH'!ED$4:ED$68)</f>
        <v>0</v>
      </c>
      <c r="CX12" s="17">
        <f>SUMIF('Indicadores brechas SH'!$C$4:$C$68,$C12,'Indicadores brechas SH'!EF$4:EF$68)</f>
        <v>0</v>
      </c>
      <c r="CY12" s="65">
        <f>SUMIF('Indicadores brechas SH'!$C$4:$C$68,$C12,'Indicadores brechas SH'!EG$4:EG$68)</f>
        <v>1</v>
      </c>
      <c r="CZ12" s="65">
        <f>SUMIF('Indicadores brechas SH'!$C$4:$C$68,$C12,'Indicadores brechas SH'!EH$4:EH$68)</f>
        <v>0</v>
      </c>
      <c r="DA12" s="65">
        <f>SUMIF('Indicadores brechas SH'!$C$4:$C$68,$C12,'Indicadores brechas SH'!EI$4:EI$68)</f>
        <v>1</v>
      </c>
      <c r="DB12" s="65">
        <f>SUMIF('Indicadores brechas SH'!$C$4:$C$68,$C12,'Indicadores brechas SH'!EJ$4:EJ$68)</f>
        <v>4</v>
      </c>
      <c r="DC12" s="65">
        <f>SUMIF('Indicadores brechas SH'!$C$4:$C$68,$C12,'Indicadores brechas SH'!EK$4:EK$68)</f>
        <v>1</v>
      </c>
      <c r="DD12" s="65">
        <f>SUMIF('Indicadores brechas SH'!$C$4:$C$68,$C12,'Indicadores brechas SH'!EL$4:EL$68)</f>
        <v>0</v>
      </c>
      <c r="DE12" s="65">
        <f>SUMIF('Indicadores brechas SH'!$C$4:$C$68,$C12,'Indicadores brechas SH'!EM$4:EM$68)</f>
        <v>0</v>
      </c>
      <c r="DF12" s="66">
        <f>SUMIF('Indicadores brechas SH'!$C$4:$C$68,$C12,'Indicadores brechas SH'!EN$4:EN$68)</f>
        <v>0</v>
      </c>
      <c r="DG12" s="17">
        <f>SUMIF('Indicadores brechas SH'!$C$4:$C$68,$C12,'Indicadores brechas SH'!EP$4:EP$68)</f>
        <v>0</v>
      </c>
      <c r="DH12" s="65">
        <f>SUMIF('Indicadores brechas SH'!$C$4:$C$68,$C12,'Indicadores brechas SH'!EQ$4:EQ$68)</f>
        <v>0</v>
      </c>
      <c r="DI12" s="65">
        <f>SUMIF('Indicadores brechas SH'!$C$4:$C$68,$C12,'Indicadores brechas SH'!ER$4:ER$68)</f>
        <v>2</v>
      </c>
      <c r="DJ12" s="65">
        <f>SUMIF('Indicadores brechas SH'!$C$4:$C$68,$C12,'Indicadores brechas SH'!ES$4:ES$68)</f>
        <v>0</v>
      </c>
      <c r="DK12" s="65">
        <f>SUMIF('Indicadores brechas SH'!$C$4:$C$68,$C12,'Indicadores brechas SH'!ET$4:ET$68)</f>
        <v>0</v>
      </c>
      <c r="DL12" s="65">
        <f>SUMIF('Indicadores brechas SH'!$C$4:$C$68,$C12,'Indicadores brechas SH'!EU$4:EU$68)</f>
        <v>2</v>
      </c>
      <c r="DM12" s="65">
        <f>SUMIF('Indicadores brechas SH'!$C$4:$C$68,$C12,'Indicadores brechas SH'!EV$4:EV$68)</f>
        <v>0</v>
      </c>
      <c r="DN12" s="65">
        <f>SUMIF('Indicadores brechas SH'!$C$4:$C$68,$C12,'Indicadores brechas SH'!EW$4:EW$68)</f>
        <v>0</v>
      </c>
      <c r="DO12" s="65">
        <f>SUMIF('Indicadores brechas SH'!$C$4:$C$68,$C12,'Indicadores brechas SH'!EX$4:EX$68)</f>
        <v>4</v>
      </c>
      <c r="DP12" s="66">
        <f>SUMIF('Indicadores brechas SH'!$C$4:$C$68,$C12,'Indicadores brechas SH'!EY$4:EY$68)</f>
        <v>0</v>
      </c>
      <c r="DQ12" s="65"/>
      <c r="DR12" s="65"/>
      <c r="DS12" s="65"/>
    </row>
    <row r="13" spans="1:142" ht="135.75" thickBot="1">
      <c r="A13" s="291"/>
      <c r="B13" s="152" t="s">
        <v>166</v>
      </c>
      <c r="C13" s="154" t="s">
        <v>193</v>
      </c>
      <c r="D13" s="17">
        <f>SUMIF('Indicadores brechas SH'!$C$4:$C$68,$C13,'Indicadores brechas SH'!X$4:X$68)</f>
        <v>0</v>
      </c>
      <c r="E13" s="65">
        <f>SUMIF('Indicadores brechas SH'!$C$4:$C$68,$C13,'Indicadores brechas SH'!Y$4:Y$68)</f>
        <v>0</v>
      </c>
      <c r="F13" s="65">
        <f>SUMIF('Indicadores brechas SH'!$C$4:$C$68,$C13,'Indicadores brechas SH'!Z$4:Z$68)</f>
        <v>0</v>
      </c>
      <c r="G13" s="65">
        <f>SUMIF('Indicadores brechas SH'!$C$4:$C$68,$C13,'Indicadores brechas SH'!AA$4:AA$68)</f>
        <v>2</v>
      </c>
      <c r="H13" s="65">
        <f>SUMIF('Indicadores brechas SH'!$C$4:$C$68,$C13,'Indicadores brechas SH'!AB$4:AB$68)</f>
        <v>0</v>
      </c>
      <c r="I13" s="66">
        <f>SUMIF('Indicadores brechas SH'!$C$4:$C$68,$C13,'Indicadores brechas SH'!AC$4:AC$68)</f>
        <v>0</v>
      </c>
      <c r="J13" s="17">
        <f>SUMIF('Indicadores brechas SH'!$C$4:$C$68,$C13,'Indicadores brechas SH'!AE$4:AE$68)</f>
        <v>0</v>
      </c>
      <c r="K13" s="65">
        <f>SUMIF('Indicadores brechas SH'!$C$4:$C$68,$C13,'Indicadores brechas SH'!AF$4:AF$68)</f>
        <v>0</v>
      </c>
      <c r="L13" s="65">
        <f>SUMIF('Indicadores brechas SH'!$C$4:$C$68,$C13,'Indicadores brechas SH'!AG$4:AG$68)</f>
        <v>0</v>
      </c>
      <c r="M13" s="65">
        <f>SUMIF('Indicadores brechas SH'!$C$4:$C$68,$C13,'Indicadores brechas SH'!AH$4:AH$68)</f>
        <v>2</v>
      </c>
      <c r="N13" s="65">
        <f>SUMIF('Indicadores brechas SH'!$C$4:$C$68,$C13,'Indicadores brechas SH'!AI$4:AI$68)</f>
        <v>2</v>
      </c>
      <c r="O13" s="66">
        <f>SUMIF('Indicadores brechas SH'!$C$4:$C$68,$C13,'Indicadores brechas SH'!AJ$4:AJ$68)</f>
        <v>0</v>
      </c>
      <c r="P13" s="17">
        <f>SUMIF('Indicadores brechas SH'!$C$4:$C$68,$C13,'Indicadores brechas SH'!AL$4:AL$68)</f>
        <v>0</v>
      </c>
      <c r="Q13" s="65">
        <f>SUMIF('Indicadores brechas SH'!$C$4:$C$68,$C13,'Indicadores brechas SH'!AM$4:AM$68)</f>
        <v>2</v>
      </c>
      <c r="R13" s="65">
        <f>SUMIF('Indicadores brechas SH'!$C$4:$C$68,$C13,'Indicadores brechas SH'!AN$4:AN$68)</f>
        <v>4</v>
      </c>
      <c r="S13" s="65">
        <f>SUMIF('Indicadores brechas SH'!$C$4:$C$68,$C13,'Indicadores brechas SH'!AO$4:AO$68)</f>
        <v>2</v>
      </c>
      <c r="T13" s="65">
        <f>SUMIF('Indicadores brechas SH'!$C$4:$C$68,$C13,'Indicadores brechas SH'!AP$4:AP$68)</f>
        <v>2</v>
      </c>
      <c r="U13" s="65">
        <f>SUMIF('Indicadores brechas SH'!$C$4:$C$68,$C13,'Indicadores brechas SH'!AQ$4:AQ$68)</f>
        <v>2</v>
      </c>
      <c r="V13" s="65">
        <f>SUMIF('Indicadores brechas SH'!$C$4:$C$68,$C13,'Indicadores brechas SH'!AR$4:AR$68)</f>
        <v>2</v>
      </c>
      <c r="W13" s="65">
        <f>SUMIF('Indicadores brechas SH'!$C$4:$C$68,$C13,'Indicadores brechas SH'!AS$4:AS$68)</f>
        <v>1</v>
      </c>
      <c r="X13" s="65">
        <f>SUMIF('Indicadores brechas SH'!$C$4:$C$68,$C13,'Indicadores brechas SH'!AT$4:AT$68)</f>
        <v>2</v>
      </c>
      <c r="Y13" s="65">
        <f>SUMIF('Indicadores brechas SH'!$C$4:$C$68,$C13,'Indicadores brechas SH'!AU$4:AU$68)</f>
        <v>2</v>
      </c>
      <c r="Z13" s="66">
        <f>SUMIF('Indicadores brechas SH'!$C$4:$C$68,$C13,'Indicadores brechas SH'!AV$4:AV$68)</f>
        <v>2</v>
      </c>
      <c r="AA13" s="17">
        <f>SUMIF('Indicadores brechas SH'!$C$4:$C$68,$C13,'Indicadores brechas SH'!AX$4:AX$68)</f>
        <v>0</v>
      </c>
      <c r="AB13" s="65">
        <f>SUMIF('Indicadores brechas SH'!$C$4:$C$68,$C13,'Indicadores brechas SH'!AY$4:AY$68)</f>
        <v>0</v>
      </c>
      <c r="AC13" s="65">
        <f>SUMIF('Indicadores brechas SH'!$C$4:$C$68,$C13,'Indicadores brechas SH'!AZ$4:AZ$68)</f>
        <v>2</v>
      </c>
      <c r="AD13" s="65">
        <f>SUMIF('Indicadores brechas SH'!$C$4:$C$68,$C13,'Indicadores brechas SH'!BA$4:BA$68)</f>
        <v>2</v>
      </c>
      <c r="AE13" s="65">
        <f>SUMIF('Indicadores brechas SH'!$C$4:$C$68,$C13,'Indicadores brechas SH'!BB$4:BB$68)</f>
        <v>2</v>
      </c>
      <c r="AF13" s="65">
        <f>SUMIF('Indicadores brechas SH'!$C$4:$C$68,$C13,'Indicadores brechas SH'!BC$4:BC$68)</f>
        <v>0</v>
      </c>
      <c r="AG13" s="65">
        <f>SUMIF('Indicadores brechas SH'!$C$4:$C$68,$C13,'Indicadores brechas SH'!BD$4:BD$68)</f>
        <v>0</v>
      </c>
      <c r="AH13" s="65">
        <f>SUMIF('Indicadores brechas SH'!$C$4:$C$68,$C13,'Indicadores brechas SH'!BE$4:BE$68)</f>
        <v>0</v>
      </c>
      <c r="AI13" s="65">
        <f>SUMIF('Indicadores brechas SH'!$C$4:$C$68,$C13,'Indicadores brechas SH'!BF$4:BF$68)</f>
        <v>2</v>
      </c>
      <c r="AJ13" s="66">
        <f>SUMIF('Indicadores brechas SH'!$C$4:$C$68,$C13,'Indicadores brechas SH'!BG$4:BG$68)</f>
        <v>2</v>
      </c>
      <c r="AK13" s="17">
        <f>SUMIF('Indicadores brechas SH'!$C$4:$C$68,$C13,'Indicadores brechas SH'!BI$4:BI$68)</f>
        <v>0</v>
      </c>
      <c r="AL13" s="65">
        <f>SUMIF('Indicadores brechas SH'!$C$4:$C$68,$C13,'Indicadores brechas SH'!BJ$4:BJ$68)</f>
        <v>0</v>
      </c>
      <c r="AM13" s="65">
        <f>SUMIF('Indicadores brechas SH'!$C$4:$C$68,$C13,'Indicadores brechas SH'!BK$4:BK$68)</f>
        <v>0</v>
      </c>
      <c r="AN13" s="65">
        <f>SUMIF('Indicadores brechas SH'!$C$4:$C$68,$C13,'Indicadores brechas SH'!BL$4:BL$68)</f>
        <v>2</v>
      </c>
      <c r="AO13" s="65">
        <f>SUMIF('Indicadores brechas SH'!$C$4:$C$68,$C13,'Indicadores brechas SH'!BM$4:BM$68)</f>
        <v>2</v>
      </c>
      <c r="AP13" s="65">
        <f>SUMIF('Indicadores brechas SH'!$C$4:$C$68,$C13,'Indicadores brechas SH'!BN$4:BN$68)</f>
        <v>2</v>
      </c>
      <c r="AQ13" s="65">
        <f>SUMIF('Indicadores brechas SH'!$C$4:$C$68,$C13,'Indicadores brechas SH'!BO$4:BO$68)</f>
        <v>0</v>
      </c>
      <c r="AR13" s="65">
        <f>SUMIF('Indicadores brechas SH'!$C$4:$C$68,$C13,'Indicadores brechas SH'!BP$4:BP$68)</f>
        <v>2</v>
      </c>
      <c r="AS13" s="65">
        <f>SUMIF('Indicadores brechas SH'!$C$4:$C$68,$C13,'Indicadores brechas SH'!BQ$4:BQ$68)</f>
        <v>2</v>
      </c>
      <c r="AT13" s="66">
        <f>SUMIF('Indicadores brechas SH'!$C$4:$C$68,$C13,'Indicadores brechas SH'!BR$4:BR$68)</f>
        <v>1</v>
      </c>
      <c r="AU13" s="17">
        <f>SUMIF('Indicadores brechas SH'!$C$4:$C$68,$C13,'Indicadores brechas SH'!BT$4:BT$68)</f>
        <v>4</v>
      </c>
      <c r="AV13" s="65">
        <f>SUMIF('Indicadores brechas SH'!$C$4:$C$68,$C13,'Indicadores brechas SH'!BU$4:BU$68)</f>
        <v>4</v>
      </c>
      <c r="AW13" s="65">
        <f>SUMIF('Indicadores brechas SH'!$C$4:$C$68,$C13,'Indicadores brechas SH'!BV$4:BV$68)</f>
        <v>2</v>
      </c>
      <c r="AX13" s="65">
        <f>SUMIF('Indicadores brechas SH'!$C$4:$C$68,$C13,'Indicadores brechas SH'!BW$4:BW$68)</f>
        <v>2</v>
      </c>
      <c r="AY13" s="65">
        <f>SUMIF('Indicadores brechas SH'!$C$4:$C$68,$C13,'Indicadores brechas SH'!BX$4:BX$68)</f>
        <v>2</v>
      </c>
      <c r="AZ13" s="65">
        <f>SUMIF('Indicadores brechas SH'!$C$4:$C$68,$C13,'Indicadores brechas SH'!BY$4:BY$68)</f>
        <v>2</v>
      </c>
      <c r="BA13" s="65">
        <f>SUMIF('Indicadores brechas SH'!$C$4:$C$68,$C13,'Indicadores brechas SH'!BZ$4:BZ$68)</f>
        <v>4</v>
      </c>
      <c r="BB13" s="65">
        <f>SUMIF('Indicadores brechas SH'!$C$4:$C$68,$C13,'Indicadores brechas SH'!CA$4:CA$68)</f>
        <v>2</v>
      </c>
      <c r="BC13" s="66">
        <f>SUMIF('Indicadores brechas SH'!$C$4:$C$68,$C13,'Indicadores brechas SH'!CB$4:CB$68)</f>
        <v>1</v>
      </c>
      <c r="BD13" s="17">
        <f>SUMIF('Indicadores brechas SH'!$C$4:$C$68,$C13,'Indicadores brechas SH'!CD$4:CD$68)</f>
        <v>2</v>
      </c>
      <c r="BE13" s="65">
        <f>SUMIF('Indicadores brechas SH'!$C$4:$C$68,$C13,'Indicadores brechas SH'!CE$4:CE$68)</f>
        <v>0</v>
      </c>
      <c r="BF13" s="66">
        <f>SUMIF('Indicadores brechas SH'!$C$4:$C$68,$C13,'Indicadores brechas SH'!CF$4:CF$68)</f>
        <v>0</v>
      </c>
      <c r="BG13" s="17">
        <f>SUMIF('Indicadores brechas SH'!$C$4:$C$68,$C13,'Indicadores brechas SH'!CH$4:CH$68)</f>
        <v>4</v>
      </c>
      <c r="BH13" s="65">
        <f>SUMIF('Indicadores brechas SH'!$C$4:$C$68,$C13,'Indicadores brechas SH'!CI$4:CI$68)</f>
        <v>4</v>
      </c>
      <c r="BI13" s="66">
        <f>SUMIF('Indicadores brechas SH'!$C$4:$C$68,$C13,'Indicadores brechas SH'!CJ$4:CJ$68)</f>
        <v>2</v>
      </c>
      <c r="BJ13" s="17">
        <f>SUMIF('Indicadores brechas SH'!$C$4:$C$68,$C13,'Indicadores brechas SH'!CL$4:CL$68)</f>
        <v>0</v>
      </c>
      <c r="BK13" s="65">
        <f>SUMIF('Indicadores brechas SH'!$C$4:$C$68,$C13,'Indicadores brechas SH'!CM$4:CM$68)</f>
        <v>0</v>
      </c>
      <c r="BL13" s="65">
        <f>SUMIF('Indicadores brechas SH'!$C$4:$C$68,$C13,'Indicadores brechas SH'!CN$4:CN$68)</f>
        <v>2</v>
      </c>
      <c r="BM13" s="65">
        <f>SUMIF('Indicadores brechas SH'!$C$4:$C$68,$C13,'Indicadores brechas SH'!CO$4:CO$68)</f>
        <v>2</v>
      </c>
      <c r="BN13" s="65">
        <f>SUMIF('Indicadores brechas SH'!$C$4:$C$68,$C13,'Indicadores brechas SH'!CP$4:CP$68)</f>
        <v>2</v>
      </c>
      <c r="BO13" s="65">
        <f>SUMIF('Indicadores brechas SH'!$C$4:$C$68,$C13,'Indicadores brechas SH'!CQ$4:CQ$68)</f>
        <v>2</v>
      </c>
      <c r="BP13" s="66">
        <f>SUMIF('Indicadores brechas SH'!$C$4:$C$68,$C13,'Indicadores brechas SH'!CR$4:CR$68)</f>
        <v>2</v>
      </c>
      <c r="BQ13" s="17">
        <f>SUMIF('Indicadores brechas SH'!$C$4:$C$68,$C13,'Indicadores brechas SH'!CT$4:CT$68)</f>
        <v>2</v>
      </c>
      <c r="BR13" s="65">
        <f>SUMIF('Indicadores brechas SH'!$C$4:$C$68,$C13,'Indicadores brechas SH'!CU$4:CU$68)</f>
        <v>2</v>
      </c>
      <c r="BS13" s="66">
        <f>SUMIF('Indicadores brechas SH'!$C$4:$C$68,$C13,'Indicadores brechas SH'!CV$4:CV$68)</f>
        <v>2</v>
      </c>
      <c r="BT13" s="17">
        <f>SUMIF('Indicadores brechas SH'!$C$4:$C$68,$C13,'Indicadores brechas SH'!CX$4:CX$68)</f>
        <v>2</v>
      </c>
      <c r="BU13" s="65">
        <f>SUMIF('Indicadores brechas SH'!$C$4:$C$68,$C13,'Indicadores brechas SH'!CY$4:CY$68)</f>
        <v>2</v>
      </c>
      <c r="BV13" s="65">
        <f>SUMIF('Indicadores brechas SH'!$C$4:$C$68,$C13,'Indicadores brechas SH'!CZ$4:CZ$68)</f>
        <v>2</v>
      </c>
      <c r="BW13" s="65">
        <f>SUMIF('Indicadores brechas SH'!$C$4:$C$68,$C13,'Indicadores brechas SH'!DA$4:DA$68)</f>
        <v>2</v>
      </c>
      <c r="BX13" s="65">
        <f>SUMIF('Indicadores brechas SH'!$C$4:$C$68,$C13,'Indicadores brechas SH'!DB$4:DB$68)</f>
        <v>2</v>
      </c>
      <c r="BY13" s="65">
        <f>SUMIF('Indicadores brechas SH'!$C$4:$C$68,$C13,'Indicadores brechas SH'!DC$4:DC$68)</f>
        <v>4</v>
      </c>
      <c r="BZ13" s="65">
        <f>SUMIF('Indicadores brechas SH'!$C$4:$C$68,$C13,'Indicadores brechas SH'!DD$4:DD$68)</f>
        <v>4</v>
      </c>
      <c r="CA13" s="65">
        <f>SUMIF('Indicadores brechas SH'!$C$4:$C$68,$C13,'Indicadores brechas SH'!DE$4:DE$68)</f>
        <v>2</v>
      </c>
      <c r="CB13" s="66">
        <f>SUMIF('Indicadores brechas SH'!$C$4:$C$68,$C13,'Indicadores brechas SH'!DF$4:DF$68)</f>
        <v>0</v>
      </c>
      <c r="CC13" s="17">
        <f>SUMIF('Indicadores brechas SH'!$C$4:$C$68,$C13,'Indicadores brechas SH'!DH$4:DH$68)</f>
        <v>2</v>
      </c>
      <c r="CD13" s="65">
        <f>SUMIF('Indicadores brechas SH'!$C$4:$C$68,$C13,'Indicadores brechas SH'!DI$4:DI$68)</f>
        <v>0</v>
      </c>
      <c r="CE13" s="65">
        <f>SUMIF('Indicadores brechas SH'!$C$4:$C$68,$C13,'Indicadores brechas SH'!DJ$4:DJ$68)</f>
        <v>0</v>
      </c>
      <c r="CF13" s="65">
        <f>SUMIF('Indicadores brechas SH'!$C$4:$C$68,$C13,'Indicadores brechas SH'!DK$4:DK$68)</f>
        <v>2</v>
      </c>
      <c r="CG13" s="65">
        <f>SUMIF('Indicadores brechas SH'!$C$4:$C$68,$C13,'Indicadores brechas SH'!DL$4:DL$68)</f>
        <v>2</v>
      </c>
      <c r="CH13" s="65">
        <f>SUMIF('Indicadores brechas SH'!$C$4:$C$68,$C13,'Indicadores brechas SH'!DM$4:DM$68)</f>
        <v>0</v>
      </c>
      <c r="CI13" s="65">
        <f>SUMIF('Indicadores brechas SH'!$C$4:$C$68,$C13,'Indicadores brechas SH'!DN$4:DN$68)</f>
        <v>2</v>
      </c>
      <c r="CJ13" s="65">
        <f>SUMIF('Indicadores brechas SH'!$C$4:$C$68,$C13,'Indicadores brechas SH'!DO$4:DO$68)</f>
        <v>2</v>
      </c>
      <c r="CK13" s="66">
        <f>SUMIF('Indicadores brechas SH'!$C$4:$C$68,$C13,'Indicadores brechas SH'!DP$4:DP$68)</f>
        <v>2</v>
      </c>
      <c r="CL13" s="17">
        <f>SUMIF('Indicadores brechas SH'!$C$4:$C$68,$C13,'Indicadores brechas SH'!DR$4:DR$68)</f>
        <v>0</v>
      </c>
      <c r="CM13" s="65">
        <f>SUMIF('Indicadores brechas SH'!$C$4:$C$68,$C13,'Indicadores brechas SH'!DS$4:DS$68)</f>
        <v>4</v>
      </c>
      <c r="CN13" s="65">
        <f>SUMIF('Indicadores brechas SH'!$C$4:$C$68,$C13,'Indicadores brechas SH'!DT$4:DT$68)</f>
        <v>2</v>
      </c>
      <c r="CO13" s="66">
        <f>SUMIF('Indicadores brechas SH'!$C$4:$C$68,$C13,'Indicadores brechas SH'!DU$4:DU$68)</f>
        <v>2</v>
      </c>
      <c r="CP13" s="17">
        <f>SUMIF('Indicadores brechas SH'!$C$4:$C$68,$C13,'Indicadores brechas SH'!DW$4:DW$68)</f>
        <v>2</v>
      </c>
      <c r="CQ13" s="65">
        <f>SUMIF('Indicadores brechas SH'!$C$4:$C$68,$C13,'Indicadores brechas SH'!DX$4:DX$68)</f>
        <v>2</v>
      </c>
      <c r="CR13" s="65">
        <f>SUMIF('Indicadores brechas SH'!$C$4:$C$68,$C13,'Indicadores brechas SH'!DY$4:DY$68)</f>
        <v>0</v>
      </c>
      <c r="CS13" s="65">
        <f>SUMIF('Indicadores brechas SH'!$C$4:$C$68,$C13,'Indicadores brechas SH'!DZ$4:DZ$68)</f>
        <v>4</v>
      </c>
      <c r="CT13" s="65">
        <f>SUMIF('Indicadores brechas SH'!$C$4:$C$68,$C13,'Indicadores brechas SH'!EA$4:EA$68)</f>
        <v>4</v>
      </c>
      <c r="CU13" s="65">
        <f>SUMIF('Indicadores brechas SH'!$C$4:$C$68,$C13,'Indicadores brechas SH'!EB$4:EB$68)</f>
        <v>0</v>
      </c>
      <c r="CV13" s="65">
        <f>SUMIF('Indicadores brechas SH'!$C$4:$C$68,$C13,'Indicadores brechas SH'!EC$4:EC$68)</f>
        <v>4</v>
      </c>
      <c r="CW13" s="66">
        <f>SUMIF('Indicadores brechas SH'!$C$4:$C$68,$C13,'Indicadores brechas SH'!ED$4:ED$68)</f>
        <v>0</v>
      </c>
      <c r="CX13" s="17">
        <f>SUMIF('Indicadores brechas SH'!$C$4:$C$68,$C13,'Indicadores brechas SH'!EF$4:EF$68)</f>
        <v>0</v>
      </c>
      <c r="CY13" s="65">
        <f>SUMIF('Indicadores brechas SH'!$C$4:$C$68,$C13,'Indicadores brechas SH'!EG$4:EG$68)</f>
        <v>2</v>
      </c>
      <c r="CZ13" s="65">
        <f>SUMIF('Indicadores brechas SH'!$C$4:$C$68,$C13,'Indicadores brechas SH'!EH$4:EH$68)</f>
        <v>0</v>
      </c>
      <c r="DA13" s="65">
        <f>SUMIF('Indicadores brechas SH'!$C$4:$C$68,$C13,'Indicadores brechas SH'!EI$4:EI$68)</f>
        <v>2</v>
      </c>
      <c r="DB13" s="65">
        <f>SUMIF('Indicadores brechas SH'!$C$4:$C$68,$C13,'Indicadores brechas SH'!EJ$4:EJ$68)</f>
        <v>2</v>
      </c>
      <c r="DC13" s="65">
        <f>SUMIF('Indicadores brechas SH'!$C$4:$C$68,$C13,'Indicadores brechas SH'!EK$4:EK$68)</f>
        <v>2</v>
      </c>
      <c r="DD13" s="65">
        <f>SUMIF('Indicadores brechas SH'!$C$4:$C$68,$C13,'Indicadores brechas SH'!EL$4:EL$68)</f>
        <v>0</v>
      </c>
      <c r="DE13" s="65">
        <f>SUMIF('Indicadores brechas SH'!$C$4:$C$68,$C13,'Indicadores brechas SH'!EM$4:EM$68)</f>
        <v>0</v>
      </c>
      <c r="DF13" s="66">
        <f>SUMIF('Indicadores brechas SH'!$C$4:$C$68,$C13,'Indicadores brechas SH'!EN$4:EN$68)</f>
        <v>0</v>
      </c>
      <c r="DG13" s="17">
        <f>SUMIF('Indicadores brechas SH'!$C$4:$C$68,$C13,'Indicadores brechas SH'!EP$4:EP$68)</f>
        <v>0</v>
      </c>
      <c r="DH13" s="65">
        <f>SUMIF('Indicadores brechas SH'!$C$4:$C$68,$C13,'Indicadores brechas SH'!EQ$4:EQ$68)</f>
        <v>0</v>
      </c>
      <c r="DI13" s="65">
        <f>SUMIF('Indicadores brechas SH'!$C$4:$C$68,$C13,'Indicadores brechas SH'!ER$4:ER$68)</f>
        <v>1</v>
      </c>
      <c r="DJ13" s="65">
        <f>SUMIF('Indicadores brechas SH'!$C$4:$C$68,$C13,'Indicadores brechas SH'!ES$4:ES$68)</f>
        <v>0</v>
      </c>
      <c r="DK13" s="65">
        <f>SUMIF('Indicadores brechas SH'!$C$4:$C$68,$C13,'Indicadores brechas SH'!ET$4:ET$68)</f>
        <v>0</v>
      </c>
      <c r="DL13" s="65">
        <f>SUMIF('Indicadores brechas SH'!$C$4:$C$68,$C13,'Indicadores brechas SH'!EU$4:EU$68)</f>
        <v>1</v>
      </c>
      <c r="DM13" s="65">
        <f>SUMIF('Indicadores brechas SH'!$C$4:$C$68,$C13,'Indicadores brechas SH'!EV$4:EV$68)</f>
        <v>0</v>
      </c>
      <c r="DN13" s="65">
        <f>SUMIF('Indicadores brechas SH'!$C$4:$C$68,$C13,'Indicadores brechas SH'!EW$4:EW$68)</f>
        <v>0</v>
      </c>
      <c r="DO13" s="65">
        <f>SUMIF('Indicadores brechas SH'!$C$4:$C$68,$C13,'Indicadores brechas SH'!EX$4:EX$68)</f>
        <v>1</v>
      </c>
      <c r="DP13" s="66">
        <f>SUMIF('Indicadores brechas SH'!$C$4:$C$68,$C13,'Indicadores brechas SH'!EY$4:EY$68)</f>
        <v>0</v>
      </c>
      <c r="DQ13" s="65"/>
      <c r="DR13" s="65"/>
      <c r="DS13" s="65"/>
    </row>
    <row r="14" spans="1:142" ht="135.75" thickBot="1">
      <c r="A14" s="292"/>
      <c r="B14" s="155" t="s">
        <v>166</v>
      </c>
      <c r="C14" s="156" t="s">
        <v>198</v>
      </c>
      <c r="D14" s="151">
        <f>SUMIF('Indicadores brechas SH'!$C$4:$C$68,$C14,'Indicadores brechas SH'!X$4:X$68)</f>
        <v>4</v>
      </c>
      <c r="E14" s="88">
        <f>SUMIF('Indicadores brechas SH'!$C$4:$C$68,$C14,'Indicadores brechas SH'!Y$4:Y$68)</f>
        <v>4</v>
      </c>
      <c r="F14" s="88">
        <f>SUMIF('Indicadores brechas SH'!$C$4:$C$68,$C14,'Indicadores brechas SH'!Z$4:Z$68)</f>
        <v>4</v>
      </c>
      <c r="G14" s="88">
        <f>SUMIF('Indicadores brechas SH'!$C$4:$C$68,$C14,'Indicadores brechas SH'!AA$4:AA$68)</f>
        <v>1</v>
      </c>
      <c r="H14" s="88">
        <f>SUMIF('Indicadores brechas SH'!$C$4:$C$68,$C14,'Indicadores brechas SH'!AB$4:AB$68)</f>
        <v>4</v>
      </c>
      <c r="I14" s="89">
        <f>SUMIF('Indicadores brechas SH'!$C$4:$C$68,$C14,'Indicadores brechas SH'!AC$4:AC$68)</f>
        <v>4</v>
      </c>
      <c r="J14" s="151">
        <f>SUMIF('Indicadores brechas SH'!$C$4:$C$68,$C14,'Indicadores brechas SH'!AE$4:AE$68)</f>
        <v>4</v>
      </c>
      <c r="K14" s="88">
        <f>SUMIF('Indicadores brechas SH'!$C$4:$C$68,$C14,'Indicadores brechas SH'!AF$4:AF$68)</f>
        <v>4</v>
      </c>
      <c r="L14" s="88">
        <f>SUMIF('Indicadores brechas SH'!$C$4:$C$68,$C14,'Indicadores brechas SH'!AG$4:AG$68)</f>
        <v>4</v>
      </c>
      <c r="M14" s="88">
        <f>SUMIF('Indicadores brechas SH'!$C$4:$C$68,$C14,'Indicadores brechas SH'!AH$4:AH$68)</f>
        <v>4</v>
      </c>
      <c r="N14" s="88">
        <f>SUMIF('Indicadores brechas SH'!$C$4:$C$68,$C14,'Indicadores brechas SH'!AI$4:AI$68)</f>
        <v>1</v>
      </c>
      <c r="O14" s="89">
        <f>SUMIF('Indicadores brechas SH'!$C$4:$C$68,$C14,'Indicadores brechas SH'!AJ$4:AJ$68)</f>
        <v>4</v>
      </c>
      <c r="P14" s="151">
        <f>SUMIF('Indicadores brechas SH'!$C$4:$C$68,$C14,'Indicadores brechas SH'!AL$4:AL$68)</f>
        <v>4</v>
      </c>
      <c r="Q14" s="88">
        <f>SUMIF('Indicadores brechas SH'!$C$4:$C$68,$C14,'Indicadores brechas SH'!AM$4:AM$68)</f>
        <v>4</v>
      </c>
      <c r="R14" s="88">
        <f>SUMIF('Indicadores brechas SH'!$C$4:$C$68,$C14,'Indicadores brechas SH'!AN$4:AN$68)</f>
        <v>1</v>
      </c>
      <c r="S14" s="88">
        <f>SUMIF('Indicadores brechas SH'!$C$4:$C$68,$C14,'Indicadores brechas SH'!AO$4:AO$68)</f>
        <v>4</v>
      </c>
      <c r="T14" s="88">
        <f>SUMIF('Indicadores brechas SH'!$C$4:$C$68,$C14,'Indicadores brechas SH'!AP$4:AP$68)</f>
        <v>4</v>
      </c>
      <c r="U14" s="88">
        <f>SUMIF('Indicadores brechas SH'!$C$4:$C$68,$C14,'Indicadores brechas SH'!AQ$4:AQ$68)</f>
        <v>4</v>
      </c>
      <c r="V14" s="88">
        <f>SUMIF('Indicadores brechas SH'!$C$4:$C$68,$C14,'Indicadores brechas SH'!AR$4:AR$68)</f>
        <v>4</v>
      </c>
      <c r="W14" s="88">
        <f>SUMIF('Indicadores brechas SH'!$C$4:$C$68,$C14,'Indicadores brechas SH'!AS$4:AS$68)</f>
        <v>4</v>
      </c>
      <c r="X14" s="88">
        <f>SUMIF('Indicadores brechas SH'!$C$4:$C$68,$C14,'Indicadores brechas SH'!AT$4:AT$68)</f>
        <v>4</v>
      </c>
      <c r="Y14" s="88">
        <f>SUMIF('Indicadores brechas SH'!$C$4:$C$68,$C14,'Indicadores brechas SH'!AU$4:AU$68)</f>
        <v>2</v>
      </c>
      <c r="Z14" s="89">
        <f>SUMIF('Indicadores brechas SH'!$C$4:$C$68,$C14,'Indicadores brechas SH'!AV$4:AV$68)</f>
        <v>4</v>
      </c>
      <c r="AA14" s="151">
        <f>SUMIF('Indicadores brechas SH'!$C$4:$C$68,$C14,'Indicadores brechas SH'!AX$4:AX$68)</f>
        <v>4</v>
      </c>
      <c r="AB14" s="88">
        <f>SUMIF('Indicadores brechas SH'!$C$4:$C$68,$C14,'Indicadores brechas SH'!AY$4:AY$68)</f>
        <v>4</v>
      </c>
      <c r="AC14" s="88">
        <f>SUMIF('Indicadores brechas SH'!$C$4:$C$68,$C14,'Indicadores brechas SH'!AZ$4:AZ$68)</f>
        <v>4</v>
      </c>
      <c r="AD14" s="88">
        <f>SUMIF('Indicadores brechas SH'!$C$4:$C$68,$C14,'Indicadores brechas SH'!BA$4:BA$68)</f>
        <v>1</v>
      </c>
      <c r="AE14" s="88">
        <f>SUMIF('Indicadores brechas SH'!$C$4:$C$68,$C14,'Indicadores brechas SH'!BB$4:BB$68)</f>
        <v>1</v>
      </c>
      <c r="AF14" s="88">
        <f>SUMIF('Indicadores brechas SH'!$C$4:$C$68,$C14,'Indicadores brechas SH'!BC$4:BC$68)</f>
        <v>4</v>
      </c>
      <c r="AG14" s="88">
        <f>SUMIF('Indicadores brechas SH'!$C$4:$C$68,$C14,'Indicadores brechas SH'!BD$4:BD$68)</f>
        <v>4</v>
      </c>
      <c r="AH14" s="88">
        <f>SUMIF('Indicadores brechas SH'!$C$4:$C$68,$C14,'Indicadores brechas SH'!BE$4:BE$68)</f>
        <v>4</v>
      </c>
      <c r="AI14" s="88">
        <f>SUMIF('Indicadores brechas SH'!$C$4:$C$68,$C14,'Indicadores brechas SH'!BF$4:BF$68)</f>
        <v>4</v>
      </c>
      <c r="AJ14" s="89">
        <f>SUMIF('Indicadores brechas SH'!$C$4:$C$68,$C14,'Indicadores brechas SH'!BG$4:BG$68)</f>
        <v>4</v>
      </c>
      <c r="AK14" s="151">
        <f>SUMIF('Indicadores brechas SH'!$C$4:$C$68,$C14,'Indicadores brechas SH'!BI$4:BI$68)</f>
        <v>4</v>
      </c>
      <c r="AL14" s="88">
        <f>SUMIF('Indicadores brechas SH'!$C$4:$C$68,$C14,'Indicadores brechas SH'!BJ$4:BJ$68)</f>
        <v>4</v>
      </c>
      <c r="AM14" s="88">
        <f>SUMIF('Indicadores brechas SH'!$C$4:$C$68,$C14,'Indicadores brechas SH'!BK$4:BK$68)</f>
        <v>4</v>
      </c>
      <c r="AN14" s="88">
        <f>SUMIF('Indicadores brechas SH'!$C$4:$C$68,$C14,'Indicadores brechas SH'!BL$4:BL$68)</f>
        <v>2</v>
      </c>
      <c r="AO14" s="88">
        <f>SUMIF('Indicadores brechas SH'!$C$4:$C$68,$C14,'Indicadores brechas SH'!BM$4:BM$68)</f>
        <v>2</v>
      </c>
      <c r="AP14" s="88">
        <f>SUMIF('Indicadores brechas SH'!$C$4:$C$68,$C14,'Indicadores brechas SH'!BN$4:BN$68)</f>
        <v>1</v>
      </c>
      <c r="AQ14" s="88">
        <f>SUMIF('Indicadores brechas SH'!$C$4:$C$68,$C14,'Indicadores brechas SH'!BO$4:BO$68)</f>
        <v>4</v>
      </c>
      <c r="AR14" s="88">
        <f>SUMIF('Indicadores brechas SH'!$C$4:$C$68,$C14,'Indicadores brechas SH'!BP$4:BP$68)</f>
        <v>4</v>
      </c>
      <c r="AS14" s="88">
        <f>SUMIF('Indicadores brechas SH'!$C$4:$C$68,$C14,'Indicadores brechas SH'!BQ$4:BQ$68)</f>
        <v>4</v>
      </c>
      <c r="AT14" s="89">
        <f>SUMIF('Indicadores brechas SH'!$C$4:$C$68,$C14,'Indicadores brechas SH'!BR$4:BR$68)</f>
        <v>4</v>
      </c>
      <c r="AU14" s="151">
        <f>SUMIF('Indicadores brechas SH'!$C$4:$C$68,$C14,'Indicadores brechas SH'!BT$4:BT$68)</f>
        <v>4</v>
      </c>
      <c r="AV14" s="88">
        <f>SUMIF('Indicadores brechas SH'!$C$4:$C$68,$C14,'Indicadores brechas SH'!BU$4:BU$68)</f>
        <v>4</v>
      </c>
      <c r="AW14" s="88">
        <f>SUMIF('Indicadores brechas SH'!$C$4:$C$68,$C14,'Indicadores brechas SH'!BV$4:BV$68)</f>
        <v>4</v>
      </c>
      <c r="AX14" s="88">
        <f>SUMIF('Indicadores brechas SH'!$C$4:$C$68,$C14,'Indicadores brechas SH'!BW$4:BW$68)</f>
        <v>2</v>
      </c>
      <c r="AY14" s="88">
        <f>SUMIF('Indicadores brechas SH'!$C$4:$C$68,$C14,'Indicadores brechas SH'!BX$4:BX$68)</f>
        <v>2</v>
      </c>
      <c r="AZ14" s="88">
        <f>SUMIF('Indicadores brechas SH'!$C$4:$C$68,$C14,'Indicadores brechas SH'!BY$4:BY$68)</f>
        <v>4</v>
      </c>
      <c r="BA14" s="88">
        <f>SUMIF('Indicadores brechas SH'!$C$4:$C$68,$C14,'Indicadores brechas SH'!BZ$4:BZ$68)</f>
        <v>4</v>
      </c>
      <c r="BB14" s="88">
        <f>SUMIF('Indicadores brechas SH'!$C$4:$C$68,$C14,'Indicadores brechas SH'!CA$4:CA$68)</f>
        <v>4</v>
      </c>
      <c r="BC14" s="89">
        <f>SUMIF('Indicadores brechas SH'!$C$4:$C$68,$C14,'Indicadores brechas SH'!CB$4:CB$68)</f>
        <v>4</v>
      </c>
      <c r="BD14" s="151">
        <f>SUMIF('Indicadores brechas SH'!$C$4:$C$68,$C14,'Indicadores brechas SH'!CD$4:CD$68)</f>
        <v>4</v>
      </c>
      <c r="BE14" s="88">
        <f>SUMIF('Indicadores brechas SH'!$C$4:$C$68,$C14,'Indicadores brechas SH'!CE$4:CE$68)</f>
        <v>4</v>
      </c>
      <c r="BF14" s="89">
        <f>SUMIF('Indicadores brechas SH'!$C$4:$C$68,$C14,'Indicadores brechas SH'!CF$4:CF$68)</f>
        <v>4</v>
      </c>
      <c r="BG14" s="151">
        <f>SUMIF('Indicadores brechas SH'!$C$4:$C$68,$C14,'Indicadores brechas SH'!CH$4:CH$68)</f>
        <v>4</v>
      </c>
      <c r="BH14" s="88">
        <f>SUMIF('Indicadores brechas SH'!$C$4:$C$68,$C14,'Indicadores brechas SH'!CI$4:CI$68)</f>
        <v>1</v>
      </c>
      <c r="BI14" s="89">
        <f>SUMIF('Indicadores brechas SH'!$C$4:$C$68,$C14,'Indicadores brechas SH'!CJ$4:CJ$68)</f>
        <v>1</v>
      </c>
      <c r="BJ14" s="151">
        <f>SUMIF('Indicadores brechas SH'!$C$4:$C$68,$C14,'Indicadores brechas SH'!CL$4:CL$68)</f>
        <v>4</v>
      </c>
      <c r="BK14" s="88">
        <f>SUMIF('Indicadores brechas SH'!$C$4:$C$68,$C14,'Indicadores brechas SH'!CM$4:CM$68)</f>
        <v>4</v>
      </c>
      <c r="BL14" s="88">
        <f>SUMIF('Indicadores brechas SH'!$C$4:$C$68,$C14,'Indicadores brechas SH'!CN$4:CN$68)</f>
        <v>1</v>
      </c>
      <c r="BM14" s="88">
        <f>SUMIF('Indicadores brechas SH'!$C$4:$C$68,$C14,'Indicadores brechas SH'!CO$4:CO$68)</f>
        <v>1</v>
      </c>
      <c r="BN14" s="88">
        <f>SUMIF('Indicadores brechas SH'!$C$4:$C$68,$C14,'Indicadores brechas SH'!CP$4:CP$68)</f>
        <v>4</v>
      </c>
      <c r="BO14" s="88">
        <f>SUMIF('Indicadores brechas SH'!$C$4:$C$68,$C14,'Indicadores brechas SH'!CQ$4:CQ$68)</f>
        <v>4</v>
      </c>
      <c r="BP14" s="89">
        <f>SUMIF('Indicadores brechas SH'!$C$4:$C$68,$C14,'Indicadores brechas SH'!CR$4:CR$68)</f>
        <v>4</v>
      </c>
      <c r="BQ14" s="151">
        <f>SUMIF('Indicadores brechas SH'!$C$4:$C$68,$C14,'Indicadores brechas SH'!CT$4:CT$68)</f>
        <v>4</v>
      </c>
      <c r="BR14" s="88">
        <f>SUMIF('Indicadores brechas SH'!$C$4:$C$68,$C14,'Indicadores brechas SH'!CU$4:CU$68)</f>
        <v>1</v>
      </c>
      <c r="BS14" s="89">
        <f>SUMIF('Indicadores brechas SH'!$C$4:$C$68,$C14,'Indicadores brechas SH'!CV$4:CV$68)</f>
        <v>4</v>
      </c>
      <c r="BT14" s="151">
        <f>SUMIF('Indicadores brechas SH'!$C$4:$C$68,$C14,'Indicadores brechas SH'!CX$4:CX$68)</f>
        <v>4</v>
      </c>
      <c r="BU14" s="88">
        <f>SUMIF('Indicadores brechas SH'!$C$4:$C$68,$C14,'Indicadores brechas SH'!CY$4:CY$68)</f>
        <v>1</v>
      </c>
      <c r="BV14" s="88">
        <f>SUMIF('Indicadores brechas SH'!$C$4:$C$68,$C14,'Indicadores brechas SH'!CZ$4:CZ$68)</f>
        <v>1</v>
      </c>
      <c r="BW14" s="88">
        <f>SUMIF('Indicadores brechas SH'!$C$4:$C$68,$C14,'Indicadores brechas SH'!DA$4:DA$68)</f>
        <v>4</v>
      </c>
      <c r="BX14" s="88">
        <f>SUMIF('Indicadores brechas SH'!$C$4:$C$68,$C14,'Indicadores brechas SH'!DB$4:DB$68)</f>
        <v>4</v>
      </c>
      <c r="BY14" s="88">
        <f>SUMIF('Indicadores brechas SH'!$C$4:$C$68,$C14,'Indicadores brechas SH'!DC$4:DC$68)</f>
        <v>4</v>
      </c>
      <c r="BZ14" s="88">
        <f>SUMIF('Indicadores brechas SH'!$C$4:$C$68,$C14,'Indicadores brechas SH'!DD$4:DD$68)</f>
        <v>4</v>
      </c>
      <c r="CA14" s="88">
        <f>SUMIF('Indicadores brechas SH'!$C$4:$C$68,$C14,'Indicadores brechas SH'!DE$4:DE$68)</f>
        <v>1</v>
      </c>
      <c r="CB14" s="89">
        <f>SUMIF('Indicadores brechas SH'!$C$4:$C$68,$C14,'Indicadores brechas SH'!DF$4:DF$68)</f>
        <v>4</v>
      </c>
      <c r="CC14" s="151">
        <f>SUMIF('Indicadores brechas SH'!$C$4:$C$68,$C14,'Indicadores brechas SH'!DH$4:DH$68)</f>
        <v>4</v>
      </c>
      <c r="CD14" s="88">
        <f>SUMIF('Indicadores brechas SH'!$C$4:$C$68,$C14,'Indicadores brechas SH'!DI$4:DI$68)</f>
        <v>4</v>
      </c>
      <c r="CE14" s="88">
        <f>SUMIF('Indicadores brechas SH'!$C$4:$C$68,$C14,'Indicadores brechas SH'!DJ$4:DJ$68)</f>
        <v>4</v>
      </c>
      <c r="CF14" s="88">
        <f>SUMIF('Indicadores brechas SH'!$C$4:$C$68,$C14,'Indicadores brechas SH'!DK$4:DK$68)</f>
        <v>1</v>
      </c>
      <c r="CG14" s="88">
        <f>SUMIF('Indicadores brechas SH'!$C$4:$C$68,$C14,'Indicadores brechas SH'!DL$4:DL$68)</f>
        <v>4</v>
      </c>
      <c r="CH14" s="88">
        <f>SUMIF('Indicadores brechas SH'!$C$4:$C$68,$C14,'Indicadores brechas SH'!DM$4:DM$68)</f>
        <v>4</v>
      </c>
      <c r="CI14" s="88">
        <f>SUMIF('Indicadores brechas SH'!$C$4:$C$68,$C14,'Indicadores brechas SH'!DN$4:DN$68)</f>
        <v>1</v>
      </c>
      <c r="CJ14" s="88">
        <f>SUMIF('Indicadores brechas SH'!$C$4:$C$68,$C14,'Indicadores brechas SH'!DO$4:DO$68)</f>
        <v>4</v>
      </c>
      <c r="CK14" s="89">
        <f>SUMIF('Indicadores brechas SH'!$C$4:$C$68,$C14,'Indicadores brechas SH'!DP$4:DP$68)</f>
        <v>4</v>
      </c>
      <c r="CL14" s="151">
        <f>SUMIF('Indicadores brechas SH'!$C$4:$C$68,$C14,'Indicadores brechas SH'!DR$4:DR$68)</f>
        <v>4</v>
      </c>
      <c r="CM14" s="88">
        <f>SUMIF('Indicadores brechas SH'!$C$4:$C$68,$C14,'Indicadores brechas SH'!DS$4:DS$68)</f>
        <v>4</v>
      </c>
      <c r="CN14" s="88">
        <f>SUMIF('Indicadores brechas SH'!$C$4:$C$68,$C14,'Indicadores brechas SH'!DT$4:DT$68)</f>
        <v>4</v>
      </c>
      <c r="CO14" s="89">
        <f>SUMIF('Indicadores brechas SH'!$C$4:$C$68,$C14,'Indicadores brechas SH'!DU$4:DU$68)</f>
        <v>4</v>
      </c>
      <c r="CP14" s="151">
        <f>SUMIF('Indicadores brechas SH'!$C$4:$C$68,$C14,'Indicadores brechas SH'!DW$4:DW$68)</f>
        <v>4</v>
      </c>
      <c r="CQ14" s="88">
        <f>SUMIF('Indicadores brechas SH'!$C$4:$C$68,$C14,'Indicadores brechas SH'!DX$4:DX$68)</f>
        <v>4</v>
      </c>
      <c r="CR14" s="88">
        <f>SUMIF('Indicadores brechas SH'!$C$4:$C$68,$C14,'Indicadores brechas SH'!DY$4:DY$68)</f>
        <v>4</v>
      </c>
      <c r="CS14" s="88">
        <f>SUMIF('Indicadores brechas SH'!$C$4:$C$68,$C14,'Indicadores brechas SH'!DZ$4:DZ$68)</f>
        <v>4</v>
      </c>
      <c r="CT14" s="88">
        <f>SUMIF('Indicadores brechas SH'!$C$4:$C$68,$C14,'Indicadores brechas SH'!EA$4:EA$68)</f>
        <v>4</v>
      </c>
      <c r="CU14" s="88">
        <f>SUMIF('Indicadores brechas SH'!$C$4:$C$68,$C14,'Indicadores brechas SH'!EB$4:EB$68)</f>
        <v>4</v>
      </c>
      <c r="CV14" s="88">
        <f>SUMIF('Indicadores brechas SH'!$C$4:$C$68,$C14,'Indicadores brechas SH'!EC$4:EC$68)</f>
        <v>4</v>
      </c>
      <c r="CW14" s="89">
        <f>SUMIF('Indicadores brechas SH'!$C$4:$C$68,$C14,'Indicadores brechas SH'!ED$4:ED$68)</f>
        <v>4</v>
      </c>
      <c r="CX14" s="151">
        <f>SUMIF('Indicadores brechas SH'!$C$4:$C$68,$C14,'Indicadores brechas SH'!EF$4:EF$68)</f>
        <v>4</v>
      </c>
      <c r="CY14" s="88">
        <f>SUMIF('Indicadores brechas SH'!$C$4:$C$68,$C14,'Indicadores brechas SH'!EG$4:EG$68)</f>
        <v>1</v>
      </c>
      <c r="CZ14" s="88">
        <f>SUMIF('Indicadores brechas SH'!$C$4:$C$68,$C14,'Indicadores brechas SH'!EH$4:EH$68)</f>
        <v>4</v>
      </c>
      <c r="DA14" s="88">
        <f>SUMIF('Indicadores brechas SH'!$C$4:$C$68,$C14,'Indicadores brechas SH'!EI$4:EI$68)</f>
        <v>4</v>
      </c>
      <c r="DB14" s="88">
        <f>SUMIF('Indicadores brechas SH'!$C$4:$C$68,$C14,'Indicadores brechas SH'!EJ$4:EJ$68)</f>
        <v>4</v>
      </c>
      <c r="DC14" s="88">
        <f>SUMIF('Indicadores brechas SH'!$C$4:$C$68,$C14,'Indicadores brechas SH'!EK$4:EK$68)</f>
        <v>4</v>
      </c>
      <c r="DD14" s="88">
        <f>SUMIF('Indicadores brechas SH'!$C$4:$C$68,$C14,'Indicadores brechas SH'!EL$4:EL$68)</f>
        <v>4</v>
      </c>
      <c r="DE14" s="88">
        <f>SUMIF('Indicadores brechas SH'!$C$4:$C$68,$C14,'Indicadores brechas SH'!EM$4:EM$68)</f>
        <v>4</v>
      </c>
      <c r="DF14" s="89">
        <f>SUMIF('Indicadores brechas SH'!$C$4:$C$68,$C14,'Indicadores brechas SH'!EN$4:EN$68)</f>
        <v>4</v>
      </c>
      <c r="DG14" s="151">
        <f>SUMIF('Indicadores brechas SH'!$C$4:$C$68,$C14,'Indicadores brechas SH'!EP$4:EP$68)</f>
        <v>4</v>
      </c>
      <c r="DH14" s="88">
        <f>SUMIF('Indicadores brechas SH'!$C$4:$C$68,$C14,'Indicadores brechas SH'!EQ$4:EQ$68)</f>
        <v>4</v>
      </c>
      <c r="DI14" s="88">
        <f>SUMIF('Indicadores brechas SH'!$C$4:$C$68,$C14,'Indicadores brechas SH'!ER$4:ER$68)</f>
        <v>4</v>
      </c>
      <c r="DJ14" s="88">
        <f>SUMIF('Indicadores brechas SH'!$C$4:$C$68,$C14,'Indicadores brechas SH'!ES$4:ES$68)</f>
        <v>4</v>
      </c>
      <c r="DK14" s="88">
        <f>SUMIF('Indicadores brechas SH'!$C$4:$C$68,$C14,'Indicadores brechas SH'!ET$4:ET$68)</f>
        <v>4</v>
      </c>
      <c r="DL14" s="88">
        <f>SUMIF('Indicadores brechas SH'!$C$4:$C$68,$C14,'Indicadores brechas SH'!EU$4:EU$68)</f>
        <v>4</v>
      </c>
      <c r="DM14" s="88">
        <f>SUMIF('Indicadores brechas SH'!$C$4:$C$68,$C14,'Indicadores brechas SH'!EV$4:EV$68)</f>
        <v>4</v>
      </c>
      <c r="DN14" s="88">
        <f>SUMIF('Indicadores brechas SH'!$C$4:$C$68,$C14,'Indicadores brechas SH'!EW$4:EW$68)</f>
        <v>4</v>
      </c>
      <c r="DO14" s="88">
        <f>SUMIF('Indicadores brechas SH'!$C$4:$C$68,$C14,'Indicadores brechas SH'!EX$4:EX$68)</f>
        <v>1</v>
      </c>
      <c r="DP14" s="89">
        <f>SUMIF('Indicadores brechas SH'!$C$4:$C$68,$C14,'Indicadores brechas SH'!EY$4:EY$68)</f>
        <v>4</v>
      </c>
      <c r="DQ14" s="65"/>
      <c r="DR14" s="65"/>
      <c r="DS14" s="65"/>
    </row>
    <row r="15" spans="1:142" ht="60">
      <c r="A15" s="293" t="s">
        <v>202</v>
      </c>
      <c r="B15" s="157" t="s">
        <v>202</v>
      </c>
      <c r="C15" s="158" t="s">
        <v>203</v>
      </c>
      <c r="D15" s="143">
        <f>SUMIF('Indicadores brechas SH'!$C$4:$C$68,$C15,'Indicadores brechas SH'!X$4:X$68)</f>
        <v>4</v>
      </c>
      <c r="E15" s="55">
        <f>SUMIF('Indicadores brechas SH'!$C$4:$C$68,$C15,'Indicadores brechas SH'!Y$4:Y$68)</f>
        <v>1</v>
      </c>
      <c r="F15" s="55">
        <f>SUMIF('Indicadores brechas SH'!$C$4:$C$68,$C15,'Indicadores brechas SH'!Z$4:Z$68)</f>
        <v>2</v>
      </c>
      <c r="G15" s="55">
        <f>SUMIF('Indicadores brechas SH'!$C$4:$C$68,$C15,'Indicadores brechas SH'!AA$4:AA$68)</f>
        <v>2</v>
      </c>
      <c r="H15" s="55">
        <f>SUMIF('Indicadores brechas SH'!$C$4:$C$68,$C15,'Indicadores brechas SH'!AB$4:AB$68)</f>
        <v>4</v>
      </c>
      <c r="I15" s="56">
        <f>SUMIF('Indicadores brechas SH'!$C$4:$C$68,$C15,'Indicadores brechas SH'!AC$4:AC$68)</f>
        <v>4</v>
      </c>
      <c r="J15" s="143">
        <f>SUMIF('Indicadores brechas SH'!$C$4:$C$68,$C15,'Indicadores brechas SH'!AE$4:AE$68)</f>
        <v>2</v>
      </c>
      <c r="K15" s="55">
        <f>SUMIF('Indicadores brechas SH'!$C$4:$C$68,$C15,'Indicadores brechas SH'!AF$4:AF$68)</f>
        <v>2</v>
      </c>
      <c r="L15" s="55">
        <f>SUMIF('Indicadores brechas SH'!$C$4:$C$68,$C15,'Indicadores brechas SH'!AG$4:AG$68)</f>
        <v>2</v>
      </c>
      <c r="M15" s="55">
        <f>SUMIF('Indicadores brechas SH'!$C$4:$C$68,$C15,'Indicadores brechas SH'!AH$4:AH$68)</f>
        <v>2</v>
      </c>
      <c r="N15" s="55">
        <f>SUMIF('Indicadores brechas SH'!$C$4:$C$68,$C15,'Indicadores brechas SH'!AI$4:AI$68)</f>
        <v>1</v>
      </c>
      <c r="O15" s="56">
        <f>SUMIF('Indicadores brechas SH'!$C$4:$C$68,$C15,'Indicadores brechas SH'!AJ$4:AJ$68)</f>
        <v>2</v>
      </c>
      <c r="P15" s="143">
        <f>SUMIF('Indicadores brechas SH'!$C$4:$C$68,$C15,'Indicadores brechas SH'!AL$4:AL$68)</f>
        <v>4</v>
      </c>
      <c r="Q15" s="55">
        <f>SUMIF('Indicadores brechas SH'!$C$4:$C$68,$C15,'Indicadores brechas SH'!AM$4:AM$68)</f>
        <v>4</v>
      </c>
      <c r="R15" s="55">
        <f>SUMIF('Indicadores brechas SH'!$C$4:$C$68,$C15,'Indicadores brechas SH'!AN$4:AN$68)</f>
        <v>4</v>
      </c>
      <c r="S15" s="55">
        <f>SUMIF('Indicadores brechas SH'!$C$4:$C$68,$C15,'Indicadores brechas SH'!AO$4:AO$68)</f>
        <v>4</v>
      </c>
      <c r="T15" s="55">
        <f>SUMIF('Indicadores brechas SH'!$C$4:$C$68,$C15,'Indicadores brechas SH'!AP$4:AP$68)</f>
        <v>4</v>
      </c>
      <c r="U15" s="55">
        <f>SUMIF('Indicadores brechas SH'!$C$4:$C$68,$C15,'Indicadores brechas SH'!AQ$4:AQ$68)</f>
        <v>4</v>
      </c>
      <c r="V15" s="55">
        <f>SUMIF('Indicadores brechas SH'!$C$4:$C$68,$C15,'Indicadores brechas SH'!AR$4:AR$68)</f>
        <v>2</v>
      </c>
      <c r="W15" s="55">
        <f>SUMIF('Indicadores brechas SH'!$C$4:$C$68,$C15,'Indicadores brechas SH'!AS$4:AS$68)</f>
        <v>2</v>
      </c>
      <c r="X15" s="55">
        <f>SUMIF('Indicadores brechas SH'!$C$4:$C$68,$C15,'Indicadores brechas SH'!AT$4:AT$68)</f>
        <v>2</v>
      </c>
      <c r="Y15" s="55">
        <f>SUMIF('Indicadores brechas SH'!$C$4:$C$68,$C15,'Indicadores brechas SH'!AU$4:AU$68)</f>
        <v>1</v>
      </c>
      <c r="Z15" s="56">
        <f>SUMIF('Indicadores brechas SH'!$C$4:$C$68,$C15,'Indicadores brechas SH'!AV$4:AV$68)</f>
        <v>4</v>
      </c>
      <c r="AA15" s="143">
        <f>SUMIF('Indicadores brechas SH'!$C$4:$C$68,$C15,'Indicadores brechas SH'!AX$4:AX$68)</f>
        <v>2</v>
      </c>
      <c r="AB15" s="55">
        <f>SUMIF('Indicadores brechas SH'!$C$4:$C$68,$C15,'Indicadores brechas SH'!AY$4:AY$68)</f>
        <v>4</v>
      </c>
      <c r="AC15" s="55">
        <f>SUMIF('Indicadores brechas SH'!$C$4:$C$68,$C15,'Indicadores brechas SH'!AZ$4:AZ$68)</f>
        <v>4</v>
      </c>
      <c r="AD15" s="55">
        <f>SUMIF('Indicadores brechas SH'!$C$4:$C$68,$C15,'Indicadores brechas SH'!BA$4:BA$68)</f>
        <v>2</v>
      </c>
      <c r="AE15" s="55">
        <f>SUMIF('Indicadores brechas SH'!$C$4:$C$68,$C15,'Indicadores brechas SH'!BB$4:BB$68)</f>
        <v>1</v>
      </c>
      <c r="AF15" s="55">
        <f>SUMIF('Indicadores brechas SH'!$C$4:$C$68,$C15,'Indicadores brechas SH'!BC$4:BC$68)</f>
        <v>1</v>
      </c>
      <c r="AG15" s="55">
        <f>SUMIF('Indicadores brechas SH'!$C$4:$C$68,$C15,'Indicadores brechas SH'!BD$4:BD$68)</f>
        <v>2</v>
      </c>
      <c r="AH15" s="55">
        <f>SUMIF('Indicadores brechas SH'!$C$4:$C$68,$C15,'Indicadores brechas SH'!BE$4:BE$68)</f>
        <v>4</v>
      </c>
      <c r="AI15" s="55">
        <f>SUMIF('Indicadores brechas SH'!$C$4:$C$68,$C15,'Indicadores brechas SH'!BF$4:BF$68)</f>
        <v>2</v>
      </c>
      <c r="AJ15" s="56">
        <f>SUMIF('Indicadores brechas SH'!$C$4:$C$68,$C15,'Indicadores brechas SH'!BG$4:BG$68)</f>
        <v>4</v>
      </c>
      <c r="AK15" s="143">
        <f>SUMIF('Indicadores brechas SH'!$C$4:$C$68,$C15,'Indicadores brechas SH'!BI$4:BI$68)</f>
        <v>2</v>
      </c>
      <c r="AL15" s="55">
        <f>SUMIF('Indicadores brechas SH'!$C$4:$C$68,$C15,'Indicadores brechas SH'!BJ$4:BJ$68)</f>
        <v>2</v>
      </c>
      <c r="AM15" s="55">
        <f>SUMIF('Indicadores brechas SH'!$C$4:$C$68,$C15,'Indicadores brechas SH'!BK$4:BK$68)</f>
        <v>2</v>
      </c>
      <c r="AN15" s="55">
        <f>SUMIF('Indicadores brechas SH'!$C$4:$C$68,$C15,'Indicadores brechas SH'!BL$4:BL$68)</f>
        <v>1</v>
      </c>
      <c r="AO15" s="55">
        <f>SUMIF('Indicadores brechas SH'!$C$4:$C$68,$C15,'Indicadores brechas SH'!BM$4:BM$68)</f>
        <v>1</v>
      </c>
      <c r="AP15" s="55">
        <f>SUMIF('Indicadores brechas SH'!$C$4:$C$68,$C15,'Indicadores brechas SH'!BN$4:BN$68)</f>
        <v>2</v>
      </c>
      <c r="AQ15" s="55">
        <f>SUMIF('Indicadores brechas SH'!$C$4:$C$68,$C15,'Indicadores brechas SH'!BO$4:BO$68)</f>
        <v>2</v>
      </c>
      <c r="AR15" s="55">
        <f>SUMIF('Indicadores brechas SH'!$C$4:$C$68,$C15,'Indicadores brechas SH'!BP$4:BP$68)</f>
        <v>4</v>
      </c>
      <c r="AS15" s="55">
        <f>SUMIF('Indicadores brechas SH'!$C$4:$C$68,$C15,'Indicadores brechas SH'!BQ$4:BQ$68)</f>
        <v>2</v>
      </c>
      <c r="AT15" s="56">
        <f>SUMIF('Indicadores brechas SH'!$C$4:$C$68,$C15,'Indicadores brechas SH'!BR$4:BR$68)</f>
        <v>1</v>
      </c>
      <c r="AU15" s="143">
        <f>SUMIF('Indicadores brechas SH'!$C$4:$C$68,$C15,'Indicadores brechas SH'!BT$4:BT$68)</f>
        <v>1</v>
      </c>
      <c r="AV15" s="55">
        <f>SUMIF('Indicadores brechas SH'!$C$4:$C$68,$C15,'Indicadores brechas SH'!BU$4:BU$68)</f>
        <v>1</v>
      </c>
      <c r="AW15" s="55">
        <f>SUMIF('Indicadores brechas SH'!$C$4:$C$68,$C15,'Indicadores brechas SH'!BV$4:BV$68)</f>
        <v>1</v>
      </c>
      <c r="AX15" s="55">
        <f>SUMIF('Indicadores brechas SH'!$C$4:$C$68,$C15,'Indicadores brechas SH'!BW$4:BW$68)</f>
        <v>2</v>
      </c>
      <c r="AY15" s="55">
        <f>SUMIF('Indicadores brechas SH'!$C$4:$C$68,$C15,'Indicadores brechas SH'!BX$4:BX$68)</f>
        <v>2</v>
      </c>
      <c r="AZ15" s="55">
        <f>SUMIF('Indicadores brechas SH'!$C$4:$C$68,$C15,'Indicadores brechas SH'!BY$4:BY$68)</f>
        <v>2</v>
      </c>
      <c r="BA15" s="55">
        <f>SUMIF('Indicadores brechas SH'!$C$4:$C$68,$C15,'Indicadores brechas SH'!BZ$4:BZ$68)</f>
        <v>1</v>
      </c>
      <c r="BB15" s="55">
        <f>SUMIF('Indicadores brechas SH'!$C$4:$C$68,$C15,'Indicadores brechas SH'!CA$4:CA$68)</f>
        <v>1</v>
      </c>
      <c r="BC15" s="56">
        <f>SUMIF('Indicadores brechas SH'!$C$4:$C$68,$C15,'Indicadores brechas SH'!CB$4:CB$68)</f>
        <v>1</v>
      </c>
      <c r="BD15" s="143">
        <f>SUMIF('Indicadores brechas SH'!$C$4:$C$68,$C15,'Indicadores brechas SH'!CD$4:CD$68)</f>
        <v>2</v>
      </c>
      <c r="BE15" s="55">
        <f>SUMIF('Indicadores brechas SH'!$C$4:$C$68,$C15,'Indicadores brechas SH'!CE$4:CE$68)</f>
        <v>1</v>
      </c>
      <c r="BF15" s="56">
        <f>SUMIF('Indicadores brechas SH'!$C$4:$C$68,$C15,'Indicadores brechas SH'!CF$4:CF$68)</f>
        <v>1</v>
      </c>
      <c r="BG15" s="143">
        <f>SUMIF('Indicadores brechas SH'!$C$4:$C$68,$C15,'Indicadores brechas SH'!CH$4:CH$68)</f>
        <v>1</v>
      </c>
      <c r="BH15" s="55">
        <f>SUMIF('Indicadores brechas SH'!$C$4:$C$68,$C15,'Indicadores brechas SH'!CI$4:CI$68)</f>
        <v>2</v>
      </c>
      <c r="BI15" s="56">
        <f>SUMIF('Indicadores brechas SH'!$C$4:$C$68,$C15,'Indicadores brechas SH'!CJ$4:CJ$68)</f>
        <v>1</v>
      </c>
      <c r="BJ15" s="143">
        <f>SUMIF('Indicadores brechas SH'!$C$4:$C$68,$C15,'Indicadores brechas SH'!CL$4:CL$68)</f>
        <v>2</v>
      </c>
      <c r="BK15" s="55">
        <f>SUMIF('Indicadores brechas SH'!$C$4:$C$68,$C15,'Indicadores brechas SH'!CM$4:CM$68)</f>
        <v>2</v>
      </c>
      <c r="BL15" s="55">
        <f>SUMIF('Indicadores brechas SH'!$C$4:$C$68,$C15,'Indicadores brechas SH'!CN$4:CN$68)</f>
        <v>2</v>
      </c>
      <c r="BM15" s="55">
        <f>SUMIF('Indicadores brechas SH'!$C$4:$C$68,$C15,'Indicadores brechas SH'!CO$4:CO$68)</f>
        <v>1</v>
      </c>
      <c r="BN15" s="55">
        <f>SUMIF('Indicadores brechas SH'!$C$4:$C$68,$C15,'Indicadores brechas SH'!CP$4:CP$68)</f>
        <v>2</v>
      </c>
      <c r="BO15" s="55">
        <f>SUMIF('Indicadores brechas SH'!$C$4:$C$68,$C15,'Indicadores brechas SH'!CQ$4:CQ$68)</f>
        <v>2</v>
      </c>
      <c r="BP15" s="56">
        <f>SUMIF('Indicadores brechas SH'!$C$4:$C$68,$C15,'Indicadores brechas SH'!CR$4:CR$68)</f>
        <v>1</v>
      </c>
      <c r="BQ15" s="143">
        <f>SUMIF('Indicadores brechas SH'!$C$4:$C$68,$C15,'Indicadores brechas SH'!CT$4:CT$68)</f>
        <v>2</v>
      </c>
      <c r="BR15" s="55">
        <f>SUMIF('Indicadores brechas SH'!$C$4:$C$68,$C15,'Indicadores brechas SH'!CU$4:CU$68)</f>
        <v>2</v>
      </c>
      <c r="BS15" s="56">
        <f>SUMIF('Indicadores brechas SH'!$C$4:$C$68,$C15,'Indicadores brechas SH'!CV$4:CV$68)</f>
        <v>1</v>
      </c>
      <c r="BT15" s="143">
        <f>SUMIF('Indicadores brechas SH'!$C$4:$C$68,$C15,'Indicadores brechas SH'!CX$4:CX$68)</f>
        <v>1</v>
      </c>
      <c r="BU15" s="55">
        <f>SUMIF('Indicadores brechas SH'!$C$4:$C$68,$C15,'Indicadores brechas SH'!CY$4:CY$68)</f>
        <v>4</v>
      </c>
      <c r="BV15" s="55">
        <f>SUMIF('Indicadores brechas SH'!$C$4:$C$68,$C15,'Indicadores brechas SH'!CZ$4:CZ$68)</f>
        <v>4</v>
      </c>
      <c r="BW15" s="55">
        <f>SUMIF('Indicadores brechas SH'!$C$4:$C$68,$C15,'Indicadores brechas SH'!DA$4:DA$68)</f>
        <v>2</v>
      </c>
      <c r="BX15" s="55">
        <f>SUMIF('Indicadores brechas SH'!$C$4:$C$68,$C15,'Indicadores brechas SH'!DB$4:DB$68)</f>
        <v>1</v>
      </c>
      <c r="BY15" s="55">
        <f>SUMIF('Indicadores brechas SH'!$C$4:$C$68,$C15,'Indicadores brechas SH'!DC$4:DC$68)</f>
        <v>1</v>
      </c>
      <c r="BZ15" s="55">
        <f>SUMIF('Indicadores brechas SH'!$C$4:$C$68,$C15,'Indicadores brechas SH'!DD$4:DD$68)</f>
        <v>1</v>
      </c>
      <c r="CA15" s="55">
        <f>SUMIF('Indicadores brechas SH'!$C$4:$C$68,$C15,'Indicadores brechas SH'!DE$4:DE$68)</f>
        <v>4</v>
      </c>
      <c r="CB15" s="56">
        <f>SUMIF('Indicadores brechas SH'!$C$4:$C$68,$C15,'Indicadores brechas SH'!DF$4:DF$68)</f>
        <v>4</v>
      </c>
      <c r="CC15" s="143">
        <f>SUMIF('Indicadores brechas SH'!$C$4:$C$68,$C15,'Indicadores brechas SH'!DH$4:DH$68)</f>
        <v>4</v>
      </c>
      <c r="CD15" s="55">
        <f>SUMIF('Indicadores brechas SH'!$C$4:$C$68,$C15,'Indicadores brechas SH'!DI$4:DI$68)</f>
        <v>2</v>
      </c>
      <c r="CE15" s="55">
        <f>SUMIF('Indicadores brechas SH'!$C$4:$C$68,$C15,'Indicadores brechas SH'!DJ$4:DJ$68)</f>
        <v>1</v>
      </c>
      <c r="CF15" s="55">
        <f>SUMIF('Indicadores brechas SH'!$C$4:$C$68,$C15,'Indicadores brechas SH'!DK$4:DK$68)</f>
        <v>2</v>
      </c>
      <c r="CG15" s="55">
        <f>SUMIF('Indicadores brechas SH'!$C$4:$C$68,$C15,'Indicadores brechas SH'!DL$4:DL$68)</f>
        <v>2</v>
      </c>
      <c r="CH15" s="55">
        <f>SUMIF('Indicadores brechas SH'!$C$4:$C$68,$C15,'Indicadores brechas SH'!DM$4:DM$68)</f>
        <v>1</v>
      </c>
      <c r="CI15" s="55">
        <f>SUMIF('Indicadores brechas SH'!$C$4:$C$68,$C15,'Indicadores brechas SH'!DN$4:DN$68)</f>
        <v>2</v>
      </c>
      <c r="CJ15" s="55">
        <f>SUMIF('Indicadores brechas SH'!$C$4:$C$68,$C15,'Indicadores brechas SH'!DO$4:DO$68)</f>
        <v>1</v>
      </c>
      <c r="CK15" s="56">
        <f>SUMIF('Indicadores brechas SH'!$C$4:$C$68,$C15,'Indicadores brechas SH'!DP$4:DP$68)</f>
        <v>1</v>
      </c>
      <c r="CL15" s="143">
        <f>SUMIF('Indicadores brechas SH'!$C$4:$C$68,$C15,'Indicadores brechas SH'!DR$4:DR$68)</f>
        <v>1</v>
      </c>
      <c r="CM15" s="55">
        <f>SUMIF('Indicadores brechas SH'!$C$4:$C$68,$C15,'Indicadores brechas SH'!DS$4:DS$68)</f>
        <v>2</v>
      </c>
      <c r="CN15" s="55">
        <f>SUMIF('Indicadores brechas SH'!$C$4:$C$68,$C15,'Indicadores brechas SH'!DT$4:DT$68)</f>
        <v>2</v>
      </c>
      <c r="CO15" s="56">
        <f>SUMIF('Indicadores brechas SH'!$C$4:$C$68,$C15,'Indicadores brechas SH'!DU$4:DU$68)</f>
        <v>1</v>
      </c>
      <c r="CP15" s="143">
        <f>SUMIF('Indicadores brechas SH'!$C$4:$C$68,$C15,'Indicadores brechas SH'!DW$4:DW$68)</f>
        <v>1</v>
      </c>
      <c r="CQ15" s="55">
        <f>SUMIF('Indicadores brechas SH'!$C$4:$C$68,$C15,'Indicadores brechas SH'!DX$4:DX$68)</f>
        <v>1</v>
      </c>
      <c r="CR15" s="55">
        <f>SUMIF('Indicadores brechas SH'!$C$4:$C$68,$C15,'Indicadores brechas SH'!DY$4:DY$68)</f>
        <v>1</v>
      </c>
      <c r="CS15" s="55">
        <f>SUMIF('Indicadores brechas SH'!$C$4:$C$68,$C15,'Indicadores brechas SH'!DZ$4:DZ$68)</f>
        <v>2</v>
      </c>
      <c r="CT15" s="55">
        <f>SUMIF('Indicadores brechas SH'!$C$4:$C$68,$C15,'Indicadores brechas SH'!EA$4:EA$68)</f>
        <v>1</v>
      </c>
      <c r="CU15" s="55">
        <f>SUMIF('Indicadores brechas SH'!$C$4:$C$68,$C15,'Indicadores brechas SH'!EB$4:EB$68)</f>
        <v>2</v>
      </c>
      <c r="CV15" s="55">
        <f>SUMIF('Indicadores brechas SH'!$C$4:$C$68,$C15,'Indicadores brechas SH'!EC$4:EC$68)</f>
        <v>1</v>
      </c>
      <c r="CW15" s="56">
        <f>SUMIF('Indicadores brechas SH'!$C$4:$C$68,$C15,'Indicadores brechas SH'!ED$4:ED$68)</f>
        <v>1</v>
      </c>
      <c r="CX15" s="143">
        <f>SUMIF('Indicadores brechas SH'!$C$4:$C$68,$C15,'Indicadores brechas SH'!EF$4:EF$68)</f>
        <v>2</v>
      </c>
      <c r="CY15" s="55">
        <f>SUMIF('Indicadores brechas SH'!$C$4:$C$68,$C15,'Indicadores brechas SH'!EG$4:EG$68)</f>
        <v>2</v>
      </c>
      <c r="CZ15" s="55">
        <f>SUMIF('Indicadores brechas SH'!$C$4:$C$68,$C15,'Indicadores brechas SH'!EH$4:EH$68)</f>
        <v>1</v>
      </c>
      <c r="DA15" s="55">
        <f>SUMIF('Indicadores brechas SH'!$C$4:$C$68,$C15,'Indicadores brechas SH'!EI$4:EI$68)</f>
        <v>1</v>
      </c>
      <c r="DB15" s="55">
        <f>SUMIF('Indicadores brechas SH'!$C$4:$C$68,$C15,'Indicadores brechas SH'!EJ$4:EJ$68)</f>
        <v>1</v>
      </c>
      <c r="DC15" s="55">
        <f>SUMIF('Indicadores brechas SH'!$C$4:$C$68,$C15,'Indicadores brechas SH'!EK$4:EK$68)</f>
        <v>2</v>
      </c>
      <c r="DD15" s="55">
        <f>SUMIF('Indicadores brechas SH'!$C$4:$C$68,$C15,'Indicadores brechas SH'!EL$4:EL$68)</f>
        <v>1</v>
      </c>
      <c r="DE15" s="55">
        <f>SUMIF('Indicadores brechas SH'!$C$4:$C$68,$C15,'Indicadores brechas SH'!EM$4:EM$68)</f>
        <v>1</v>
      </c>
      <c r="DF15" s="56">
        <f>SUMIF('Indicadores brechas SH'!$C$4:$C$68,$C15,'Indicadores brechas SH'!EN$4:EN$68)</f>
        <v>1</v>
      </c>
      <c r="DG15" s="143">
        <f>SUMIF('Indicadores brechas SH'!$C$4:$C$68,$C15,'Indicadores brechas SH'!EP$4:EP$68)</f>
        <v>4</v>
      </c>
      <c r="DH15" s="55">
        <f>SUMIF('Indicadores brechas SH'!$C$4:$C$68,$C15,'Indicadores brechas SH'!EQ$4:EQ$68)</f>
        <v>4</v>
      </c>
      <c r="DI15" s="55">
        <f>SUMIF('Indicadores brechas SH'!$C$4:$C$68,$C15,'Indicadores brechas SH'!ER$4:ER$68)</f>
        <v>4</v>
      </c>
      <c r="DJ15" s="55">
        <f>SUMIF('Indicadores brechas SH'!$C$4:$C$68,$C15,'Indicadores brechas SH'!ES$4:ES$68)</f>
        <v>4</v>
      </c>
      <c r="DK15" s="55">
        <f>SUMIF('Indicadores brechas SH'!$C$4:$C$68,$C15,'Indicadores brechas SH'!ET$4:ET$68)</f>
        <v>2</v>
      </c>
      <c r="DL15" s="55">
        <f>SUMIF('Indicadores brechas SH'!$C$4:$C$68,$C15,'Indicadores brechas SH'!EU$4:EU$68)</f>
        <v>2</v>
      </c>
      <c r="DM15" s="55">
        <f>SUMIF('Indicadores brechas SH'!$C$4:$C$68,$C15,'Indicadores brechas SH'!EV$4:EV$68)</f>
        <v>4</v>
      </c>
      <c r="DN15" s="55">
        <f>SUMIF('Indicadores brechas SH'!$C$4:$C$68,$C15,'Indicadores brechas SH'!EW$4:EW$68)</f>
        <v>1</v>
      </c>
      <c r="DO15" s="55">
        <f>SUMIF('Indicadores brechas SH'!$C$4:$C$68,$C15,'Indicadores brechas SH'!EX$4:EX$68)</f>
        <v>2</v>
      </c>
      <c r="DP15" s="56">
        <f>SUMIF('Indicadores brechas SH'!$C$4:$C$68,$C15,'Indicadores brechas SH'!EY$4:EY$68)</f>
        <v>2</v>
      </c>
      <c r="DQ15" s="65"/>
      <c r="DR15" s="65"/>
      <c r="DS15" s="65"/>
    </row>
    <row r="16" spans="1:142" ht="60">
      <c r="A16" s="294"/>
      <c r="B16" s="159" t="s">
        <v>202</v>
      </c>
      <c r="C16" s="160" t="s">
        <v>220</v>
      </c>
      <c r="D16" s="17">
        <f>SUMIF('Indicadores brechas SH'!$C$4:$C$68,$C16,'Indicadores brechas SH'!X$4:X$68)</f>
        <v>2</v>
      </c>
      <c r="E16" s="65">
        <f>SUMIF('Indicadores brechas SH'!$C$4:$C$68,$C16,'Indicadores brechas SH'!Y$4:Y$68)</f>
        <v>1</v>
      </c>
      <c r="F16" s="65">
        <f>SUMIF('Indicadores brechas SH'!$C$4:$C$68,$C16,'Indicadores brechas SH'!Z$4:Z$68)</f>
        <v>4</v>
      </c>
      <c r="G16" s="65">
        <f>SUMIF('Indicadores brechas SH'!$C$4:$C$68,$C16,'Indicadores brechas SH'!AA$4:AA$68)</f>
        <v>4</v>
      </c>
      <c r="H16" s="65">
        <f>SUMIF('Indicadores brechas SH'!$C$4:$C$68,$C16,'Indicadores brechas SH'!AB$4:AB$68)</f>
        <v>2</v>
      </c>
      <c r="I16" s="66">
        <f>SUMIF('Indicadores brechas SH'!$C$4:$C$68,$C16,'Indicadores brechas SH'!AC$4:AC$68)</f>
        <v>2</v>
      </c>
      <c r="J16" s="17">
        <f>SUMIF('Indicadores brechas SH'!$C$4:$C$68,$C16,'Indicadores brechas SH'!AE$4:AE$68)</f>
        <v>2</v>
      </c>
      <c r="K16" s="65">
        <f>SUMIF('Indicadores brechas SH'!$C$4:$C$68,$C16,'Indicadores brechas SH'!AF$4:AF$68)</f>
        <v>1</v>
      </c>
      <c r="L16" s="65">
        <f>SUMIF('Indicadores brechas SH'!$C$4:$C$68,$C16,'Indicadores brechas SH'!AG$4:AG$68)</f>
        <v>2</v>
      </c>
      <c r="M16" s="65">
        <f>SUMIF('Indicadores brechas SH'!$C$4:$C$68,$C16,'Indicadores brechas SH'!AH$4:AH$68)</f>
        <v>4</v>
      </c>
      <c r="N16" s="65">
        <f>SUMIF('Indicadores brechas SH'!$C$4:$C$68,$C16,'Indicadores brechas SH'!AI$4:AI$68)</f>
        <v>1</v>
      </c>
      <c r="O16" s="66">
        <f>SUMIF('Indicadores brechas SH'!$C$4:$C$68,$C16,'Indicadores brechas SH'!AJ$4:AJ$68)</f>
        <v>1</v>
      </c>
      <c r="P16" s="17">
        <f>SUMIF('Indicadores brechas SH'!$C$4:$C$68,$C16,'Indicadores brechas SH'!AL$4:AL$68)</f>
        <v>1</v>
      </c>
      <c r="Q16" s="65">
        <f>SUMIF('Indicadores brechas SH'!$C$4:$C$68,$C16,'Indicadores brechas SH'!AM$4:AM$68)</f>
        <v>4</v>
      </c>
      <c r="R16" s="65">
        <f>SUMIF('Indicadores brechas SH'!$C$4:$C$68,$C16,'Indicadores brechas SH'!AN$4:AN$68)</f>
        <v>1</v>
      </c>
      <c r="S16" s="65">
        <f>SUMIF('Indicadores brechas SH'!$C$4:$C$68,$C16,'Indicadores brechas SH'!AO$4:AO$68)</f>
        <v>1</v>
      </c>
      <c r="T16" s="65">
        <f>SUMIF('Indicadores brechas SH'!$C$4:$C$68,$C16,'Indicadores brechas SH'!AP$4:AP$68)</f>
        <v>1</v>
      </c>
      <c r="U16" s="65">
        <f>SUMIF('Indicadores brechas SH'!$C$4:$C$68,$C16,'Indicadores brechas SH'!AQ$4:AQ$68)</f>
        <v>4</v>
      </c>
      <c r="V16" s="65">
        <f>SUMIF('Indicadores brechas SH'!$C$4:$C$68,$C16,'Indicadores brechas SH'!AR$4:AR$68)</f>
        <v>1</v>
      </c>
      <c r="W16" s="65">
        <f>SUMIF('Indicadores brechas SH'!$C$4:$C$68,$C16,'Indicadores brechas SH'!AS$4:AS$68)</f>
        <v>1</v>
      </c>
      <c r="X16" s="65">
        <f>SUMIF('Indicadores brechas SH'!$C$4:$C$68,$C16,'Indicadores brechas SH'!AT$4:AT$68)</f>
        <v>1</v>
      </c>
      <c r="Y16" s="65">
        <f>SUMIF('Indicadores brechas SH'!$C$4:$C$68,$C16,'Indicadores brechas SH'!AU$4:AU$68)</f>
        <v>1</v>
      </c>
      <c r="Z16" s="66">
        <f>SUMIF('Indicadores brechas SH'!$C$4:$C$68,$C16,'Indicadores brechas SH'!AV$4:AV$68)</f>
        <v>1</v>
      </c>
      <c r="AA16" s="17">
        <f>SUMIF('Indicadores brechas SH'!$C$4:$C$68,$C16,'Indicadores brechas SH'!AX$4:AX$68)</f>
        <v>0</v>
      </c>
      <c r="AB16" s="65">
        <f>SUMIF('Indicadores brechas SH'!$C$4:$C$68,$C16,'Indicadores brechas SH'!AY$4:AY$68)</f>
        <v>0</v>
      </c>
      <c r="AC16" s="65">
        <f>SUMIF('Indicadores brechas SH'!$C$4:$C$68,$C16,'Indicadores brechas SH'!AZ$4:AZ$68)</f>
        <v>0</v>
      </c>
      <c r="AD16" s="65">
        <f>SUMIF('Indicadores brechas SH'!$C$4:$C$68,$C16,'Indicadores brechas SH'!BA$4:BA$68)</f>
        <v>0</v>
      </c>
      <c r="AE16" s="65">
        <f>SUMIF('Indicadores brechas SH'!$C$4:$C$68,$C16,'Indicadores brechas SH'!BB$4:BB$68)</f>
        <v>0</v>
      </c>
      <c r="AF16" s="65">
        <f>SUMIF('Indicadores brechas SH'!$C$4:$C$68,$C16,'Indicadores brechas SH'!BC$4:BC$68)</f>
        <v>0</v>
      </c>
      <c r="AG16" s="65">
        <f>SUMIF('Indicadores brechas SH'!$C$4:$C$68,$C16,'Indicadores brechas SH'!BD$4:BD$68)</f>
        <v>0</v>
      </c>
      <c r="AH16" s="65">
        <f>SUMIF('Indicadores brechas SH'!$C$4:$C$68,$C16,'Indicadores brechas SH'!BE$4:BE$68)</f>
        <v>0</v>
      </c>
      <c r="AI16" s="65">
        <f>SUMIF('Indicadores brechas SH'!$C$4:$C$68,$C16,'Indicadores brechas SH'!BF$4:BF$68)</f>
        <v>0</v>
      </c>
      <c r="AJ16" s="66">
        <f>SUMIF('Indicadores brechas SH'!$C$4:$C$68,$C16,'Indicadores brechas SH'!BG$4:BG$68)</f>
        <v>0</v>
      </c>
      <c r="AK16" s="17">
        <f>SUMIF('Indicadores brechas SH'!$C$4:$C$68,$C16,'Indicadores brechas SH'!BI$4:BI$68)</f>
        <v>0</v>
      </c>
      <c r="AL16" s="65">
        <f>SUMIF('Indicadores brechas SH'!$C$4:$C$68,$C16,'Indicadores brechas SH'!BJ$4:BJ$68)</f>
        <v>0</v>
      </c>
      <c r="AM16" s="65">
        <f>SUMIF('Indicadores brechas SH'!$C$4:$C$68,$C16,'Indicadores brechas SH'!BK$4:BK$68)</f>
        <v>0</v>
      </c>
      <c r="AN16" s="65">
        <f>SUMIF('Indicadores brechas SH'!$C$4:$C$68,$C16,'Indicadores brechas SH'!BL$4:BL$68)</f>
        <v>0</v>
      </c>
      <c r="AO16" s="65">
        <f>SUMIF('Indicadores brechas SH'!$C$4:$C$68,$C16,'Indicadores brechas SH'!BM$4:BM$68)</f>
        <v>0</v>
      </c>
      <c r="AP16" s="65">
        <f>SUMIF('Indicadores brechas SH'!$C$4:$C$68,$C16,'Indicadores brechas SH'!BN$4:BN$68)</f>
        <v>0</v>
      </c>
      <c r="AQ16" s="65">
        <f>SUMIF('Indicadores brechas SH'!$C$4:$C$68,$C16,'Indicadores brechas SH'!BO$4:BO$68)</f>
        <v>0</v>
      </c>
      <c r="AR16" s="65">
        <f>SUMIF('Indicadores brechas SH'!$C$4:$C$68,$C16,'Indicadores brechas SH'!BP$4:BP$68)</f>
        <v>0</v>
      </c>
      <c r="AS16" s="65">
        <f>SUMIF('Indicadores brechas SH'!$C$4:$C$68,$C16,'Indicadores brechas SH'!BQ$4:BQ$68)</f>
        <v>0</v>
      </c>
      <c r="AT16" s="66">
        <f>SUMIF('Indicadores brechas SH'!$C$4:$C$68,$C16,'Indicadores brechas SH'!BR$4:BR$68)</f>
        <v>0</v>
      </c>
      <c r="AU16" s="17">
        <f>SUMIF('Indicadores brechas SH'!$C$4:$C$68,$C16,'Indicadores brechas SH'!BT$4:BT$68)</f>
        <v>0</v>
      </c>
      <c r="AV16" s="65">
        <f>SUMIF('Indicadores brechas SH'!$C$4:$C$68,$C16,'Indicadores brechas SH'!BU$4:BU$68)</f>
        <v>0</v>
      </c>
      <c r="AW16" s="65">
        <f>SUMIF('Indicadores brechas SH'!$C$4:$C$68,$C16,'Indicadores brechas SH'!BV$4:BV$68)</f>
        <v>0</v>
      </c>
      <c r="AX16" s="65">
        <f>SUMIF('Indicadores brechas SH'!$C$4:$C$68,$C16,'Indicadores brechas SH'!BW$4:BW$68)</f>
        <v>0</v>
      </c>
      <c r="AY16" s="65">
        <f>SUMIF('Indicadores brechas SH'!$C$4:$C$68,$C16,'Indicadores brechas SH'!BX$4:BX$68)</f>
        <v>0</v>
      </c>
      <c r="AZ16" s="65">
        <f>SUMIF('Indicadores brechas SH'!$C$4:$C$68,$C16,'Indicadores brechas SH'!BY$4:BY$68)</f>
        <v>0</v>
      </c>
      <c r="BA16" s="65">
        <f>SUMIF('Indicadores brechas SH'!$C$4:$C$68,$C16,'Indicadores brechas SH'!BZ$4:BZ$68)</f>
        <v>0</v>
      </c>
      <c r="BB16" s="65">
        <f>SUMIF('Indicadores brechas SH'!$C$4:$C$68,$C16,'Indicadores brechas SH'!CA$4:CA$68)</f>
        <v>0</v>
      </c>
      <c r="BC16" s="66">
        <f>SUMIF('Indicadores brechas SH'!$C$4:$C$68,$C16,'Indicadores brechas SH'!CB$4:CB$68)</f>
        <v>0</v>
      </c>
      <c r="BD16" s="17">
        <f>SUMIF('Indicadores brechas SH'!$C$4:$C$68,$C16,'Indicadores brechas SH'!CD$4:CD$68)</f>
        <v>0</v>
      </c>
      <c r="BE16" s="65">
        <f>SUMIF('Indicadores brechas SH'!$C$4:$C$68,$C16,'Indicadores brechas SH'!CE$4:CE$68)</f>
        <v>0</v>
      </c>
      <c r="BF16" s="66">
        <f>SUMIF('Indicadores brechas SH'!$C$4:$C$68,$C16,'Indicadores brechas SH'!CF$4:CF$68)</f>
        <v>0</v>
      </c>
      <c r="BG16" s="17">
        <f>SUMIF('Indicadores brechas SH'!$C$4:$C$68,$C16,'Indicadores brechas SH'!CH$4:CH$68)</f>
        <v>0</v>
      </c>
      <c r="BH16" s="65">
        <f>SUMIF('Indicadores brechas SH'!$C$4:$C$68,$C16,'Indicadores brechas SH'!CI$4:CI$68)</f>
        <v>0</v>
      </c>
      <c r="BI16" s="66">
        <f>SUMIF('Indicadores brechas SH'!$C$4:$C$68,$C16,'Indicadores brechas SH'!CJ$4:CJ$68)</f>
        <v>0</v>
      </c>
      <c r="BJ16" s="17">
        <f>SUMIF('Indicadores brechas SH'!$C$4:$C$68,$C16,'Indicadores brechas SH'!CL$4:CL$68)</f>
        <v>0</v>
      </c>
      <c r="BK16" s="65">
        <f>SUMIF('Indicadores brechas SH'!$C$4:$C$68,$C16,'Indicadores brechas SH'!CM$4:CM$68)</f>
        <v>0</v>
      </c>
      <c r="BL16" s="65">
        <f>SUMIF('Indicadores brechas SH'!$C$4:$C$68,$C16,'Indicadores brechas SH'!CN$4:CN$68)</f>
        <v>0</v>
      </c>
      <c r="BM16" s="65">
        <f>SUMIF('Indicadores brechas SH'!$C$4:$C$68,$C16,'Indicadores brechas SH'!CO$4:CO$68)</f>
        <v>0</v>
      </c>
      <c r="BN16" s="65">
        <f>SUMIF('Indicadores brechas SH'!$C$4:$C$68,$C16,'Indicadores brechas SH'!CP$4:CP$68)</f>
        <v>0</v>
      </c>
      <c r="BO16" s="65">
        <f>SUMIF('Indicadores brechas SH'!$C$4:$C$68,$C16,'Indicadores brechas SH'!CQ$4:CQ$68)</f>
        <v>0</v>
      </c>
      <c r="BP16" s="66">
        <f>SUMIF('Indicadores brechas SH'!$C$4:$C$68,$C16,'Indicadores brechas SH'!CR$4:CR$68)</f>
        <v>0</v>
      </c>
      <c r="BQ16" s="17">
        <f>SUMIF('Indicadores brechas SH'!$C$4:$C$68,$C16,'Indicadores brechas SH'!CT$4:CT$68)</f>
        <v>0</v>
      </c>
      <c r="BR16" s="65">
        <f>SUMIF('Indicadores brechas SH'!$C$4:$C$68,$C16,'Indicadores brechas SH'!CU$4:CU$68)</f>
        <v>0</v>
      </c>
      <c r="BS16" s="66">
        <f>SUMIF('Indicadores brechas SH'!$C$4:$C$68,$C16,'Indicadores brechas SH'!CV$4:CV$68)</f>
        <v>0</v>
      </c>
      <c r="BT16" s="17">
        <f>SUMIF('Indicadores brechas SH'!$C$4:$C$68,$C16,'Indicadores brechas SH'!CX$4:CX$68)</f>
        <v>0</v>
      </c>
      <c r="BU16" s="65">
        <f>SUMIF('Indicadores brechas SH'!$C$4:$C$68,$C16,'Indicadores brechas SH'!CY$4:CY$68)</f>
        <v>0</v>
      </c>
      <c r="BV16" s="65">
        <f>SUMIF('Indicadores brechas SH'!$C$4:$C$68,$C16,'Indicadores brechas SH'!CZ$4:CZ$68)</f>
        <v>0</v>
      </c>
      <c r="BW16" s="65">
        <f>SUMIF('Indicadores brechas SH'!$C$4:$C$68,$C16,'Indicadores brechas SH'!DA$4:DA$68)</f>
        <v>0</v>
      </c>
      <c r="BX16" s="65">
        <f>SUMIF('Indicadores brechas SH'!$C$4:$C$68,$C16,'Indicadores brechas SH'!DB$4:DB$68)</f>
        <v>0</v>
      </c>
      <c r="BY16" s="65">
        <f>SUMIF('Indicadores brechas SH'!$C$4:$C$68,$C16,'Indicadores brechas SH'!DC$4:DC$68)</f>
        <v>0</v>
      </c>
      <c r="BZ16" s="65">
        <f>SUMIF('Indicadores brechas SH'!$C$4:$C$68,$C16,'Indicadores brechas SH'!DD$4:DD$68)</f>
        <v>0</v>
      </c>
      <c r="CA16" s="65">
        <f>SUMIF('Indicadores brechas SH'!$C$4:$C$68,$C16,'Indicadores brechas SH'!DE$4:DE$68)</f>
        <v>0</v>
      </c>
      <c r="CB16" s="66">
        <f>SUMIF('Indicadores brechas SH'!$C$4:$C$68,$C16,'Indicadores brechas SH'!DF$4:DF$68)</f>
        <v>0</v>
      </c>
      <c r="CC16" s="17">
        <f>SUMIF('Indicadores brechas SH'!$C$4:$C$68,$C16,'Indicadores brechas SH'!DH$4:DH$68)</f>
        <v>0</v>
      </c>
      <c r="CD16" s="65">
        <f>SUMIF('Indicadores brechas SH'!$C$4:$C$68,$C16,'Indicadores brechas SH'!DI$4:DI$68)</f>
        <v>0</v>
      </c>
      <c r="CE16" s="65">
        <f>SUMIF('Indicadores brechas SH'!$C$4:$C$68,$C16,'Indicadores brechas SH'!DJ$4:DJ$68)</f>
        <v>0</v>
      </c>
      <c r="CF16" s="65">
        <f>SUMIF('Indicadores brechas SH'!$C$4:$C$68,$C16,'Indicadores brechas SH'!DK$4:DK$68)</f>
        <v>0</v>
      </c>
      <c r="CG16" s="65">
        <f>SUMIF('Indicadores brechas SH'!$C$4:$C$68,$C16,'Indicadores brechas SH'!DL$4:DL$68)</f>
        <v>0</v>
      </c>
      <c r="CH16" s="65">
        <f>SUMIF('Indicadores brechas SH'!$C$4:$C$68,$C16,'Indicadores brechas SH'!DM$4:DM$68)</f>
        <v>0</v>
      </c>
      <c r="CI16" s="65">
        <f>SUMIF('Indicadores brechas SH'!$C$4:$C$68,$C16,'Indicadores brechas SH'!DN$4:DN$68)</f>
        <v>0</v>
      </c>
      <c r="CJ16" s="65">
        <f>SUMIF('Indicadores brechas SH'!$C$4:$C$68,$C16,'Indicadores brechas SH'!DO$4:DO$68)</f>
        <v>0</v>
      </c>
      <c r="CK16" s="66">
        <f>SUMIF('Indicadores brechas SH'!$C$4:$C$68,$C16,'Indicadores brechas SH'!DP$4:DP$68)</f>
        <v>0</v>
      </c>
      <c r="CL16" s="17">
        <f>SUMIF('Indicadores brechas SH'!$C$4:$C$68,$C16,'Indicadores brechas SH'!DR$4:DR$68)</f>
        <v>0</v>
      </c>
      <c r="CM16" s="65">
        <f>SUMIF('Indicadores brechas SH'!$C$4:$C$68,$C16,'Indicadores brechas SH'!DS$4:DS$68)</f>
        <v>0</v>
      </c>
      <c r="CN16" s="65">
        <f>SUMIF('Indicadores brechas SH'!$C$4:$C$68,$C16,'Indicadores brechas SH'!DT$4:DT$68)</f>
        <v>0</v>
      </c>
      <c r="CO16" s="66">
        <f>SUMIF('Indicadores brechas SH'!$C$4:$C$68,$C16,'Indicadores brechas SH'!DU$4:DU$68)</f>
        <v>0</v>
      </c>
      <c r="CP16" s="17">
        <f>SUMIF('Indicadores brechas SH'!$C$4:$C$68,$C16,'Indicadores brechas SH'!DW$4:DW$68)</f>
        <v>0</v>
      </c>
      <c r="CQ16" s="65">
        <f>SUMIF('Indicadores brechas SH'!$C$4:$C$68,$C16,'Indicadores brechas SH'!DX$4:DX$68)</f>
        <v>0</v>
      </c>
      <c r="CR16" s="65">
        <f>SUMIF('Indicadores brechas SH'!$C$4:$C$68,$C16,'Indicadores brechas SH'!DY$4:DY$68)</f>
        <v>0</v>
      </c>
      <c r="CS16" s="65">
        <f>SUMIF('Indicadores brechas SH'!$C$4:$C$68,$C16,'Indicadores brechas SH'!DZ$4:DZ$68)</f>
        <v>0</v>
      </c>
      <c r="CT16" s="65">
        <f>SUMIF('Indicadores brechas SH'!$C$4:$C$68,$C16,'Indicadores brechas SH'!EA$4:EA$68)</f>
        <v>0</v>
      </c>
      <c r="CU16" s="65">
        <f>SUMIF('Indicadores brechas SH'!$C$4:$C$68,$C16,'Indicadores brechas SH'!EB$4:EB$68)</f>
        <v>0</v>
      </c>
      <c r="CV16" s="65">
        <f>SUMIF('Indicadores brechas SH'!$C$4:$C$68,$C16,'Indicadores brechas SH'!EC$4:EC$68)</f>
        <v>0</v>
      </c>
      <c r="CW16" s="66">
        <f>SUMIF('Indicadores brechas SH'!$C$4:$C$68,$C16,'Indicadores brechas SH'!ED$4:ED$68)</f>
        <v>0</v>
      </c>
      <c r="CX16" s="17">
        <f>SUMIF('Indicadores brechas SH'!$C$4:$C$68,$C16,'Indicadores brechas SH'!EF$4:EF$68)</f>
        <v>0</v>
      </c>
      <c r="CY16" s="65">
        <f>SUMIF('Indicadores brechas SH'!$C$4:$C$68,$C16,'Indicadores brechas SH'!EG$4:EG$68)</f>
        <v>0</v>
      </c>
      <c r="CZ16" s="65">
        <f>SUMIF('Indicadores brechas SH'!$C$4:$C$68,$C16,'Indicadores brechas SH'!EH$4:EH$68)</f>
        <v>0</v>
      </c>
      <c r="DA16" s="65">
        <f>SUMIF('Indicadores brechas SH'!$C$4:$C$68,$C16,'Indicadores brechas SH'!EI$4:EI$68)</f>
        <v>0</v>
      </c>
      <c r="DB16" s="65">
        <f>SUMIF('Indicadores brechas SH'!$C$4:$C$68,$C16,'Indicadores brechas SH'!EJ$4:EJ$68)</f>
        <v>0</v>
      </c>
      <c r="DC16" s="65">
        <f>SUMIF('Indicadores brechas SH'!$C$4:$C$68,$C16,'Indicadores brechas SH'!EK$4:EK$68)</f>
        <v>0</v>
      </c>
      <c r="DD16" s="65">
        <f>SUMIF('Indicadores brechas SH'!$C$4:$C$68,$C16,'Indicadores brechas SH'!EL$4:EL$68)</f>
        <v>0</v>
      </c>
      <c r="DE16" s="65">
        <f>SUMIF('Indicadores brechas SH'!$C$4:$C$68,$C16,'Indicadores brechas SH'!EM$4:EM$68)</f>
        <v>0</v>
      </c>
      <c r="DF16" s="66">
        <f>SUMIF('Indicadores brechas SH'!$C$4:$C$68,$C16,'Indicadores brechas SH'!EN$4:EN$68)</f>
        <v>0</v>
      </c>
      <c r="DG16" s="17">
        <f>SUMIF('Indicadores brechas SH'!$C$4:$C$68,$C16,'Indicadores brechas SH'!EP$4:EP$68)</f>
        <v>1</v>
      </c>
      <c r="DH16" s="65">
        <f>SUMIF('Indicadores brechas SH'!$C$4:$C$68,$C16,'Indicadores brechas SH'!EQ$4:EQ$68)</f>
        <v>1</v>
      </c>
      <c r="DI16" s="65">
        <f>SUMIF('Indicadores brechas SH'!$C$4:$C$68,$C16,'Indicadores brechas SH'!ER$4:ER$68)</f>
        <v>4</v>
      </c>
      <c r="DJ16" s="65">
        <f>SUMIF('Indicadores brechas SH'!$C$4:$C$68,$C16,'Indicadores brechas SH'!ES$4:ES$68)</f>
        <v>1</v>
      </c>
      <c r="DK16" s="65">
        <f>SUMIF('Indicadores brechas SH'!$C$4:$C$68,$C16,'Indicadores brechas SH'!ET$4:ET$68)</f>
        <v>1</v>
      </c>
      <c r="DL16" s="65">
        <f>SUMIF('Indicadores brechas SH'!$C$4:$C$68,$C16,'Indicadores brechas SH'!EU$4:EU$68)</f>
        <v>1</v>
      </c>
      <c r="DM16" s="65">
        <f>SUMIF('Indicadores brechas SH'!$C$4:$C$68,$C16,'Indicadores brechas SH'!EV$4:EV$68)</f>
        <v>2</v>
      </c>
      <c r="DN16" s="65">
        <f>SUMIF('Indicadores brechas SH'!$C$4:$C$68,$C16,'Indicadores brechas SH'!EW$4:EW$68)</f>
        <v>1</v>
      </c>
      <c r="DO16" s="65">
        <f>SUMIF('Indicadores brechas SH'!$C$4:$C$68,$C16,'Indicadores brechas SH'!EX$4:EX$68)</f>
        <v>1</v>
      </c>
      <c r="DP16" s="66">
        <f>SUMIF('Indicadores brechas SH'!$C$4:$C$68,$C16,'Indicadores brechas SH'!EY$4:EY$68)</f>
        <v>1</v>
      </c>
      <c r="DQ16" s="65"/>
      <c r="DR16" s="65"/>
      <c r="DS16" s="65"/>
    </row>
    <row r="17" spans="1:123" ht="60">
      <c r="A17" s="294"/>
      <c r="B17" s="159" t="s">
        <v>202</v>
      </c>
      <c r="C17" s="160" t="s">
        <v>227</v>
      </c>
      <c r="D17" s="17">
        <f>SUMIF('Indicadores brechas SH'!$C$4:$C$68,$C17,'Indicadores brechas SH'!X$4:X$68)</f>
        <v>0</v>
      </c>
      <c r="E17" s="65">
        <f>SUMIF('Indicadores brechas SH'!$C$4:$C$68,$C17,'Indicadores brechas SH'!Y$4:Y$68)</f>
        <v>0</v>
      </c>
      <c r="F17" s="65">
        <f>SUMIF('Indicadores brechas SH'!$C$4:$C$68,$C17,'Indicadores brechas SH'!Z$4:Z$68)</f>
        <v>0</v>
      </c>
      <c r="G17" s="65">
        <f>SUMIF('Indicadores brechas SH'!$C$4:$C$68,$C17,'Indicadores brechas SH'!AA$4:AA$68)</f>
        <v>0</v>
      </c>
      <c r="H17" s="65">
        <f>SUMIF('Indicadores brechas SH'!$C$4:$C$68,$C17,'Indicadores brechas SH'!AB$4:AB$68)</f>
        <v>0</v>
      </c>
      <c r="I17" s="66">
        <f>SUMIF('Indicadores brechas SH'!$C$4:$C$68,$C17,'Indicadores brechas SH'!AC$4:AC$68)</f>
        <v>0</v>
      </c>
      <c r="J17" s="17">
        <f>SUMIF('Indicadores brechas SH'!$C$4:$C$68,$C17,'Indicadores brechas SH'!AE$4:AE$68)</f>
        <v>0</v>
      </c>
      <c r="K17" s="65">
        <f>SUMIF('Indicadores brechas SH'!$C$4:$C$68,$C17,'Indicadores brechas SH'!AF$4:AF$68)</f>
        <v>0</v>
      </c>
      <c r="L17" s="65">
        <f>SUMIF('Indicadores brechas SH'!$C$4:$C$68,$C17,'Indicadores brechas SH'!AG$4:AG$68)</f>
        <v>0</v>
      </c>
      <c r="M17" s="65">
        <f>SUMIF('Indicadores brechas SH'!$C$4:$C$68,$C17,'Indicadores brechas SH'!AH$4:AH$68)</f>
        <v>0</v>
      </c>
      <c r="N17" s="65">
        <f>SUMIF('Indicadores brechas SH'!$C$4:$C$68,$C17,'Indicadores brechas SH'!AI$4:AI$68)</f>
        <v>0</v>
      </c>
      <c r="O17" s="66">
        <f>SUMIF('Indicadores brechas SH'!$C$4:$C$68,$C17,'Indicadores brechas SH'!AJ$4:AJ$68)</f>
        <v>0</v>
      </c>
      <c r="P17" s="17">
        <f>SUMIF('Indicadores brechas SH'!$C$4:$C$68,$C17,'Indicadores brechas SH'!AL$4:AL$68)</f>
        <v>0</v>
      </c>
      <c r="Q17" s="65">
        <f>SUMIF('Indicadores brechas SH'!$C$4:$C$68,$C17,'Indicadores brechas SH'!AM$4:AM$68)</f>
        <v>0</v>
      </c>
      <c r="R17" s="65">
        <f>SUMIF('Indicadores brechas SH'!$C$4:$C$68,$C17,'Indicadores brechas SH'!AN$4:AN$68)</f>
        <v>0</v>
      </c>
      <c r="S17" s="65">
        <f>SUMIF('Indicadores brechas SH'!$C$4:$C$68,$C17,'Indicadores brechas SH'!AO$4:AO$68)</f>
        <v>0</v>
      </c>
      <c r="T17" s="65">
        <f>SUMIF('Indicadores brechas SH'!$C$4:$C$68,$C17,'Indicadores brechas SH'!AP$4:AP$68)</f>
        <v>0</v>
      </c>
      <c r="U17" s="65">
        <f>SUMIF('Indicadores brechas SH'!$C$4:$C$68,$C17,'Indicadores brechas SH'!AQ$4:AQ$68)</f>
        <v>0</v>
      </c>
      <c r="V17" s="65">
        <f>SUMIF('Indicadores brechas SH'!$C$4:$C$68,$C17,'Indicadores brechas SH'!AR$4:AR$68)</f>
        <v>0</v>
      </c>
      <c r="W17" s="65">
        <f>SUMIF('Indicadores brechas SH'!$C$4:$C$68,$C17,'Indicadores brechas SH'!AS$4:AS$68)</f>
        <v>0</v>
      </c>
      <c r="X17" s="65">
        <f>SUMIF('Indicadores brechas SH'!$C$4:$C$68,$C17,'Indicadores brechas SH'!AT$4:AT$68)</f>
        <v>0</v>
      </c>
      <c r="Y17" s="65">
        <f>SUMIF('Indicadores brechas SH'!$C$4:$C$68,$C17,'Indicadores brechas SH'!AU$4:AU$68)</f>
        <v>0</v>
      </c>
      <c r="Z17" s="66">
        <f>SUMIF('Indicadores brechas SH'!$C$4:$C$68,$C17,'Indicadores brechas SH'!AV$4:AV$68)</f>
        <v>0</v>
      </c>
      <c r="AA17" s="17">
        <f>SUMIF('Indicadores brechas SH'!$C$4:$C$68,$C17,'Indicadores brechas SH'!AX$4:AX$68)</f>
        <v>1</v>
      </c>
      <c r="AB17" s="65">
        <f>SUMIF('Indicadores brechas SH'!$C$4:$C$68,$C17,'Indicadores brechas SH'!AY$4:AY$68)</f>
        <v>1</v>
      </c>
      <c r="AC17" s="65">
        <f>SUMIF('Indicadores brechas SH'!$C$4:$C$68,$C17,'Indicadores brechas SH'!AZ$4:AZ$68)</f>
        <v>1</v>
      </c>
      <c r="AD17" s="65">
        <f>SUMIF('Indicadores brechas SH'!$C$4:$C$68,$C17,'Indicadores brechas SH'!BA$4:BA$68)</f>
        <v>1</v>
      </c>
      <c r="AE17" s="65">
        <f>SUMIF('Indicadores brechas SH'!$C$4:$C$68,$C17,'Indicadores brechas SH'!BB$4:BB$68)</f>
        <v>2</v>
      </c>
      <c r="AF17" s="65">
        <f>SUMIF('Indicadores brechas SH'!$C$4:$C$68,$C17,'Indicadores brechas SH'!BC$4:BC$68)</f>
        <v>1</v>
      </c>
      <c r="AG17" s="65">
        <f>SUMIF('Indicadores brechas SH'!$C$4:$C$68,$C17,'Indicadores brechas SH'!BD$4:BD$68)</f>
        <v>1</v>
      </c>
      <c r="AH17" s="65">
        <f>SUMIF('Indicadores brechas SH'!$C$4:$C$68,$C17,'Indicadores brechas SH'!BE$4:BE$68)</f>
        <v>1</v>
      </c>
      <c r="AI17" s="65">
        <f>SUMIF('Indicadores brechas SH'!$C$4:$C$68,$C17,'Indicadores brechas SH'!BF$4:BF$68)</f>
        <v>4</v>
      </c>
      <c r="AJ17" s="66">
        <f>SUMIF('Indicadores brechas SH'!$C$4:$C$68,$C17,'Indicadores brechas SH'!BG$4:BG$68)</f>
        <v>1</v>
      </c>
      <c r="AK17" s="17">
        <f>SUMIF('Indicadores brechas SH'!$C$4:$C$68,$C17,'Indicadores brechas SH'!BI$4:BI$68)</f>
        <v>1</v>
      </c>
      <c r="AL17" s="65">
        <f>SUMIF('Indicadores brechas SH'!$C$4:$C$68,$C17,'Indicadores brechas SH'!BJ$4:BJ$68)</f>
        <v>1</v>
      </c>
      <c r="AM17" s="65">
        <f>SUMIF('Indicadores brechas SH'!$C$4:$C$68,$C17,'Indicadores brechas SH'!BK$4:BK$68)</f>
        <v>1</v>
      </c>
      <c r="AN17" s="65">
        <f>SUMIF('Indicadores brechas SH'!$C$4:$C$68,$C17,'Indicadores brechas SH'!BL$4:BL$68)</f>
        <v>2</v>
      </c>
      <c r="AO17" s="65">
        <f>SUMIF('Indicadores brechas SH'!$C$4:$C$68,$C17,'Indicadores brechas SH'!BM$4:BM$68)</f>
        <v>1</v>
      </c>
      <c r="AP17" s="65">
        <f>SUMIF('Indicadores brechas SH'!$C$4:$C$68,$C17,'Indicadores brechas SH'!BN$4:BN$68)</f>
        <v>4</v>
      </c>
      <c r="AQ17" s="65">
        <f>SUMIF('Indicadores brechas SH'!$C$4:$C$68,$C17,'Indicadores brechas SH'!BO$4:BO$68)</f>
        <v>1</v>
      </c>
      <c r="AR17" s="65">
        <f>SUMIF('Indicadores brechas SH'!$C$4:$C$68,$C17,'Indicadores brechas SH'!BP$4:BP$68)</f>
        <v>2</v>
      </c>
      <c r="AS17" s="65">
        <f>SUMIF('Indicadores brechas SH'!$C$4:$C$68,$C17,'Indicadores brechas SH'!BQ$4:BQ$68)</f>
        <v>1</v>
      </c>
      <c r="AT17" s="66">
        <f>SUMIF('Indicadores brechas SH'!$C$4:$C$68,$C17,'Indicadores brechas SH'!BR$4:BR$68)</f>
        <v>1</v>
      </c>
      <c r="AU17" s="17">
        <f>SUMIF('Indicadores brechas SH'!$C$4:$C$68,$C17,'Indicadores brechas SH'!BT$4:BT$68)</f>
        <v>1</v>
      </c>
      <c r="AV17" s="65">
        <f>SUMIF('Indicadores brechas SH'!$C$4:$C$68,$C17,'Indicadores brechas SH'!BU$4:BU$68)</f>
        <v>2</v>
      </c>
      <c r="AW17" s="65">
        <f>SUMIF('Indicadores brechas SH'!$C$4:$C$68,$C17,'Indicadores brechas SH'!BV$4:BV$68)</f>
        <v>2</v>
      </c>
      <c r="AX17" s="65">
        <f>SUMIF('Indicadores brechas SH'!$C$4:$C$68,$C17,'Indicadores brechas SH'!BW$4:BW$68)</f>
        <v>1</v>
      </c>
      <c r="AY17" s="65">
        <f>SUMIF('Indicadores brechas SH'!$C$4:$C$68,$C17,'Indicadores brechas SH'!BX$4:BX$68)</f>
        <v>4</v>
      </c>
      <c r="AZ17" s="65">
        <f>SUMIF('Indicadores brechas SH'!$C$4:$C$68,$C17,'Indicadores brechas SH'!BY$4:BY$68)</f>
        <v>1</v>
      </c>
      <c r="BA17" s="65">
        <f>SUMIF('Indicadores brechas SH'!$C$4:$C$68,$C17,'Indicadores brechas SH'!BZ$4:BZ$68)</f>
        <v>1</v>
      </c>
      <c r="BB17" s="65">
        <f>SUMIF('Indicadores brechas SH'!$C$4:$C$68,$C17,'Indicadores brechas SH'!CA$4:CA$68)</f>
        <v>1</v>
      </c>
      <c r="BC17" s="66">
        <f>SUMIF('Indicadores brechas SH'!$C$4:$C$68,$C17,'Indicadores brechas SH'!CB$4:CB$68)</f>
        <v>1</v>
      </c>
      <c r="BD17" s="17">
        <f>SUMIF('Indicadores brechas SH'!$C$4:$C$68,$C17,'Indicadores brechas SH'!CD$4:CD$68)</f>
        <v>4</v>
      </c>
      <c r="BE17" s="65">
        <f>SUMIF('Indicadores brechas SH'!$C$4:$C$68,$C17,'Indicadores brechas SH'!CE$4:CE$68)</f>
        <v>1</v>
      </c>
      <c r="BF17" s="66">
        <f>SUMIF('Indicadores brechas SH'!$C$4:$C$68,$C17,'Indicadores brechas SH'!CF$4:CF$68)</f>
        <v>1</v>
      </c>
      <c r="BG17" s="17">
        <f>SUMIF('Indicadores brechas SH'!$C$4:$C$68,$C17,'Indicadores brechas SH'!CH$4:CH$68)</f>
        <v>1</v>
      </c>
      <c r="BH17" s="65">
        <f>SUMIF('Indicadores brechas SH'!$C$4:$C$68,$C17,'Indicadores brechas SH'!CI$4:CI$68)</f>
        <v>4</v>
      </c>
      <c r="BI17" s="66">
        <f>SUMIF('Indicadores brechas SH'!$C$4:$C$68,$C17,'Indicadores brechas SH'!CJ$4:CJ$68)</f>
        <v>1</v>
      </c>
      <c r="BJ17" s="17">
        <f>SUMIF('Indicadores brechas SH'!$C$4:$C$68,$C17,'Indicadores brechas SH'!CL$4:CL$68)</f>
        <v>1</v>
      </c>
      <c r="BK17" s="65">
        <f>SUMIF('Indicadores brechas SH'!$C$4:$C$68,$C17,'Indicadores brechas SH'!CM$4:CM$68)</f>
        <v>1</v>
      </c>
      <c r="BL17" s="65">
        <f>SUMIF('Indicadores brechas SH'!$C$4:$C$68,$C17,'Indicadores brechas SH'!CN$4:CN$68)</f>
        <v>1</v>
      </c>
      <c r="BM17" s="65">
        <f>SUMIF('Indicadores brechas SH'!$C$4:$C$68,$C17,'Indicadores brechas SH'!CO$4:CO$68)</f>
        <v>2</v>
      </c>
      <c r="BN17" s="65">
        <f>SUMIF('Indicadores brechas SH'!$C$4:$C$68,$C17,'Indicadores brechas SH'!CP$4:CP$68)</f>
        <v>1</v>
      </c>
      <c r="BO17" s="65">
        <f>SUMIF('Indicadores brechas SH'!$C$4:$C$68,$C17,'Indicadores brechas SH'!CQ$4:CQ$68)</f>
        <v>4</v>
      </c>
      <c r="BP17" s="66">
        <f>SUMIF('Indicadores brechas SH'!$C$4:$C$68,$C17,'Indicadores brechas SH'!CR$4:CR$68)</f>
        <v>1</v>
      </c>
      <c r="BQ17" s="17">
        <f>SUMIF('Indicadores brechas SH'!$C$4:$C$68,$C17,'Indicadores brechas SH'!CT$4:CT$68)</f>
        <v>2</v>
      </c>
      <c r="BR17" s="65">
        <f>SUMIF('Indicadores brechas SH'!$C$4:$C$68,$C17,'Indicadores brechas SH'!CU$4:CU$68)</f>
        <v>1</v>
      </c>
      <c r="BS17" s="66">
        <f>SUMIF('Indicadores brechas SH'!$C$4:$C$68,$C17,'Indicadores brechas SH'!CV$4:CV$68)</f>
        <v>4</v>
      </c>
      <c r="BT17" s="17">
        <f>SUMIF('Indicadores brechas SH'!$C$4:$C$68,$C17,'Indicadores brechas SH'!CX$4:CX$68)</f>
        <v>1</v>
      </c>
      <c r="BU17" s="65">
        <f>SUMIF('Indicadores brechas SH'!$C$4:$C$68,$C17,'Indicadores brechas SH'!CY$4:CY$68)</f>
        <v>1</v>
      </c>
      <c r="BV17" s="65">
        <f>SUMIF('Indicadores brechas SH'!$C$4:$C$68,$C17,'Indicadores brechas SH'!CZ$4:CZ$68)</f>
        <v>4</v>
      </c>
      <c r="BW17" s="65">
        <f>SUMIF('Indicadores brechas SH'!$C$4:$C$68,$C17,'Indicadores brechas SH'!DA$4:DA$68)</f>
        <v>1</v>
      </c>
      <c r="BX17" s="65">
        <f>SUMIF('Indicadores brechas SH'!$C$4:$C$68,$C17,'Indicadores brechas SH'!DB$4:DB$68)</f>
        <v>1</v>
      </c>
      <c r="BY17" s="65">
        <f>SUMIF('Indicadores brechas SH'!$C$4:$C$68,$C17,'Indicadores brechas SH'!DC$4:DC$68)</f>
        <v>1</v>
      </c>
      <c r="BZ17" s="65">
        <f>SUMIF('Indicadores brechas SH'!$C$4:$C$68,$C17,'Indicadores brechas SH'!DD$4:DD$68)</f>
        <v>1</v>
      </c>
      <c r="CA17" s="65">
        <f>SUMIF('Indicadores brechas SH'!$C$4:$C$68,$C17,'Indicadores brechas SH'!DE$4:DE$68)</f>
        <v>1</v>
      </c>
      <c r="CB17" s="66">
        <f>SUMIF('Indicadores brechas SH'!$C$4:$C$68,$C17,'Indicadores brechas SH'!DF$4:DF$68)</f>
        <v>1</v>
      </c>
      <c r="CC17" s="17">
        <f>SUMIF('Indicadores brechas SH'!$C$4:$C$68,$C17,'Indicadores brechas SH'!DH$4:DH$68)</f>
        <v>4</v>
      </c>
      <c r="CD17" s="65">
        <f>SUMIF('Indicadores brechas SH'!$C$4:$C$68,$C17,'Indicadores brechas SH'!DI$4:DI$68)</f>
        <v>1</v>
      </c>
      <c r="CE17" s="65">
        <f>SUMIF('Indicadores brechas SH'!$C$4:$C$68,$C17,'Indicadores brechas SH'!DJ$4:DJ$68)</f>
        <v>1</v>
      </c>
      <c r="CF17" s="65">
        <f>SUMIF('Indicadores brechas SH'!$C$4:$C$68,$C17,'Indicadores brechas SH'!DK$4:DK$68)</f>
        <v>4</v>
      </c>
      <c r="CG17" s="65">
        <f>SUMIF('Indicadores brechas SH'!$C$4:$C$68,$C17,'Indicadores brechas SH'!DL$4:DL$68)</f>
        <v>1</v>
      </c>
      <c r="CH17" s="65">
        <f>SUMIF('Indicadores brechas SH'!$C$4:$C$68,$C17,'Indicadores brechas SH'!DM$4:DM$68)</f>
        <v>1</v>
      </c>
      <c r="CI17" s="65">
        <f>SUMIF('Indicadores brechas SH'!$C$4:$C$68,$C17,'Indicadores brechas SH'!DN$4:DN$68)</f>
        <v>1</v>
      </c>
      <c r="CJ17" s="65">
        <f>SUMIF('Indicadores brechas SH'!$C$4:$C$68,$C17,'Indicadores brechas SH'!DO$4:DO$68)</f>
        <v>1</v>
      </c>
      <c r="CK17" s="66">
        <f>SUMIF('Indicadores brechas SH'!$C$4:$C$68,$C17,'Indicadores brechas SH'!DP$4:DP$68)</f>
        <v>1</v>
      </c>
      <c r="CL17" s="17">
        <f>SUMIF('Indicadores brechas SH'!$C$4:$C$68,$C17,'Indicadores brechas SH'!DR$4:DR$68)</f>
        <v>1</v>
      </c>
      <c r="CM17" s="65">
        <f>SUMIF('Indicadores brechas SH'!$C$4:$C$68,$C17,'Indicadores brechas SH'!DS$4:DS$68)</f>
        <v>4</v>
      </c>
      <c r="CN17" s="65">
        <f>SUMIF('Indicadores brechas SH'!$C$4:$C$68,$C17,'Indicadores brechas SH'!DT$4:DT$68)</f>
        <v>1</v>
      </c>
      <c r="CO17" s="66">
        <f>SUMIF('Indicadores brechas SH'!$C$4:$C$68,$C17,'Indicadores brechas SH'!DU$4:DU$68)</f>
        <v>1</v>
      </c>
      <c r="CP17" s="17">
        <f>SUMIF('Indicadores brechas SH'!$C$4:$C$68,$C17,'Indicadores brechas SH'!DW$4:DW$68)</f>
        <v>4</v>
      </c>
      <c r="CQ17" s="65">
        <f>SUMIF('Indicadores brechas SH'!$C$4:$C$68,$C17,'Indicadores brechas SH'!DX$4:DX$68)</f>
        <v>2</v>
      </c>
      <c r="CR17" s="65">
        <f>SUMIF('Indicadores brechas SH'!$C$4:$C$68,$C17,'Indicadores brechas SH'!DY$4:DY$68)</f>
        <v>1</v>
      </c>
      <c r="CS17" s="65">
        <f>SUMIF('Indicadores brechas SH'!$C$4:$C$68,$C17,'Indicadores brechas SH'!DZ$4:DZ$68)</f>
        <v>1</v>
      </c>
      <c r="CT17" s="65">
        <f>SUMIF('Indicadores brechas SH'!$C$4:$C$68,$C17,'Indicadores brechas SH'!EA$4:EA$68)</f>
        <v>1</v>
      </c>
      <c r="CU17" s="65">
        <f>SUMIF('Indicadores brechas SH'!$C$4:$C$68,$C17,'Indicadores brechas SH'!EB$4:EB$68)</f>
        <v>1</v>
      </c>
      <c r="CV17" s="65">
        <f>SUMIF('Indicadores brechas SH'!$C$4:$C$68,$C17,'Indicadores brechas SH'!EC$4:EC$68)</f>
        <v>1</v>
      </c>
      <c r="CW17" s="66">
        <f>SUMIF('Indicadores brechas SH'!$C$4:$C$68,$C17,'Indicadores brechas SH'!ED$4:ED$68)</f>
        <v>1</v>
      </c>
      <c r="CX17" s="17">
        <f>SUMIF('Indicadores brechas SH'!$C$4:$C$68,$C17,'Indicadores brechas SH'!EF$4:EF$68)</f>
        <v>1</v>
      </c>
      <c r="CY17" s="65">
        <f>SUMIF('Indicadores brechas SH'!$C$4:$C$68,$C17,'Indicadores brechas SH'!EG$4:EG$68)</f>
        <v>1</v>
      </c>
      <c r="CZ17" s="65">
        <f>SUMIF('Indicadores brechas SH'!$C$4:$C$68,$C17,'Indicadores brechas SH'!EH$4:EH$68)</f>
        <v>1</v>
      </c>
      <c r="DA17" s="65">
        <f>SUMIF('Indicadores brechas SH'!$C$4:$C$68,$C17,'Indicadores brechas SH'!EI$4:EI$68)</f>
        <v>1</v>
      </c>
      <c r="DB17" s="65">
        <f>SUMIF('Indicadores brechas SH'!$C$4:$C$68,$C17,'Indicadores brechas SH'!EJ$4:EJ$68)</f>
        <v>1</v>
      </c>
      <c r="DC17" s="65">
        <f>SUMIF('Indicadores brechas SH'!$C$4:$C$68,$C17,'Indicadores brechas SH'!EK$4:EK$68)</f>
        <v>4</v>
      </c>
      <c r="DD17" s="65">
        <f>SUMIF('Indicadores brechas SH'!$C$4:$C$68,$C17,'Indicadores brechas SH'!EL$4:EL$68)</f>
        <v>1</v>
      </c>
      <c r="DE17" s="65">
        <f>SUMIF('Indicadores brechas SH'!$C$4:$C$68,$C17,'Indicadores brechas SH'!EM$4:EM$68)</f>
        <v>1</v>
      </c>
      <c r="DF17" s="66">
        <f>SUMIF('Indicadores brechas SH'!$C$4:$C$68,$C17,'Indicadores brechas SH'!EN$4:EN$68)</f>
        <v>1</v>
      </c>
      <c r="DG17" s="17">
        <f>SUMIF('Indicadores brechas SH'!$C$4:$C$68,$C17,'Indicadores brechas SH'!EP$4:EP$68)</f>
        <v>0</v>
      </c>
      <c r="DH17" s="65">
        <f>SUMIF('Indicadores brechas SH'!$C$4:$C$68,$C17,'Indicadores brechas SH'!EQ$4:EQ$68)</f>
        <v>0</v>
      </c>
      <c r="DI17" s="65">
        <f>SUMIF('Indicadores brechas SH'!$C$4:$C$68,$C17,'Indicadores brechas SH'!ER$4:ER$68)</f>
        <v>0</v>
      </c>
      <c r="DJ17" s="65">
        <f>SUMIF('Indicadores brechas SH'!$C$4:$C$68,$C17,'Indicadores brechas SH'!ES$4:ES$68)</f>
        <v>0</v>
      </c>
      <c r="DK17" s="65">
        <f>SUMIF('Indicadores brechas SH'!$C$4:$C$68,$C17,'Indicadores brechas SH'!ET$4:ET$68)</f>
        <v>0</v>
      </c>
      <c r="DL17" s="65">
        <f>SUMIF('Indicadores brechas SH'!$C$4:$C$68,$C17,'Indicadores brechas SH'!EU$4:EU$68)</f>
        <v>0</v>
      </c>
      <c r="DM17" s="65">
        <f>SUMIF('Indicadores brechas SH'!$C$4:$C$68,$C17,'Indicadores brechas SH'!EV$4:EV$68)</f>
        <v>0</v>
      </c>
      <c r="DN17" s="65">
        <f>SUMIF('Indicadores brechas SH'!$C$4:$C$68,$C17,'Indicadores brechas SH'!EW$4:EW$68)</f>
        <v>0</v>
      </c>
      <c r="DO17" s="65">
        <f>SUMIF('Indicadores brechas SH'!$C$4:$C$68,$C17,'Indicadores brechas SH'!EX$4:EX$68)</f>
        <v>0</v>
      </c>
      <c r="DP17" s="66">
        <f>SUMIF('Indicadores brechas SH'!$C$4:$C$68,$C17,'Indicadores brechas SH'!EY$4:EY$68)</f>
        <v>0</v>
      </c>
      <c r="DQ17" s="65"/>
      <c r="DR17" s="65"/>
      <c r="DS17" s="65"/>
    </row>
    <row r="18" spans="1:123" ht="125.25" customHeight="1" thickBot="1">
      <c r="A18" s="294"/>
      <c r="B18" s="159" t="s">
        <v>202</v>
      </c>
      <c r="C18" s="161" t="s">
        <v>237</v>
      </c>
      <c r="D18" s="17">
        <f>SUMIF('Indicadores brechas SH'!$C$4:$C$68,$C18,'Indicadores brechas SH'!X$4:X$68)</f>
        <v>4</v>
      </c>
      <c r="E18" s="65">
        <f>SUMIF('Indicadores brechas SH'!$C$4:$C$68,$C18,'Indicadores brechas SH'!Y$4:Y$68)</f>
        <v>1</v>
      </c>
      <c r="F18" s="65">
        <f>SUMIF('Indicadores brechas SH'!$C$4:$C$68,$C18,'Indicadores brechas SH'!Z$4:Z$68)</f>
        <v>2</v>
      </c>
      <c r="G18" s="65">
        <f>SUMIF('Indicadores brechas SH'!$C$4:$C$68,$C18,'Indicadores brechas SH'!AA$4:AA$68)</f>
        <v>2</v>
      </c>
      <c r="H18" s="65">
        <f>SUMIF('Indicadores brechas SH'!$C$4:$C$68,$C18,'Indicadores brechas SH'!AB$4:AB$68)</f>
        <v>1</v>
      </c>
      <c r="I18" s="66">
        <f>SUMIF('Indicadores brechas SH'!$C$4:$C$68,$C18,'Indicadores brechas SH'!AC$4:AC$68)</f>
        <v>1</v>
      </c>
      <c r="J18" s="17">
        <f>SUMIF('Indicadores brechas SH'!$C$4:$C$68,$C18,'Indicadores brechas SH'!AE$4:AE$68)</f>
        <v>2</v>
      </c>
      <c r="K18" s="65">
        <f>SUMIF('Indicadores brechas SH'!$C$4:$C$68,$C18,'Indicadores brechas SH'!AF$4:AF$68)</f>
        <v>1</v>
      </c>
      <c r="L18" s="65">
        <f>SUMIF('Indicadores brechas SH'!$C$4:$C$68,$C18,'Indicadores brechas SH'!AG$4:AG$68)</f>
        <v>1</v>
      </c>
      <c r="M18" s="65">
        <f>SUMIF('Indicadores brechas SH'!$C$4:$C$68,$C18,'Indicadores brechas SH'!AH$4:AH$68)</f>
        <v>4</v>
      </c>
      <c r="N18" s="65">
        <f>SUMIF('Indicadores brechas SH'!$C$4:$C$68,$C18,'Indicadores brechas SH'!AI$4:AI$68)</f>
        <v>1</v>
      </c>
      <c r="O18" s="66">
        <f>SUMIF('Indicadores brechas SH'!$C$4:$C$68,$C18,'Indicadores brechas SH'!AJ$4:AJ$68)</f>
        <v>2</v>
      </c>
      <c r="P18" s="17">
        <f>SUMIF('Indicadores brechas SH'!$C$4:$C$68,$C18,'Indicadores brechas SH'!AL$4:AL$68)</f>
        <v>1</v>
      </c>
      <c r="Q18" s="65">
        <f>SUMIF('Indicadores brechas SH'!$C$4:$C$68,$C18,'Indicadores brechas SH'!AM$4:AM$68)</f>
        <v>1</v>
      </c>
      <c r="R18" s="65">
        <f>SUMIF('Indicadores brechas SH'!$C$4:$C$68,$C18,'Indicadores brechas SH'!AN$4:AN$68)</f>
        <v>1</v>
      </c>
      <c r="S18" s="65">
        <f>SUMIF('Indicadores brechas SH'!$C$4:$C$68,$C18,'Indicadores brechas SH'!AO$4:AO$68)</f>
        <v>1</v>
      </c>
      <c r="T18" s="65">
        <f>SUMIF('Indicadores brechas SH'!$C$4:$C$68,$C18,'Indicadores brechas SH'!AP$4:AP$68)</f>
        <v>1</v>
      </c>
      <c r="U18" s="65">
        <f>SUMIF('Indicadores brechas SH'!$C$4:$C$68,$C18,'Indicadores brechas SH'!AQ$4:AQ$68)</f>
        <v>1</v>
      </c>
      <c r="V18" s="65">
        <f>SUMIF('Indicadores brechas SH'!$C$4:$C$68,$C18,'Indicadores brechas SH'!AR$4:AR$68)</f>
        <v>1</v>
      </c>
      <c r="W18" s="65">
        <f>SUMIF('Indicadores brechas SH'!$C$4:$C$68,$C18,'Indicadores brechas SH'!AS$4:AS$68)</f>
        <v>1</v>
      </c>
      <c r="X18" s="65">
        <f>SUMIF('Indicadores brechas SH'!$C$4:$C$68,$C18,'Indicadores brechas SH'!AT$4:AT$68)</f>
        <v>1</v>
      </c>
      <c r="Y18" s="65">
        <f>SUMIF('Indicadores brechas SH'!$C$4:$C$68,$C18,'Indicadores brechas SH'!AU$4:AU$68)</f>
        <v>2</v>
      </c>
      <c r="Z18" s="66">
        <f>SUMIF('Indicadores brechas SH'!$C$4:$C$68,$C18,'Indicadores brechas SH'!AV$4:AV$68)</f>
        <v>1</v>
      </c>
      <c r="AA18" s="17">
        <f>SUMIF('Indicadores brechas SH'!$C$4:$C$68,$C18,'Indicadores brechas SH'!AX$4:AX$68)</f>
        <v>1</v>
      </c>
      <c r="AB18" s="65">
        <f>SUMIF('Indicadores brechas SH'!$C$4:$C$68,$C18,'Indicadores brechas SH'!AY$4:AY$68)</f>
        <v>1</v>
      </c>
      <c r="AC18" s="65">
        <f>SUMIF('Indicadores brechas SH'!$C$4:$C$68,$C18,'Indicadores brechas SH'!AZ$4:AZ$68)</f>
        <v>1</v>
      </c>
      <c r="AD18" s="65">
        <f>SUMIF('Indicadores brechas SH'!$C$4:$C$68,$C18,'Indicadores brechas SH'!BA$4:BA$68)</f>
        <v>1</v>
      </c>
      <c r="AE18" s="65">
        <f>SUMIF('Indicadores brechas SH'!$C$4:$C$68,$C18,'Indicadores brechas SH'!BB$4:BB$68)</f>
        <v>4</v>
      </c>
      <c r="AF18" s="65">
        <f>SUMIF('Indicadores brechas SH'!$C$4:$C$68,$C18,'Indicadores brechas SH'!BC$4:BC$68)</f>
        <v>1</v>
      </c>
      <c r="AG18" s="65">
        <f>SUMIF('Indicadores brechas SH'!$C$4:$C$68,$C18,'Indicadores brechas SH'!BD$4:BD$68)</f>
        <v>1</v>
      </c>
      <c r="AH18" s="65">
        <f>SUMIF('Indicadores brechas SH'!$C$4:$C$68,$C18,'Indicadores brechas SH'!BE$4:BE$68)</f>
        <v>1</v>
      </c>
      <c r="AI18" s="65">
        <f>SUMIF('Indicadores brechas SH'!$C$4:$C$68,$C18,'Indicadores brechas SH'!BF$4:BF$68)</f>
        <v>1</v>
      </c>
      <c r="AJ18" s="66">
        <f>SUMIF('Indicadores brechas SH'!$C$4:$C$68,$C18,'Indicadores brechas SH'!BG$4:BG$68)</f>
        <v>1</v>
      </c>
      <c r="AK18" s="17">
        <f>SUMIF('Indicadores brechas SH'!$C$4:$C$68,$C18,'Indicadores brechas SH'!BI$4:BI$68)</f>
        <v>1</v>
      </c>
      <c r="AL18" s="65">
        <f>SUMIF('Indicadores brechas SH'!$C$4:$C$68,$C18,'Indicadores brechas SH'!BJ$4:BJ$68)</f>
        <v>2</v>
      </c>
      <c r="AM18" s="65">
        <f>SUMIF('Indicadores brechas SH'!$C$4:$C$68,$C18,'Indicadores brechas SH'!BK$4:BK$68)</f>
        <v>1</v>
      </c>
      <c r="AN18" s="65">
        <f>SUMIF('Indicadores brechas SH'!$C$4:$C$68,$C18,'Indicadores brechas SH'!BL$4:BL$68)</f>
        <v>1</v>
      </c>
      <c r="AO18" s="65">
        <f>SUMIF('Indicadores brechas SH'!$C$4:$C$68,$C18,'Indicadores brechas SH'!BM$4:BM$68)</f>
        <v>4</v>
      </c>
      <c r="AP18" s="65">
        <f>SUMIF('Indicadores brechas SH'!$C$4:$C$68,$C18,'Indicadores brechas SH'!BN$4:BN$68)</f>
        <v>4</v>
      </c>
      <c r="AQ18" s="65">
        <f>SUMIF('Indicadores brechas SH'!$C$4:$C$68,$C18,'Indicadores brechas SH'!BO$4:BO$68)</f>
        <v>4</v>
      </c>
      <c r="AR18" s="65">
        <f>SUMIF('Indicadores brechas SH'!$C$4:$C$68,$C18,'Indicadores brechas SH'!BP$4:BP$68)</f>
        <v>4</v>
      </c>
      <c r="AS18" s="65">
        <f>SUMIF('Indicadores brechas SH'!$C$4:$C$68,$C18,'Indicadores brechas SH'!BQ$4:BQ$68)</f>
        <v>1</v>
      </c>
      <c r="AT18" s="66">
        <f>SUMIF('Indicadores brechas SH'!$C$4:$C$68,$C18,'Indicadores brechas SH'!BR$4:BR$68)</f>
        <v>1</v>
      </c>
      <c r="AU18" s="17">
        <f>SUMIF('Indicadores brechas SH'!$C$4:$C$68,$C18,'Indicadores brechas SH'!BT$4:BT$68)</f>
        <v>1</v>
      </c>
      <c r="AV18" s="65">
        <f>SUMIF('Indicadores brechas SH'!$C$4:$C$68,$C18,'Indicadores brechas SH'!BU$4:BU$68)</f>
        <v>1</v>
      </c>
      <c r="AW18" s="65">
        <f>SUMIF('Indicadores brechas SH'!$C$4:$C$68,$C18,'Indicadores brechas SH'!BV$4:BV$68)</f>
        <v>2</v>
      </c>
      <c r="AX18" s="65">
        <f>SUMIF('Indicadores brechas SH'!$C$4:$C$68,$C18,'Indicadores brechas SH'!BW$4:BW$68)</f>
        <v>1</v>
      </c>
      <c r="AY18" s="65">
        <f>SUMIF('Indicadores brechas SH'!$C$4:$C$68,$C18,'Indicadores brechas SH'!BX$4:BX$68)</f>
        <v>4</v>
      </c>
      <c r="AZ18" s="65">
        <f>SUMIF('Indicadores brechas SH'!$C$4:$C$68,$C18,'Indicadores brechas SH'!BY$4:BY$68)</f>
        <v>2</v>
      </c>
      <c r="BA18" s="65">
        <f>SUMIF('Indicadores brechas SH'!$C$4:$C$68,$C18,'Indicadores brechas SH'!BZ$4:BZ$68)</f>
        <v>1</v>
      </c>
      <c r="BB18" s="65">
        <f>SUMIF('Indicadores brechas SH'!$C$4:$C$68,$C18,'Indicadores brechas SH'!CA$4:CA$68)</f>
        <v>2</v>
      </c>
      <c r="BC18" s="66">
        <f>SUMIF('Indicadores brechas SH'!$C$4:$C$68,$C18,'Indicadores brechas SH'!CB$4:CB$68)</f>
        <v>2</v>
      </c>
      <c r="BD18" s="17">
        <f>SUMIF('Indicadores brechas SH'!$C$4:$C$68,$C18,'Indicadores brechas SH'!CD$4:CD$68)</f>
        <v>4</v>
      </c>
      <c r="BE18" s="65">
        <f>SUMIF('Indicadores brechas SH'!$C$4:$C$68,$C18,'Indicadores brechas SH'!CE$4:CE$68)</f>
        <v>2</v>
      </c>
      <c r="BF18" s="66">
        <f>SUMIF('Indicadores brechas SH'!$C$4:$C$68,$C18,'Indicadores brechas SH'!CF$4:CF$68)</f>
        <v>2</v>
      </c>
      <c r="BG18" s="17">
        <f>SUMIF('Indicadores brechas SH'!$C$4:$C$68,$C18,'Indicadores brechas SH'!CH$4:CH$68)</f>
        <v>2</v>
      </c>
      <c r="BH18" s="65">
        <f>SUMIF('Indicadores brechas SH'!$C$4:$C$68,$C18,'Indicadores brechas SH'!CI$4:CI$68)</f>
        <v>4</v>
      </c>
      <c r="BI18" s="66">
        <f>SUMIF('Indicadores brechas SH'!$C$4:$C$68,$C18,'Indicadores brechas SH'!CJ$4:CJ$68)</f>
        <v>2</v>
      </c>
      <c r="BJ18" s="17">
        <f>SUMIF('Indicadores brechas SH'!$C$4:$C$68,$C18,'Indicadores brechas SH'!CL$4:CL$68)</f>
        <v>2</v>
      </c>
      <c r="BK18" s="65">
        <f>SUMIF('Indicadores brechas SH'!$C$4:$C$68,$C18,'Indicadores brechas SH'!CM$4:CM$68)</f>
        <v>2</v>
      </c>
      <c r="BL18" s="65">
        <f>SUMIF('Indicadores brechas SH'!$C$4:$C$68,$C18,'Indicadores brechas SH'!CN$4:CN$68)</f>
        <v>2</v>
      </c>
      <c r="BM18" s="65">
        <f>SUMIF('Indicadores brechas SH'!$C$4:$C$68,$C18,'Indicadores brechas SH'!CO$4:CO$68)</f>
        <v>4</v>
      </c>
      <c r="BN18" s="65">
        <f>SUMIF('Indicadores brechas SH'!$C$4:$C$68,$C18,'Indicadores brechas SH'!CP$4:CP$68)</f>
        <v>4</v>
      </c>
      <c r="BO18" s="65">
        <f>SUMIF('Indicadores brechas SH'!$C$4:$C$68,$C18,'Indicadores brechas SH'!CQ$4:CQ$68)</f>
        <v>4</v>
      </c>
      <c r="BP18" s="66">
        <f>SUMIF('Indicadores brechas SH'!$C$4:$C$68,$C18,'Indicadores brechas SH'!CR$4:CR$68)</f>
        <v>4</v>
      </c>
      <c r="BQ18" s="17">
        <f>SUMIF('Indicadores brechas SH'!$C$4:$C$68,$C18,'Indicadores brechas SH'!CT$4:CT$68)</f>
        <v>1</v>
      </c>
      <c r="BR18" s="65">
        <f>SUMIF('Indicadores brechas SH'!$C$4:$C$68,$C18,'Indicadores brechas SH'!CU$4:CU$68)</f>
        <v>1</v>
      </c>
      <c r="BS18" s="66">
        <f>SUMIF('Indicadores brechas SH'!$C$4:$C$68,$C18,'Indicadores brechas SH'!CV$4:CV$68)</f>
        <v>4</v>
      </c>
      <c r="BT18" s="17">
        <f>SUMIF('Indicadores brechas SH'!$C$4:$C$68,$C18,'Indicadores brechas SH'!CX$4:CX$68)</f>
        <v>1</v>
      </c>
      <c r="BU18" s="65">
        <f>SUMIF('Indicadores brechas SH'!$C$4:$C$68,$C18,'Indicadores brechas SH'!CY$4:CY$68)</f>
        <v>1</v>
      </c>
      <c r="BV18" s="65">
        <f>SUMIF('Indicadores brechas SH'!$C$4:$C$68,$C18,'Indicadores brechas SH'!CZ$4:CZ$68)</f>
        <v>4</v>
      </c>
      <c r="BW18" s="65">
        <f>SUMIF('Indicadores brechas SH'!$C$4:$C$68,$C18,'Indicadores brechas SH'!DA$4:DA$68)</f>
        <v>1</v>
      </c>
      <c r="BX18" s="65">
        <f>SUMIF('Indicadores brechas SH'!$C$4:$C$68,$C18,'Indicadores brechas SH'!DB$4:DB$68)</f>
        <v>1</v>
      </c>
      <c r="BY18" s="65">
        <f>SUMIF('Indicadores brechas SH'!$C$4:$C$68,$C18,'Indicadores brechas SH'!DC$4:DC$68)</f>
        <v>1</v>
      </c>
      <c r="BZ18" s="65">
        <f>SUMIF('Indicadores brechas SH'!$C$4:$C$68,$C18,'Indicadores brechas SH'!DD$4:DD$68)</f>
        <v>1</v>
      </c>
      <c r="CA18" s="65">
        <f>SUMIF('Indicadores brechas SH'!$C$4:$C$68,$C18,'Indicadores brechas SH'!DE$4:DE$68)</f>
        <v>1</v>
      </c>
      <c r="CB18" s="66">
        <f>SUMIF('Indicadores brechas SH'!$C$4:$C$68,$C18,'Indicadores brechas SH'!DF$4:DF$68)</f>
        <v>1</v>
      </c>
      <c r="CC18" s="17">
        <f>SUMIF('Indicadores brechas SH'!$C$4:$C$68,$C18,'Indicadores brechas SH'!DH$4:DH$68)</f>
        <v>2</v>
      </c>
      <c r="CD18" s="65">
        <f>SUMIF('Indicadores brechas SH'!$C$4:$C$68,$C18,'Indicadores brechas SH'!DI$4:DI$68)</f>
        <v>1</v>
      </c>
      <c r="CE18" s="65">
        <f>SUMIF('Indicadores brechas SH'!$C$4:$C$68,$C18,'Indicadores brechas SH'!DJ$4:DJ$68)</f>
        <v>1</v>
      </c>
      <c r="CF18" s="65">
        <f>SUMIF('Indicadores brechas SH'!$C$4:$C$68,$C18,'Indicadores brechas SH'!DK$4:DK$68)</f>
        <v>4</v>
      </c>
      <c r="CG18" s="65">
        <f>SUMIF('Indicadores brechas SH'!$C$4:$C$68,$C18,'Indicadores brechas SH'!DL$4:DL$68)</f>
        <v>1</v>
      </c>
      <c r="CH18" s="65">
        <f>SUMIF('Indicadores brechas SH'!$C$4:$C$68,$C18,'Indicadores brechas SH'!DM$4:DM$68)</f>
        <v>1</v>
      </c>
      <c r="CI18" s="65">
        <f>SUMIF('Indicadores brechas SH'!$C$4:$C$68,$C18,'Indicadores brechas SH'!DN$4:DN$68)</f>
        <v>2</v>
      </c>
      <c r="CJ18" s="65">
        <f>SUMIF('Indicadores brechas SH'!$C$4:$C$68,$C18,'Indicadores brechas SH'!DO$4:DO$68)</f>
        <v>1</v>
      </c>
      <c r="CK18" s="66">
        <f>SUMIF('Indicadores brechas SH'!$C$4:$C$68,$C18,'Indicadores brechas SH'!DP$4:DP$68)</f>
        <v>1</v>
      </c>
      <c r="CL18" s="17">
        <f>SUMIF('Indicadores brechas SH'!$C$4:$C$68,$C18,'Indicadores brechas SH'!DR$4:DR$68)</f>
        <v>1</v>
      </c>
      <c r="CM18" s="65">
        <f>SUMIF('Indicadores brechas SH'!$C$4:$C$68,$C18,'Indicadores brechas SH'!DS$4:DS$68)</f>
        <v>4</v>
      </c>
      <c r="CN18" s="65">
        <f>SUMIF('Indicadores brechas SH'!$C$4:$C$68,$C18,'Indicadores brechas SH'!DT$4:DT$68)</f>
        <v>1</v>
      </c>
      <c r="CO18" s="66">
        <f>SUMIF('Indicadores brechas SH'!$C$4:$C$68,$C18,'Indicadores brechas SH'!DU$4:DU$68)</f>
        <v>4</v>
      </c>
      <c r="CP18" s="17">
        <f>SUMIF('Indicadores brechas SH'!$C$4:$C$68,$C18,'Indicadores brechas SH'!DW$4:DW$68)</f>
        <v>4</v>
      </c>
      <c r="CQ18" s="65">
        <f>SUMIF('Indicadores brechas SH'!$C$4:$C$68,$C18,'Indicadores brechas SH'!DX$4:DX$68)</f>
        <v>4</v>
      </c>
      <c r="CR18" s="65">
        <f>SUMIF('Indicadores brechas SH'!$C$4:$C$68,$C18,'Indicadores brechas SH'!DY$4:DY$68)</f>
        <v>2</v>
      </c>
      <c r="CS18" s="65">
        <f>SUMIF('Indicadores brechas SH'!$C$4:$C$68,$C18,'Indicadores brechas SH'!DZ$4:DZ$68)</f>
        <v>2</v>
      </c>
      <c r="CT18" s="65">
        <f>SUMIF('Indicadores brechas SH'!$C$4:$C$68,$C18,'Indicadores brechas SH'!EA$4:EA$68)</f>
        <v>2</v>
      </c>
      <c r="CU18" s="65">
        <f>SUMIF('Indicadores brechas SH'!$C$4:$C$68,$C18,'Indicadores brechas SH'!EB$4:EB$68)</f>
        <v>1</v>
      </c>
      <c r="CV18" s="65">
        <f>SUMIF('Indicadores brechas SH'!$C$4:$C$68,$C18,'Indicadores brechas SH'!EC$4:EC$68)</f>
        <v>2</v>
      </c>
      <c r="CW18" s="66">
        <f>SUMIF('Indicadores brechas SH'!$C$4:$C$68,$C18,'Indicadores brechas SH'!ED$4:ED$68)</f>
        <v>2</v>
      </c>
      <c r="CX18" s="17">
        <f>SUMIF('Indicadores brechas SH'!$C$4:$C$68,$C18,'Indicadores brechas SH'!EF$4:EF$68)</f>
        <v>1</v>
      </c>
      <c r="CY18" s="65">
        <f>SUMIF('Indicadores brechas SH'!$C$4:$C$68,$C18,'Indicadores brechas SH'!EG$4:EG$68)</f>
        <v>1</v>
      </c>
      <c r="CZ18" s="65">
        <f>SUMIF('Indicadores brechas SH'!$C$4:$C$68,$C18,'Indicadores brechas SH'!EH$4:EH$68)</f>
        <v>1</v>
      </c>
      <c r="DA18" s="65">
        <f>SUMIF('Indicadores brechas SH'!$C$4:$C$68,$C18,'Indicadores brechas SH'!EI$4:EI$68)</f>
        <v>2</v>
      </c>
      <c r="DB18" s="65">
        <f>SUMIF('Indicadores brechas SH'!$C$4:$C$68,$C18,'Indicadores brechas SH'!EJ$4:EJ$68)</f>
        <v>1</v>
      </c>
      <c r="DC18" s="65">
        <f>SUMIF('Indicadores brechas SH'!$C$4:$C$68,$C18,'Indicadores brechas SH'!EK$4:EK$68)</f>
        <v>4</v>
      </c>
      <c r="DD18" s="65">
        <f>SUMIF('Indicadores brechas SH'!$C$4:$C$68,$C18,'Indicadores brechas SH'!EL$4:EL$68)</f>
        <v>1</v>
      </c>
      <c r="DE18" s="65">
        <f>SUMIF('Indicadores brechas SH'!$C$4:$C$68,$C18,'Indicadores brechas SH'!EM$4:EM$68)</f>
        <v>1</v>
      </c>
      <c r="DF18" s="66">
        <f>SUMIF('Indicadores brechas SH'!$C$4:$C$68,$C18,'Indicadores brechas SH'!EN$4:EN$68)</f>
        <v>1</v>
      </c>
      <c r="DG18" s="17">
        <f>SUMIF('Indicadores brechas SH'!$C$4:$C$68,$C18,'Indicadores brechas SH'!EP$4:EP$68)</f>
        <v>1</v>
      </c>
      <c r="DH18" s="65">
        <f>SUMIF('Indicadores brechas SH'!$C$4:$C$68,$C18,'Indicadores brechas SH'!EQ$4:EQ$68)</f>
        <v>1</v>
      </c>
      <c r="DI18" s="65">
        <f>SUMIF('Indicadores brechas SH'!$C$4:$C$68,$C18,'Indicadores brechas SH'!ER$4:ER$68)</f>
        <v>1</v>
      </c>
      <c r="DJ18" s="65">
        <f>SUMIF('Indicadores brechas SH'!$C$4:$C$68,$C18,'Indicadores brechas SH'!ES$4:ES$68)</f>
        <v>1</v>
      </c>
      <c r="DK18" s="65">
        <f>SUMIF('Indicadores brechas SH'!$C$4:$C$68,$C18,'Indicadores brechas SH'!ET$4:ET$68)</f>
        <v>4</v>
      </c>
      <c r="DL18" s="65">
        <f>SUMIF('Indicadores brechas SH'!$C$4:$C$68,$C18,'Indicadores brechas SH'!EU$4:EU$68)</f>
        <v>2</v>
      </c>
      <c r="DM18" s="65">
        <f>SUMIF('Indicadores brechas SH'!$C$4:$C$68,$C18,'Indicadores brechas SH'!EV$4:EV$68)</f>
        <v>2</v>
      </c>
      <c r="DN18" s="65">
        <f>SUMIF('Indicadores brechas SH'!$C$4:$C$68,$C18,'Indicadores brechas SH'!EW$4:EW$68)</f>
        <v>1</v>
      </c>
      <c r="DO18" s="65">
        <f>SUMIF('Indicadores brechas SH'!$C$4:$C$68,$C18,'Indicadores brechas SH'!EX$4:EX$68)</f>
        <v>1</v>
      </c>
      <c r="DP18" s="66">
        <f>SUMIF('Indicadores brechas SH'!$C$4:$C$68,$C18,'Indicadores brechas SH'!EY$4:EY$68)</f>
        <v>1</v>
      </c>
      <c r="DQ18" s="65"/>
      <c r="DR18" s="65"/>
      <c r="DS18" s="65"/>
    </row>
    <row r="19" spans="1:123" ht="63">
      <c r="A19" s="294"/>
      <c r="B19" s="159" t="s">
        <v>202</v>
      </c>
      <c r="C19" s="162" t="s">
        <v>255</v>
      </c>
      <c r="D19" s="17">
        <f>SUMIF('Indicadores brechas SH'!$C$4:$C$68,$C19,'Indicadores brechas SH'!X$4:X$68)</f>
        <v>4</v>
      </c>
      <c r="E19" s="65">
        <f>SUMIF('Indicadores brechas SH'!$C$4:$C$68,$C19,'Indicadores brechas SH'!Y$4:Y$68)</f>
        <v>4</v>
      </c>
      <c r="F19" s="65">
        <f>SUMIF('Indicadores brechas SH'!$C$4:$C$68,$C19,'Indicadores brechas SH'!Z$4:Z$68)</f>
        <v>2</v>
      </c>
      <c r="G19" s="65">
        <f>SUMIF('Indicadores brechas SH'!$C$4:$C$68,$C19,'Indicadores brechas SH'!AA$4:AA$68)</f>
        <v>2</v>
      </c>
      <c r="H19" s="65">
        <f>SUMIF('Indicadores brechas SH'!$C$4:$C$68,$C19,'Indicadores brechas SH'!AB$4:AB$68)</f>
        <v>4</v>
      </c>
      <c r="I19" s="66">
        <f>SUMIF('Indicadores brechas SH'!$C$4:$C$68,$C19,'Indicadores brechas SH'!AC$4:AC$68)</f>
        <v>2</v>
      </c>
      <c r="J19" s="17">
        <f>SUMIF('Indicadores brechas SH'!$C$4:$C$68,$C19,'Indicadores brechas SH'!AE$4:AE$68)</f>
        <v>4</v>
      </c>
      <c r="K19" s="65">
        <f>SUMIF('Indicadores brechas SH'!$C$4:$C$68,$C19,'Indicadores brechas SH'!AF$4:AF$68)</f>
        <v>4</v>
      </c>
      <c r="L19" s="65">
        <f>SUMIF('Indicadores brechas SH'!$C$4:$C$68,$C19,'Indicadores brechas SH'!AG$4:AG$68)</f>
        <v>4</v>
      </c>
      <c r="M19" s="65">
        <f>SUMIF('Indicadores brechas SH'!$C$4:$C$68,$C19,'Indicadores brechas SH'!AH$4:AH$68)</f>
        <v>4</v>
      </c>
      <c r="N19" s="65">
        <f>SUMIF('Indicadores brechas SH'!$C$4:$C$68,$C19,'Indicadores brechas SH'!AI$4:AI$68)</f>
        <v>4</v>
      </c>
      <c r="O19" s="66">
        <f>SUMIF('Indicadores brechas SH'!$C$4:$C$68,$C19,'Indicadores brechas SH'!AJ$4:AJ$68)</f>
        <v>4</v>
      </c>
      <c r="P19" s="17">
        <f>SUMIF('Indicadores brechas SH'!$C$4:$C$68,$C19,'Indicadores brechas SH'!AL$4:AL$68)</f>
        <v>4</v>
      </c>
      <c r="Q19" s="65">
        <f>SUMIF('Indicadores brechas SH'!$C$4:$C$68,$C19,'Indicadores brechas SH'!AM$4:AM$68)</f>
        <v>4</v>
      </c>
      <c r="R19" s="65">
        <f>SUMIF('Indicadores brechas SH'!$C$4:$C$68,$C19,'Indicadores brechas SH'!AN$4:AN$68)</f>
        <v>4</v>
      </c>
      <c r="S19" s="65">
        <f>SUMIF('Indicadores brechas SH'!$C$4:$C$68,$C19,'Indicadores brechas SH'!AO$4:AO$68)</f>
        <v>4</v>
      </c>
      <c r="T19" s="65">
        <f>SUMIF('Indicadores brechas SH'!$C$4:$C$68,$C19,'Indicadores brechas SH'!AP$4:AP$68)</f>
        <v>4</v>
      </c>
      <c r="U19" s="65">
        <f>SUMIF('Indicadores brechas SH'!$C$4:$C$68,$C19,'Indicadores brechas SH'!AQ$4:AQ$68)</f>
        <v>4</v>
      </c>
      <c r="V19" s="65">
        <f>SUMIF('Indicadores brechas SH'!$C$4:$C$68,$C19,'Indicadores brechas SH'!AR$4:AR$68)</f>
        <v>4</v>
      </c>
      <c r="W19" s="65">
        <f>SUMIF('Indicadores brechas SH'!$C$4:$C$68,$C19,'Indicadores brechas SH'!AS$4:AS$68)</f>
        <v>4</v>
      </c>
      <c r="X19" s="65">
        <f>SUMIF('Indicadores brechas SH'!$C$4:$C$68,$C19,'Indicadores brechas SH'!AT$4:AT$68)</f>
        <v>4</v>
      </c>
      <c r="Y19" s="65">
        <f>SUMIF('Indicadores brechas SH'!$C$4:$C$68,$C19,'Indicadores brechas SH'!AU$4:AU$68)</f>
        <v>4</v>
      </c>
      <c r="Z19" s="66">
        <f>SUMIF('Indicadores brechas SH'!$C$4:$C$68,$C19,'Indicadores brechas SH'!AV$4:AV$68)</f>
        <v>4</v>
      </c>
      <c r="AA19" s="17">
        <f>SUMIF('Indicadores brechas SH'!$C$4:$C$68,$C19,'Indicadores brechas SH'!AX$4:AX$68)</f>
        <v>4</v>
      </c>
      <c r="AB19" s="65">
        <f>SUMIF('Indicadores brechas SH'!$C$4:$C$68,$C19,'Indicadores brechas SH'!AY$4:AY$68)</f>
        <v>4</v>
      </c>
      <c r="AC19" s="65">
        <f>SUMIF('Indicadores brechas SH'!$C$4:$C$68,$C19,'Indicadores brechas SH'!AZ$4:AZ$68)</f>
        <v>4</v>
      </c>
      <c r="AD19" s="65">
        <f>SUMIF('Indicadores brechas SH'!$C$4:$C$68,$C19,'Indicadores brechas SH'!BA$4:BA$68)</f>
        <v>4</v>
      </c>
      <c r="AE19" s="65">
        <f>SUMIF('Indicadores brechas SH'!$C$4:$C$68,$C19,'Indicadores brechas SH'!BB$4:BB$68)</f>
        <v>1</v>
      </c>
      <c r="AF19" s="65">
        <f>SUMIF('Indicadores brechas SH'!$C$4:$C$68,$C19,'Indicadores brechas SH'!BC$4:BC$68)</f>
        <v>4</v>
      </c>
      <c r="AG19" s="65">
        <f>SUMIF('Indicadores brechas SH'!$C$4:$C$68,$C19,'Indicadores brechas SH'!BD$4:BD$68)</f>
        <v>4</v>
      </c>
      <c r="AH19" s="65">
        <f>SUMIF('Indicadores brechas SH'!$C$4:$C$68,$C19,'Indicadores brechas SH'!BE$4:BE$68)</f>
        <v>4</v>
      </c>
      <c r="AI19" s="65">
        <f>SUMIF('Indicadores brechas SH'!$C$4:$C$68,$C19,'Indicadores brechas SH'!BF$4:BF$68)</f>
        <v>2</v>
      </c>
      <c r="AJ19" s="66">
        <f>SUMIF('Indicadores brechas SH'!$C$4:$C$68,$C19,'Indicadores brechas SH'!BG$4:BG$68)</f>
        <v>4</v>
      </c>
      <c r="AK19" s="17">
        <f>SUMIF('Indicadores brechas SH'!$C$4:$C$68,$C19,'Indicadores brechas SH'!BI$4:BI$68)</f>
        <v>4</v>
      </c>
      <c r="AL19" s="65">
        <f>SUMIF('Indicadores brechas SH'!$C$4:$C$68,$C19,'Indicadores brechas SH'!BJ$4:BJ$68)</f>
        <v>4</v>
      </c>
      <c r="AM19" s="65">
        <f>SUMIF('Indicadores brechas SH'!$C$4:$C$68,$C19,'Indicadores brechas SH'!BK$4:BK$68)</f>
        <v>4</v>
      </c>
      <c r="AN19" s="65">
        <f>SUMIF('Indicadores brechas SH'!$C$4:$C$68,$C19,'Indicadores brechas SH'!BL$4:BL$68)</f>
        <v>2</v>
      </c>
      <c r="AO19" s="65">
        <f>SUMIF('Indicadores brechas SH'!$C$4:$C$68,$C19,'Indicadores brechas SH'!BM$4:BM$68)</f>
        <v>4</v>
      </c>
      <c r="AP19" s="65">
        <f>SUMIF('Indicadores brechas SH'!$C$4:$C$68,$C19,'Indicadores brechas SH'!BN$4:BN$68)</f>
        <v>2</v>
      </c>
      <c r="AQ19" s="65">
        <f>SUMIF('Indicadores brechas SH'!$C$4:$C$68,$C19,'Indicadores brechas SH'!BO$4:BO$68)</f>
        <v>4</v>
      </c>
      <c r="AR19" s="65">
        <f>SUMIF('Indicadores brechas SH'!$C$4:$C$68,$C19,'Indicadores brechas SH'!BP$4:BP$68)</f>
        <v>2</v>
      </c>
      <c r="AS19" s="65">
        <f>SUMIF('Indicadores brechas SH'!$C$4:$C$68,$C19,'Indicadores brechas SH'!BQ$4:BQ$68)</f>
        <v>4</v>
      </c>
      <c r="AT19" s="66">
        <f>SUMIF('Indicadores brechas SH'!$C$4:$C$68,$C19,'Indicadores brechas SH'!BR$4:BR$68)</f>
        <v>4</v>
      </c>
      <c r="AU19" s="17">
        <f>SUMIF('Indicadores brechas SH'!$C$4:$C$68,$C19,'Indicadores brechas SH'!BT$4:BT$68)</f>
        <v>4</v>
      </c>
      <c r="AV19" s="65">
        <f>SUMIF('Indicadores brechas SH'!$C$4:$C$68,$C19,'Indicadores brechas SH'!BU$4:BU$68)</f>
        <v>1</v>
      </c>
      <c r="AW19" s="65">
        <f>SUMIF('Indicadores brechas SH'!$C$4:$C$68,$C19,'Indicadores brechas SH'!BV$4:BV$68)</f>
        <v>2</v>
      </c>
      <c r="AX19" s="65">
        <f>SUMIF('Indicadores brechas SH'!$C$4:$C$68,$C19,'Indicadores brechas SH'!BW$4:BW$68)</f>
        <v>2</v>
      </c>
      <c r="AY19" s="65">
        <f>SUMIF('Indicadores brechas SH'!$C$4:$C$68,$C19,'Indicadores brechas SH'!BX$4:BX$68)</f>
        <v>1</v>
      </c>
      <c r="AZ19" s="65">
        <f>SUMIF('Indicadores brechas SH'!$C$4:$C$68,$C19,'Indicadores brechas SH'!BY$4:BY$68)</f>
        <v>2</v>
      </c>
      <c r="BA19" s="65">
        <f>SUMIF('Indicadores brechas SH'!$C$4:$C$68,$C19,'Indicadores brechas SH'!BZ$4:BZ$68)</f>
        <v>4</v>
      </c>
      <c r="BB19" s="65">
        <f>SUMIF('Indicadores brechas SH'!$C$4:$C$68,$C19,'Indicadores brechas SH'!CA$4:CA$68)</f>
        <v>4</v>
      </c>
      <c r="BC19" s="66">
        <f>SUMIF('Indicadores brechas SH'!$C$4:$C$68,$C19,'Indicadores brechas SH'!CB$4:CB$68)</f>
        <v>4</v>
      </c>
      <c r="BD19" s="17">
        <f>SUMIF('Indicadores brechas SH'!$C$4:$C$68,$C19,'Indicadores brechas SH'!CD$4:CD$68)</f>
        <v>1</v>
      </c>
      <c r="BE19" s="65">
        <f>SUMIF('Indicadores brechas SH'!$C$4:$C$68,$C19,'Indicadores brechas SH'!CE$4:CE$68)</f>
        <v>4</v>
      </c>
      <c r="BF19" s="66">
        <f>SUMIF('Indicadores brechas SH'!$C$4:$C$68,$C19,'Indicadores brechas SH'!CF$4:CF$68)</f>
        <v>4</v>
      </c>
      <c r="BG19" s="17">
        <f>SUMIF('Indicadores brechas SH'!$C$4:$C$68,$C19,'Indicadores brechas SH'!CH$4:CH$68)</f>
        <v>2</v>
      </c>
      <c r="BH19" s="65">
        <f>SUMIF('Indicadores brechas SH'!$C$4:$C$68,$C19,'Indicadores brechas SH'!CI$4:CI$68)</f>
        <v>1</v>
      </c>
      <c r="BI19" s="66">
        <f>SUMIF('Indicadores brechas SH'!$C$4:$C$68,$C19,'Indicadores brechas SH'!CJ$4:CJ$68)</f>
        <v>4</v>
      </c>
      <c r="BJ19" s="17">
        <f>SUMIF('Indicadores brechas SH'!$C$4:$C$68,$C19,'Indicadores brechas SH'!CL$4:CL$68)</f>
        <v>4</v>
      </c>
      <c r="BK19" s="65">
        <f>SUMIF('Indicadores brechas SH'!$C$4:$C$68,$C19,'Indicadores brechas SH'!CM$4:CM$68)</f>
        <v>4</v>
      </c>
      <c r="BL19" s="65">
        <f>SUMIF('Indicadores brechas SH'!$C$4:$C$68,$C19,'Indicadores brechas SH'!CN$4:CN$68)</f>
        <v>4</v>
      </c>
      <c r="BM19" s="65">
        <f>SUMIF('Indicadores brechas SH'!$C$4:$C$68,$C19,'Indicadores brechas SH'!CO$4:CO$68)</f>
        <v>2</v>
      </c>
      <c r="BN19" s="65">
        <f>SUMIF('Indicadores brechas SH'!$C$4:$C$68,$C19,'Indicadores brechas SH'!CP$4:CP$68)</f>
        <v>4</v>
      </c>
      <c r="BO19" s="65">
        <f>SUMIF('Indicadores brechas SH'!$C$4:$C$68,$C19,'Indicadores brechas SH'!CQ$4:CQ$68)</f>
        <v>2</v>
      </c>
      <c r="BP19" s="66">
        <f>SUMIF('Indicadores brechas SH'!$C$4:$C$68,$C19,'Indicadores brechas SH'!CR$4:CR$68)</f>
        <v>4</v>
      </c>
      <c r="BQ19" s="17">
        <f>SUMIF('Indicadores brechas SH'!$C$4:$C$68,$C19,'Indicadores brechas SH'!CT$4:CT$68)</f>
        <v>4</v>
      </c>
      <c r="BR19" s="65">
        <f>SUMIF('Indicadores brechas SH'!$C$4:$C$68,$C19,'Indicadores brechas SH'!CU$4:CU$68)</f>
        <v>4</v>
      </c>
      <c r="BS19" s="66">
        <f>SUMIF('Indicadores brechas SH'!$C$4:$C$68,$C19,'Indicadores brechas SH'!CV$4:CV$68)</f>
        <v>2</v>
      </c>
      <c r="BT19" s="17">
        <f>SUMIF('Indicadores brechas SH'!$C$4:$C$68,$C19,'Indicadores brechas SH'!CX$4:CX$68)</f>
        <v>0</v>
      </c>
      <c r="BU19" s="65">
        <f>SUMIF('Indicadores brechas SH'!$C$4:$C$68,$C19,'Indicadores brechas SH'!CY$4:CY$68)</f>
        <v>4</v>
      </c>
      <c r="BV19" s="65">
        <f>SUMIF('Indicadores brechas SH'!$C$4:$C$68,$C19,'Indicadores brechas SH'!CZ$4:CZ$68)</f>
        <v>2</v>
      </c>
      <c r="BW19" s="65">
        <f>SUMIF('Indicadores brechas SH'!$C$4:$C$68,$C19,'Indicadores brechas SH'!DA$4:DA$68)</f>
        <v>4</v>
      </c>
      <c r="BX19" s="65">
        <f>SUMIF('Indicadores brechas SH'!$C$4:$C$68,$C19,'Indicadores brechas SH'!DB$4:DB$68)</f>
        <v>4</v>
      </c>
      <c r="BY19" s="65">
        <f>SUMIF('Indicadores brechas SH'!$C$4:$C$68,$C19,'Indicadores brechas SH'!DC$4:DC$68)</f>
        <v>4</v>
      </c>
      <c r="BZ19" s="65">
        <f>SUMIF('Indicadores brechas SH'!$C$4:$C$68,$C19,'Indicadores brechas SH'!DD$4:DD$68)</f>
        <v>4</v>
      </c>
      <c r="CA19" s="65">
        <f>SUMIF('Indicadores brechas SH'!$C$4:$C$68,$C19,'Indicadores brechas SH'!DE$4:DE$68)</f>
        <v>4</v>
      </c>
      <c r="CB19" s="66">
        <f>SUMIF('Indicadores brechas SH'!$C$4:$C$68,$C19,'Indicadores brechas SH'!DF$4:DF$68)</f>
        <v>4</v>
      </c>
      <c r="CC19" s="17">
        <f>SUMIF('Indicadores brechas SH'!$C$4:$C$68,$C19,'Indicadores brechas SH'!DH$4:DH$68)</f>
        <v>4</v>
      </c>
      <c r="CD19" s="65">
        <f>SUMIF('Indicadores brechas SH'!$C$4:$C$68,$C19,'Indicadores brechas SH'!DI$4:DI$68)</f>
        <v>1</v>
      </c>
      <c r="CE19" s="65">
        <f>SUMIF('Indicadores brechas SH'!$C$4:$C$68,$C19,'Indicadores brechas SH'!DJ$4:DJ$68)</f>
        <v>1</v>
      </c>
      <c r="CF19" s="65">
        <f>SUMIF('Indicadores brechas SH'!$C$4:$C$68,$C19,'Indicadores brechas SH'!DK$4:DK$68)</f>
        <v>4</v>
      </c>
      <c r="CG19" s="65">
        <f>SUMIF('Indicadores brechas SH'!$C$4:$C$68,$C19,'Indicadores brechas SH'!DL$4:DL$68)</f>
        <v>2</v>
      </c>
      <c r="CH19" s="65">
        <f>SUMIF('Indicadores brechas SH'!$C$4:$C$68,$C19,'Indicadores brechas SH'!DM$4:DM$68)</f>
        <v>1</v>
      </c>
      <c r="CI19" s="65">
        <f>SUMIF('Indicadores brechas SH'!$C$4:$C$68,$C19,'Indicadores brechas SH'!DN$4:DN$68)</f>
        <v>4</v>
      </c>
      <c r="CJ19" s="65">
        <f>SUMIF('Indicadores brechas SH'!$C$4:$C$68,$C19,'Indicadores brechas SH'!DO$4:DO$68)</f>
        <v>1</v>
      </c>
      <c r="CK19" s="66">
        <f>SUMIF('Indicadores brechas SH'!$C$4:$C$68,$C19,'Indicadores brechas SH'!DP$4:DP$68)</f>
        <v>2</v>
      </c>
      <c r="CL19" s="17">
        <f>SUMIF('Indicadores brechas SH'!$C$4:$C$68,$C19,'Indicadores brechas SH'!DR$4:DR$68)</f>
        <v>4</v>
      </c>
      <c r="CM19" s="65">
        <f>SUMIF('Indicadores brechas SH'!$C$4:$C$68,$C19,'Indicadores brechas SH'!DS$4:DS$68)</f>
        <v>4</v>
      </c>
      <c r="CN19" s="65">
        <f>SUMIF('Indicadores brechas SH'!$C$4:$C$68,$C19,'Indicadores brechas SH'!DT$4:DT$68)</f>
        <v>4</v>
      </c>
      <c r="CO19" s="66">
        <f>SUMIF('Indicadores brechas SH'!$C$4:$C$68,$C19,'Indicadores brechas SH'!DU$4:DU$68)</f>
        <v>4</v>
      </c>
      <c r="CP19" s="17">
        <f>SUMIF('Indicadores brechas SH'!$C$4:$C$68,$C19,'Indicadores brechas SH'!DW$4:DW$68)</f>
        <v>4</v>
      </c>
      <c r="CQ19" s="65">
        <f>SUMIF('Indicadores brechas SH'!$C$4:$C$68,$C19,'Indicadores brechas SH'!DX$4:DX$68)</f>
        <v>4</v>
      </c>
      <c r="CR19" s="65">
        <f>SUMIF('Indicadores brechas SH'!$C$4:$C$68,$C19,'Indicadores brechas SH'!DY$4:DY$68)</f>
        <v>4</v>
      </c>
      <c r="CS19" s="65">
        <f>SUMIF('Indicadores brechas SH'!$C$4:$C$68,$C19,'Indicadores brechas SH'!DZ$4:DZ$68)</f>
        <v>4</v>
      </c>
      <c r="CT19" s="65">
        <f>SUMIF('Indicadores brechas SH'!$C$4:$C$68,$C19,'Indicadores brechas SH'!EA$4:EA$68)</f>
        <v>4</v>
      </c>
      <c r="CU19" s="65">
        <f>SUMIF('Indicadores brechas SH'!$C$4:$C$68,$C19,'Indicadores brechas SH'!EB$4:EB$68)</f>
        <v>4</v>
      </c>
      <c r="CV19" s="65">
        <f>SUMIF('Indicadores brechas SH'!$C$4:$C$68,$C19,'Indicadores brechas SH'!EC$4:EC$68)</f>
        <v>4</v>
      </c>
      <c r="CW19" s="66">
        <f>SUMIF('Indicadores brechas SH'!$C$4:$C$68,$C19,'Indicadores brechas SH'!ED$4:ED$68)</f>
        <v>4</v>
      </c>
      <c r="CX19" s="17">
        <f>SUMIF('Indicadores brechas SH'!$C$4:$C$68,$C19,'Indicadores brechas SH'!EF$4:EF$68)</f>
        <v>4</v>
      </c>
      <c r="CY19" s="65">
        <f>SUMIF('Indicadores brechas SH'!$C$4:$C$68,$C19,'Indicadores brechas SH'!EG$4:EG$68)</f>
        <v>4</v>
      </c>
      <c r="CZ19" s="65">
        <f>SUMIF('Indicadores brechas SH'!$C$4:$C$68,$C19,'Indicadores brechas SH'!EH$4:EH$68)</f>
        <v>4</v>
      </c>
      <c r="DA19" s="65">
        <f>SUMIF('Indicadores brechas SH'!$C$4:$C$68,$C19,'Indicadores brechas SH'!EI$4:EI$68)</f>
        <v>4</v>
      </c>
      <c r="DB19" s="65">
        <f>SUMIF('Indicadores brechas SH'!$C$4:$C$68,$C19,'Indicadores brechas SH'!EJ$4:EJ$68)</f>
        <v>4</v>
      </c>
      <c r="DC19" s="65">
        <f>SUMIF('Indicadores brechas SH'!$C$4:$C$68,$C19,'Indicadores brechas SH'!EK$4:EK$68)</f>
        <v>4</v>
      </c>
      <c r="DD19" s="65">
        <f>SUMIF('Indicadores brechas SH'!$C$4:$C$68,$C19,'Indicadores brechas SH'!EL$4:EL$68)</f>
        <v>4</v>
      </c>
      <c r="DE19" s="65">
        <f>SUMIF('Indicadores brechas SH'!$C$4:$C$68,$C19,'Indicadores brechas SH'!EM$4:EM$68)</f>
        <v>4</v>
      </c>
      <c r="DF19" s="66">
        <f>SUMIF('Indicadores brechas SH'!$C$4:$C$68,$C19,'Indicadores brechas SH'!EN$4:EN$68)</f>
        <v>4</v>
      </c>
      <c r="DG19" s="17">
        <f>SUMIF('Indicadores brechas SH'!$C$4:$C$68,$C19,'Indicadores brechas SH'!EP$4:EP$68)</f>
        <v>4</v>
      </c>
      <c r="DH19" s="65">
        <f>SUMIF('Indicadores brechas SH'!$C$4:$C$68,$C19,'Indicadores brechas SH'!EQ$4:EQ$68)</f>
        <v>4</v>
      </c>
      <c r="DI19" s="65">
        <f>SUMIF('Indicadores brechas SH'!$C$4:$C$68,$C19,'Indicadores brechas SH'!ER$4:ER$68)</f>
        <v>4</v>
      </c>
      <c r="DJ19" s="65">
        <f>SUMIF('Indicadores brechas SH'!$C$4:$C$68,$C19,'Indicadores brechas SH'!ES$4:ES$68)</f>
        <v>4</v>
      </c>
      <c r="DK19" s="65">
        <f>SUMIF('Indicadores brechas SH'!$C$4:$C$68,$C19,'Indicadores brechas SH'!ET$4:ET$68)</f>
        <v>4</v>
      </c>
      <c r="DL19" s="65">
        <f>SUMIF('Indicadores brechas SH'!$C$4:$C$68,$C19,'Indicadores brechas SH'!EU$4:EU$68)</f>
        <v>4</v>
      </c>
      <c r="DM19" s="65">
        <f>SUMIF('Indicadores brechas SH'!$C$4:$C$68,$C19,'Indicadores brechas SH'!EV$4:EV$68)</f>
        <v>4</v>
      </c>
      <c r="DN19" s="65">
        <f>SUMIF('Indicadores brechas SH'!$C$4:$C$68,$C19,'Indicadores brechas SH'!EW$4:EW$68)</f>
        <v>4</v>
      </c>
      <c r="DO19" s="65">
        <f>SUMIF('Indicadores brechas SH'!$C$4:$C$68,$C19,'Indicadores brechas SH'!EX$4:EX$68)</f>
        <v>4</v>
      </c>
      <c r="DP19" s="66">
        <f>SUMIF('Indicadores brechas SH'!$C$4:$C$68,$C19,'Indicadores brechas SH'!EY$4:EY$68)</f>
        <v>4</v>
      </c>
      <c r="DQ19" s="65"/>
      <c r="DR19" s="65"/>
      <c r="DS19" s="65"/>
    </row>
    <row r="20" spans="1:123" ht="63">
      <c r="A20" s="294"/>
      <c r="B20" s="159" t="s">
        <v>202</v>
      </c>
      <c r="C20" s="163" t="s">
        <v>261</v>
      </c>
      <c r="D20" s="17">
        <f>SUMIF('Indicadores brechas SH'!$C$4:$C$68,$C20,'Indicadores brechas SH'!X$4:X$68)</f>
        <v>4</v>
      </c>
      <c r="E20" s="65">
        <f>SUMIF('Indicadores brechas SH'!$C$4:$C$68,$C20,'Indicadores brechas SH'!Y$4:Y$68)</f>
        <v>1</v>
      </c>
      <c r="F20" s="65">
        <f>SUMIF('Indicadores brechas SH'!$C$4:$C$68,$C20,'Indicadores brechas SH'!Z$4:Z$68)</f>
        <v>4</v>
      </c>
      <c r="G20" s="65">
        <f>SUMIF('Indicadores brechas SH'!$C$4:$C$68,$C20,'Indicadores brechas SH'!AA$4:AA$68)</f>
        <v>4</v>
      </c>
      <c r="H20" s="65">
        <f>SUMIF('Indicadores brechas SH'!$C$4:$C$68,$C20,'Indicadores brechas SH'!AB$4:AB$68)</f>
        <v>1</v>
      </c>
      <c r="I20" s="66">
        <f>SUMIF('Indicadores brechas SH'!$C$4:$C$68,$C20,'Indicadores brechas SH'!AC$4:AC$68)</f>
        <v>1</v>
      </c>
      <c r="J20" s="17">
        <f>SUMIF('Indicadores brechas SH'!$C$4:$C$68,$C20,'Indicadores brechas SH'!AE$4:AE$68)</f>
        <v>1</v>
      </c>
      <c r="K20" s="65">
        <f>SUMIF('Indicadores brechas SH'!$C$4:$C$68,$C20,'Indicadores brechas SH'!AF$4:AF$68)</f>
        <v>1</v>
      </c>
      <c r="L20" s="65">
        <f>SUMIF('Indicadores brechas SH'!$C$4:$C$68,$C20,'Indicadores brechas SH'!AG$4:AG$68)</f>
        <v>1</v>
      </c>
      <c r="M20" s="65">
        <f>SUMIF('Indicadores brechas SH'!$C$4:$C$68,$C20,'Indicadores brechas SH'!AH$4:AH$68)</f>
        <v>4</v>
      </c>
      <c r="N20" s="65">
        <f>SUMIF('Indicadores brechas SH'!$C$4:$C$68,$C20,'Indicadores brechas SH'!AI$4:AI$68)</f>
        <v>1</v>
      </c>
      <c r="O20" s="66">
        <f>SUMIF('Indicadores brechas SH'!$C$4:$C$68,$C20,'Indicadores brechas SH'!AJ$4:AJ$68)</f>
        <v>1</v>
      </c>
      <c r="P20" s="17">
        <f>SUMIF('Indicadores brechas SH'!$C$4:$C$68,$C20,'Indicadores brechas SH'!AL$4:AL$68)</f>
        <v>1</v>
      </c>
      <c r="Q20" s="65">
        <f>SUMIF('Indicadores brechas SH'!$C$4:$C$68,$C20,'Indicadores brechas SH'!AM$4:AM$68)</f>
        <v>1</v>
      </c>
      <c r="R20" s="65">
        <f>SUMIF('Indicadores brechas SH'!$C$4:$C$68,$C20,'Indicadores brechas SH'!AN$4:AN$68)</f>
        <v>1</v>
      </c>
      <c r="S20" s="65">
        <f>SUMIF('Indicadores brechas SH'!$C$4:$C$68,$C20,'Indicadores brechas SH'!AO$4:AO$68)</f>
        <v>1</v>
      </c>
      <c r="T20" s="65">
        <f>SUMIF('Indicadores brechas SH'!$C$4:$C$68,$C20,'Indicadores brechas SH'!AP$4:AP$68)</f>
        <v>1</v>
      </c>
      <c r="U20" s="65">
        <f>SUMIF('Indicadores brechas SH'!$C$4:$C$68,$C20,'Indicadores brechas SH'!AQ$4:AQ$68)</f>
        <v>4</v>
      </c>
      <c r="V20" s="65">
        <f>SUMIF('Indicadores brechas SH'!$C$4:$C$68,$C20,'Indicadores brechas SH'!AR$4:AR$68)</f>
        <v>1</v>
      </c>
      <c r="W20" s="65">
        <f>SUMIF('Indicadores brechas SH'!$C$4:$C$68,$C20,'Indicadores brechas SH'!AS$4:AS$68)</f>
        <v>1</v>
      </c>
      <c r="X20" s="65">
        <f>SUMIF('Indicadores brechas SH'!$C$4:$C$68,$C20,'Indicadores brechas SH'!AT$4:AT$68)</f>
        <v>4</v>
      </c>
      <c r="Y20" s="65">
        <f>SUMIF('Indicadores brechas SH'!$C$4:$C$68,$C20,'Indicadores brechas SH'!AU$4:AU$68)</f>
        <v>1</v>
      </c>
      <c r="Z20" s="66">
        <f>SUMIF('Indicadores brechas SH'!$C$4:$C$68,$C20,'Indicadores brechas SH'!AV$4:AV$68)</f>
        <v>1</v>
      </c>
      <c r="AA20" s="17">
        <f>SUMIF('Indicadores brechas SH'!$C$4:$C$68,$C20,'Indicadores brechas SH'!AX$4:AX$68)</f>
        <v>1</v>
      </c>
      <c r="AB20" s="65">
        <f>SUMIF('Indicadores brechas SH'!$C$4:$C$68,$C20,'Indicadores brechas SH'!AY$4:AY$68)</f>
        <v>1</v>
      </c>
      <c r="AC20" s="65">
        <f>SUMIF('Indicadores brechas SH'!$C$4:$C$68,$C20,'Indicadores brechas SH'!AZ$4:AZ$68)</f>
        <v>1</v>
      </c>
      <c r="AD20" s="65">
        <f>SUMIF('Indicadores brechas SH'!$C$4:$C$68,$C20,'Indicadores brechas SH'!BA$4:BA$68)</f>
        <v>4</v>
      </c>
      <c r="AE20" s="65">
        <f>SUMIF('Indicadores brechas SH'!$C$4:$C$68,$C20,'Indicadores brechas SH'!BB$4:BB$68)</f>
        <v>1</v>
      </c>
      <c r="AF20" s="65">
        <f>SUMIF('Indicadores brechas SH'!$C$4:$C$68,$C20,'Indicadores brechas SH'!BC$4:BC$68)</f>
        <v>1</v>
      </c>
      <c r="AG20" s="65">
        <f>SUMIF('Indicadores brechas SH'!$C$4:$C$68,$C20,'Indicadores brechas SH'!BD$4:BD$68)</f>
        <v>1</v>
      </c>
      <c r="AH20" s="65">
        <f>SUMIF('Indicadores brechas SH'!$C$4:$C$68,$C20,'Indicadores brechas SH'!BE$4:BE$68)</f>
        <v>4</v>
      </c>
      <c r="AI20" s="65">
        <f>SUMIF('Indicadores brechas SH'!$C$4:$C$68,$C20,'Indicadores brechas SH'!BF$4:BF$68)</f>
        <v>1</v>
      </c>
      <c r="AJ20" s="66">
        <f>SUMIF('Indicadores brechas SH'!$C$4:$C$68,$C20,'Indicadores brechas SH'!BG$4:BG$68)</f>
        <v>4</v>
      </c>
      <c r="AK20" s="17">
        <f>SUMIF('Indicadores brechas SH'!$C$4:$C$68,$C20,'Indicadores brechas SH'!BI$4:BI$68)</f>
        <v>1</v>
      </c>
      <c r="AL20" s="65">
        <f>SUMIF('Indicadores brechas SH'!$C$4:$C$68,$C20,'Indicadores brechas SH'!BJ$4:BJ$68)</f>
        <v>1</v>
      </c>
      <c r="AM20" s="65">
        <f>SUMIF('Indicadores brechas SH'!$C$4:$C$68,$C20,'Indicadores brechas SH'!BK$4:BK$68)</f>
        <v>1</v>
      </c>
      <c r="AN20" s="65">
        <f>SUMIF('Indicadores brechas SH'!$C$4:$C$68,$C20,'Indicadores brechas SH'!BL$4:BL$68)</f>
        <v>2</v>
      </c>
      <c r="AO20" s="65">
        <f>SUMIF('Indicadores brechas SH'!$C$4:$C$68,$C20,'Indicadores brechas SH'!BM$4:BM$68)</f>
        <v>2</v>
      </c>
      <c r="AP20" s="65">
        <f>SUMIF('Indicadores brechas SH'!$C$4:$C$68,$C20,'Indicadores brechas SH'!BN$4:BN$68)</f>
        <v>1</v>
      </c>
      <c r="AQ20" s="65">
        <f>SUMIF('Indicadores brechas SH'!$C$4:$C$68,$C20,'Indicadores brechas SH'!BO$4:BO$68)</f>
        <v>4</v>
      </c>
      <c r="AR20" s="65">
        <f>SUMIF('Indicadores brechas SH'!$C$4:$C$68,$C20,'Indicadores brechas SH'!BP$4:BP$68)</f>
        <v>4</v>
      </c>
      <c r="AS20" s="65">
        <f>SUMIF('Indicadores brechas SH'!$C$4:$C$68,$C20,'Indicadores brechas SH'!BQ$4:BQ$68)</f>
        <v>1</v>
      </c>
      <c r="AT20" s="66">
        <f>SUMIF('Indicadores brechas SH'!$C$4:$C$68,$C20,'Indicadores brechas SH'!BR$4:BR$68)</f>
        <v>1</v>
      </c>
      <c r="AU20" s="17">
        <f>SUMIF('Indicadores brechas SH'!$C$4:$C$68,$C20,'Indicadores brechas SH'!BT$4:BT$68)</f>
        <v>1</v>
      </c>
      <c r="AV20" s="65">
        <f>SUMIF('Indicadores brechas SH'!$C$4:$C$68,$C20,'Indicadores brechas SH'!BU$4:BU$68)</f>
        <v>1</v>
      </c>
      <c r="AW20" s="65">
        <f>SUMIF('Indicadores brechas SH'!$C$4:$C$68,$C20,'Indicadores brechas SH'!BV$4:BV$68)</f>
        <v>1</v>
      </c>
      <c r="AX20" s="65">
        <f>SUMIF('Indicadores brechas SH'!$C$4:$C$68,$C20,'Indicadores brechas SH'!BW$4:BW$68)</f>
        <v>1</v>
      </c>
      <c r="AY20" s="65">
        <f>SUMIF('Indicadores brechas SH'!$C$4:$C$68,$C20,'Indicadores brechas SH'!BX$4:BX$68)</f>
        <v>4</v>
      </c>
      <c r="AZ20" s="65">
        <f>SUMIF('Indicadores brechas SH'!$C$4:$C$68,$C20,'Indicadores brechas SH'!BY$4:BY$68)</f>
        <v>1</v>
      </c>
      <c r="BA20" s="65">
        <f>SUMIF('Indicadores brechas SH'!$C$4:$C$68,$C20,'Indicadores brechas SH'!BZ$4:BZ$68)</f>
        <v>1</v>
      </c>
      <c r="BB20" s="65">
        <f>SUMIF('Indicadores brechas SH'!$C$4:$C$68,$C20,'Indicadores brechas SH'!CA$4:CA$68)</f>
        <v>1</v>
      </c>
      <c r="BC20" s="66">
        <f>SUMIF('Indicadores brechas SH'!$C$4:$C$68,$C20,'Indicadores brechas SH'!CB$4:CB$68)</f>
        <v>1</v>
      </c>
      <c r="BD20" s="17">
        <f>SUMIF('Indicadores brechas SH'!$C$4:$C$68,$C20,'Indicadores brechas SH'!CD$4:CD$68)</f>
        <v>4</v>
      </c>
      <c r="BE20" s="65">
        <f>SUMIF('Indicadores brechas SH'!$C$4:$C$68,$C20,'Indicadores brechas SH'!CE$4:CE$68)</f>
        <v>1</v>
      </c>
      <c r="BF20" s="66">
        <f>SUMIF('Indicadores brechas SH'!$C$4:$C$68,$C20,'Indicadores brechas SH'!CF$4:CF$68)</f>
        <v>2</v>
      </c>
      <c r="BG20" s="17">
        <f>SUMIF('Indicadores brechas SH'!$C$4:$C$68,$C20,'Indicadores brechas SH'!CH$4:CH$68)</f>
        <v>1</v>
      </c>
      <c r="BH20" s="65">
        <f>SUMIF('Indicadores brechas SH'!$C$4:$C$68,$C20,'Indicadores brechas SH'!CI$4:CI$68)</f>
        <v>4</v>
      </c>
      <c r="BI20" s="66">
        <f>SUMIF('Indicadores brechas SH'!$C$4:$C$68,$C20,'Indicadores brechas SH'!CJ$4:CJ$68)</f>
        <v>1</v>
      </c>
      <c r="BJ20" s="17">
        <f>SUMIF('Indicadores brechas SH'!$C$4:$C$68,$C20,'Indicadores brechas SH'!CL$4:CL$68)</f>
        <v>1</v>
      </c>
      <c r="BK20" s="65">
        <f>SUMIF('Indicadores brechas SH'!$C$4:$C$68,$C20,'Indicadores brechas SH'!CM$4:CM$68)</f>
        <v>1</v>
      </c>
      <c r="BL20" s="65">
        <f>SUMIF('Indicadores brechas SH'!$C$4:$C$68,$C20,'Indicadores brechas SH'!CN$4:CN$68)</f>
        <v>1</v>
      </c>
      <c r="BM20" s="65">
        <f>SUMIF('Indicadores brechas SH'!$C$4:$C$68,$C20,'Indicadores brechas SH'!CO$4:CO$68)</f>
        <v>2</v>
      </c>
      <c r="BN20" s="65">
        <f>SUMIF('Indicadores brechas SH'!$C$4:$C$68,$C20,'Indicadores brechas SH'!CP$4:CP$68)</f>
        <v>1</v>
      </c>
      <c r="BO20" s="65">
        <f>SUMIF('Indicadores brechas SH'!$C$4:$C$68,$C20,'Indicadores brechas SH'!CQ$4:CQ$68)</f>
        <v>4</v>
      </c>
      <c r="BP20" s="66">
        <f>SUMIF('Indicadores brechas SH'!$C$4:$C$68,$C20,'Indicadores brechas SH'!CR$4:CR$68)</f>
        <v>1</v>
      </c>
      <c r="BQ20" s="17">
        <f>SUMIF('Indicadores brechas SH'!$C$4:$C$68,$C20,'Indicadores brechas SH'!CT$4:CT$68)</f>
        <v>1</v>
      </c>
      <c r="BR20" s="65">
        <f>SUMIF('Indicadores brechas SH'!$C$4:$C$68,$C20,'Indicadores brechas SH'!CU$4:CU$68)</f>
        <v>1</v>
      </c>
      <c r="BS20" s="66">
        <f>SUMIF('Indicadores brechas SH'!$C$4:$C$68,$C20,'Indicadores brechas SH'!CV$4:CV$68)</f>
        <v>4</v>
      </c>
      <c r="BT20" s="17">
        <f>SUMIF('Indicadores brechas SH'!$C$4:$C$68,$C20,'Indicadores brechas SH'!CX$4:CX$68)</f>
        <v>1</v>
      </c>
      <c r="BU20" s="65">
        <f>SUMIF('Indicadores brechas SH'!$C$4:$C$68,$C20,'Indicadores brechas SH'!CY$4:CY$68)</f>
        <v>1</v>
      </c>
      <c r="BV20" s="65">
        <f>SUMIF('Indicadores brechas SH'!$C$4:$C$68,$C20,'Indicadores brechas SH'!CZ$4:CZ$68)</f>
        <v>4</v>
      </c>
      <c r="BW20" s="65">
        <f>SUMIF('Indicadores brechas SH'!$C$4:$C$68,$C20,'Indicadores brechas SH'!DA$4:DA$68)</f>
        <v>4</v>
      </c>
      <c r="BX20" s="65">
        <f>SUMIF('Indicadores brechas SH'!$C$4:$C$68,$C20,'Indicadores brechas SH'!DB$4:DB$68)</f>
        <v>1</v>
      </c>
      <c r="BY20" s="65">
        <f>SUMIF('Indicadores brechas SH'!$C$4:$C$68,$C20,'Indicadores brechas SH'!DC$4:DC$68)</f>
        <v>1</v>
      </c>
      <c r="BZ20" s="65">
        <f>SUMIF('Indicadores brechas SH'!$C$4:$C$68,$C20,'Indicadores brechas SH'!DD$4:DD$68)</f>
        <v>1</v>
      </c>
      <c r="CA20" s="65">
        <f>SUMIF('Indicadores brechas SH'!$C$4:$C$68,$C20,'Indicadores brechas SH'!DE$4:DE$68)</f>
        <v>1</v>
      </c>
      <c r="CB20" s="66">
        <f>SUMIF('Indicadores brechas SH'!$C$4:$C$68,$C20,'Indicadores brechas SH'!DF$4:DF$68)</f>
        <v>1</v>
      </c>
      <c r="CC20" s="17">
        <f>SUMIF('Indicadores brechas SH'!$C$4:$C$68,$C20,'Indicadores brechas SH'!DH$4:DH$68)</f>
        <v>1</v>
      </c>
      <c r="CD20" s="65">
        <f>SUMIF('Indicadores brechas SH'!$C$4:$C$68,$C20,'Indicadores brechas SH'!DI$4:DI$68)</f>
        <v>1</v>
      </c>
      <c r="CE20" s="65">
        <f>SUMIF('Indicadores brechas SH'!$C$4:$C$68,$C20,'Indicadores brechas SH'!DJ$4:DJ$68)</f>
        <v>1</v>
      </c>
      <c r="CF20" s="65">
        <f>SUMIF('Indicadores brechas SH'!$C$4:$C$68,$C20,'Indicadores brechas SH'!DK$4:DK$68)</f>
        <v>1</v>
      </c>
      <c r="CG20" s="65">
        <f>SUMIF('Indicadores brechas SH'!$C$4:$C$68,$C20,'Indicadores brechas SH'!DL$4:DL$68)</f>
        <v>1</v>
      </c>
      <c r="CH20" s="65">
        <f>SUMIF('Indicadores brechas SH'!$C$4:$C$68,$C20,'Indicadores brechas SH'!DM$4:DM$68)</f>
        <v>1</v>
      </c>
      <c r="CI20" s="65">
        <f>SUMIF('Indicadores brechas SH'!$C$4:$C$68,$C20,'Indicadores brechas SH'!DN$4:DN$68)</f>
        <v>4</v>
      </c>
      <c r="CJ20" s="65">
        <f>SUMIF('Indicadores brechas SH'!$C$4:$C$68,$C20,'Indicadores brechas SH'!DO$4:DO$68)</f>
        <v>1</v>
      </c>
      <c r="CK20" s="66">
        <f>SUMIF('Indicadores brechas SH'!$C$4:$C$68,$C20,'Indicadores brechas SH'!DP$4:DP$68)</f>
        <v>1</v>
      </c>
      <c r="CL20" s="17">
        <f>SUMIF('Indicadores brechas SH'!$C$4:$C$68,$C20,'Indicadores brechas SH'!DR$4:DR$68)</f>
        <v>1</v>
      </c>
      <c r="CM20" s="65">
        <f>SUMIF('Indicadores brechas SH'!$C$4:$C$68,$C20,'Indicadores brechas SH'!DS$4:DS$68)</f>
        <v>4</v>
      </c>
      <c r="CN20" s="65">
        <f>SUMIF('Indicadores brechas SH'!$C$4:$C$68,$C20,'Indicadores brechas SH'!DT$4:DT$68)</f>
        <v>1</v>
      </c>
      <c r="CO20" s="66">
        <f>SUMIF('Indicadores brechas SH'!$C$4:$C$68,$C20,'Indicadores brechas SH'!DU$4:DU$68)</f>
        <v>4</v>
      </c>
      <c r="CP20" s="17">
        <f>SUMIF('Indicadores brechas SH'!$C$4:$C$68,$C20,'Indicadores brechas SH'!DW$4:DW$68)</f>
        <v>2</v>
      </c>
      <c r="CQ20" s="65">
        <f>SUMIF('Indicadores brechas SH'!$C$4:$C$68,$C20,'Indicadores brechas SH'!DX$4:DX$68)</f>
        <v>4</v>
      </c>
      <c r="CR20" s="65">
        <f>SUMIF('Indicadores brechas SH'!$C$4:$C$68,$C20,'Indicadores brechas SH'!DY$4:DY$68)</f>
        <v>1</v>
      </c>
      <c r="CS20" s="65">
        <f>SUMIF('Indicadores brechas SH'!$C$4:$C$68,$C20,'Indicadores brechas SH'!DZ$4:DZ$68)</f>
        <v>1</v>
      </c>
      <c r="CT20" s="65">
        <f>SUMIF('Indicadores brechas SH'!$C$4:$C$68,$C20,'Indicadores brechas SH'!EA$4:EA$68)</f>
        <v>1</v>
      </c>
      <c r="CU20" s="65">
        <f>SUMIF('Indicadores brechas SH'!$C$4:$C$68,$C20,'Indicadores brechas SH'!EB$4:EB$68)</f>
        <v>1</v>
      </c>
      <c r="CV20" s="65">
        <f>SUMIF('Indicadores brechas SH'!$C$4:$C$68,$C20,'Indicadores brechas SH'!EC$4:EC$68)</f>
        <v>2</v>
      </c>
      <c r="CW20" s="66">
        <f>SUMIF('Indicadores brechas SH'!$C$4:$C$68,$C20,'Indicadores brechas SH'!ED$4:ED$68)</f>
        <v>1</v>
      </c>
      <c r="CX20" s="17">
        <f>SUMIF('Indicadores brechas SH'!$C$4:$C$68,$C20,'Indicadores brechas SH'!EF$4:EF$68)</f>
        <v>1</v>
      </c>
      <c r="CY20" s="65">
        <f>SUMIF('Indicadores brechas SH'!$C$4:$C$68,$C20,'Indicadores brechas SH'!EG$4:EG$68)</f>
        <v>4</v>
      </c>
      <c r="CZ20" s="65">
        <f>SUMIF('Indicadores brechas SH'!$C$4:$C$68,$C20,'Indicadores brechas SH'!EH$4:EH$68)</f>
        <v>1</v>
      </c>
      <c r="DA20" s="65">
        <f>SUMIF('Indicadores brechas SH'!$C$4:$C$68,$C20,'Indicadores brechas SH'!EI$4:EI$68)</f>
        <v>4</v>
      </c>
      <c r="DB20" s="65">
        <f>SUMIF('Indicadores brechas SH'!$C$4:$C$68,$C20,'Indicadores brechas SH'!EJ$4:EJ$68)</f>
        <v>1</v>
      </c>
      <c r="DC20" s="65">
        <f>SUMIF('Indicadores brechas SH'!$C$4:$C$68,$C20,'Indicadores brechas SH'!EK$4:EK$68)</f>
        <v>1</v>
      </c>
      <c r="DD20" s="65">
        <f>SUMIF('Indicadores brechas SH'!$C$4:$C$68,$C20,'Indicadores brechas SH'!EL$4:EL$68)</f>
        <v>1</v>
      </c>
      <c r="DE20" s="65">
        <f>SUMIF('Indicadores brechas SH'!$C$4:$C$68,$C20,'Indicadores brechas SH'!EM$4:EM$68)</f>
        <v>1</v>
      </c>
      <c r="DF20" s="66">
        <f>SUMIF('Indicadores brechas SH'!$C$4:$C$68,$C20,'Indicadores brechas SH'!EN$4:EN$68)</f>
        <v>1</v>
      </c>
      <c r="DG20" s="17">
        <f>SUMIF('Indicadores brechas SH'!$C$4:$C$68,$C20,'Indicadores brechas SH'!EP$4:EP$68)</f>
        <v>1</v>
      </c>
      <c r="DH20" s="65">
        <f>SUMIF('Indicadores brechas SH'!$C$4:$C$68,$C20,'Indicadores brechas SH'!EQ$4:EQ$68)</f>
        <v>1</v>
      </c>
      <c r="DI20" s="65">
        <f>SUMIF('Indicadores brechas SH'!$C$4:$C$68,$C20,'Indicadores brechas SH'!ER$4:ER$68)</f>
        <v>4</v>
      </c>
      <c r="DJ20" s="65">
        <f>SUMIF('Indicadores brechas SH'!$C$4:$C$68,$C20,'Indicadores brechas SH'!ES$4:ES$68)</f>
        <v>1</v>
      </c>
      <c r="DK20" s="65">
        <f>SUMIF('Indicadores brechas SH'!$C$4:$C$68,$C20,'Indicadores brechas SH'!ET$4:ET$68)</f>
        <v>1</v>
      </c>
      <c r="DL20" s="65">
        <f>SUMIF('Indicadores brechas SH'!$C$4:$C$68,$C20,'Indicadores brechas SH'!EU$4:EU$68)</f>
        <v>1</v>
      </c>
      <c r="DM20" s="65">
        <f>SUMIF('Indicadores brechas SH'!$C$4:$C$68,$C20,'Indicadores brechas SH'!EV$4:EV$68)</f>
        <v>1</v>
      </c>
      <c r="DN20" s="65">
        <f>SUMIF('Indicadores brechas SH'!$C$4:$C$68,$C20,'Indicadores brechas SH'!EW$4:EW$68)</f>
        <v>1</v>
      </c>
      <c r="DO20" s="65">
        <f>SUMIF('Indicadores brechas SH'!$C$4:$C$68,$C20,'Indicadores brechas SH'!EX$4:EX$68)</f>
        <v>2</v>
      </c>
      <c r="DP20" s="66">
        <f>SUMIF('Indicadores brechas SH'!$C$4:$C$68,$C20,'Indicadores brechas SH'!EY$4:EY$68)</f>
        <v>1</v>
      </c>
      <c r="DQ20" s="65"/>
      <c r="DR20" s="65"/>
      <c r="DS20" s="65"/>
    </row>
    <row r="21" spans="1:123" ht="60">
      <c r="A21" s="294"/>
      <c r="B21" s="159" t="s">
        <v>202</v>
      </c>
      <c r="C21" s="163" t="s">
        <v>277</v>
      </c>
      <c r="D21" s="17">
        <f>SUMIF('Indicadores brechas SH'!$C$4:$C$68,$C21,'Indicadores brechas SH'!X$4:X$68)</f>
        <v>1</v>
      </c>
      <c r="E21" s="65">
        <f>SUMIF('Indicadores brechas SH'!$C$4:$C$68,$C21,'Indicadores brechas SH'!Y$4:Y$68)</f>
        <v>1</v>
      </c>
      <c r="F21" s="65">
        <f>SUMIF('Indicadores brechas SH'!$C$4:$C$68,$C21,'Indicadores brechas SH'!Z$4:Z$68)</f>
        <v>1</v>
      </c>
      <c r="G21" s="65">
        <f>SUMIF('Indicadores brechas SH'!$C$4:$C$68,$C21,'Indicadores brechas SH'!AA$4:AA$68)</f>
        <v>1</v>
      </c>
      <c r="H21" s="65">
        <f>SUMIF('Indicadores brechas SH'!$C$4:$C$68,$C21,'Indicadores brechas SH'!AB$4:AB$68)</f>
        <v>4</v>
      </c>
      <c r="I21" s="66">
        <f>SUMIF('Indicadores brechas SH'!$C$4:$C$68,$C21,'Indicadores brechas SH'!AC$4:AC$68)</f>
        <v>2</v>
      </c>
      <c r="J21" s="17">
        <f>SUMIF('Indicadores brechas SH'!$C$4:$C$68,$C21,'Indicadores brechas SH'!AE$4:AE$68)</f>
        <v>0</v>
      </c>
      <c r="K21" s="65">
        <f>SUMIF('Indicadores brechas SH'!$C$4:$C$68,$C21,'Indicadores brechas SH'!AF$4:AF$68)</f>
        <v>0</v>
      </c>
      <c r="L21" s="65">
        <f>SUMIF('Indicadores brechas SH'!$C$4:$C$68,$C21,'Indicadores brechas SH'!AG$4:AG$68)</f>
        <v>0</v>
      </c>
      <c r="M21" s="65">
        <f>SUMIF('Indicadores brechas SH'!$C$4:$C$68,$C21,'Indicadores brechas SH'!AH$4:AH$68)</f>
        <v>0</v>
      </c>
      <c r="N21" s="65">
        <f>SUMIF('Indicadores brechas SH'!$C$4:$C$68,$C21,'Indicadores brechas SH'!AI$4:AI$68)</f>
        <v>0</v>
      </c>
      <c r="O21" s="66">
        <f>SUMIF('Indicadores brechas SH'!$C$4:$C$68,$C21,'Indicadores brechas SH'!AJ$4:AJ$68)</f>
        <v>0</v>
      </c>
      <c r="P21" s="17">
        <f>SUMIF('Indicadores brechas SH'!$C$4:$C$68,$C21,'Indicadores brechas SH'!AL$4:AL$68)</f>
        <v>4</v>
      </c>
      <c r="Q21" s="65">
        <f>SUMIF('Indicadores brechas SH'!$C$4:$C$68,$C21,'Indicadores brechas SH'!AM$4:AM$68)</f>
        <v>2</v>
      </c>
      <c r="R21" s="65">
        <f>SUMIF('Indicadores brechas SH'!$C$4:$C$68,$C21,'Indicadores brechas SH'!AN$4:AN$68)</f>
        <v>4</v>
      </c>
      <c r="S21" s="65">
        <f>SUMIF('Indicadores brechas SH'!$C$4:$C$68,$C21,'Indicadores brechas SH'!AO$4:AO$68)</f>
        <v>4</v>
      </c>
      <c r="T21" s="65">
        <f>SUMIF('Indicadores brechas SH'!$C$4:$C$68,$C21,'Indicadores brechas SH'!AP$4:AP$68)</f>
        <v>4</v>
      </c>
      <c r="U21" s="65">
        <f>SUMIF('Indicadores brechas SH'!$C$4:$C$68,$C21,'Indicadores brechas SH'!AQ$4:AQ$68)</f>
        <v>4</v>
      </c>
      <c r="V21" s="65">
        <f>SUMIF('Indicadores brechas SH'!$C$4:$C$68,$C21,'Indicadores brechas SH'!AR$4:AR$68)</f>
        <v>4</v>
      </c>
      <c r="W21" s="65">
        <f>SUMIF('Indicadores brechas SH'!$C$4:$C$68,$C21,'Indicadores brechas SH'!AS$4:AS$68)</f>
        <v>4</v>
      </c>
      <c r="X21" s="65">
        <f>SUMIF('Indicadores brechas SH'!$C$4:$C$68,$C21,'Indicadores brechas SH'!AT$4:AT$68)</f>
        <v>4</v>
      </c>
      <c r="Y21" s="65">
        <f>SUMIF('Indicadores brechas SH'!$C$4:$C$68,$C21,'Indicadores brechas SH'!AU$4:AU$68)</f>
        <v>4</v>
      </c>
      <c r="Z21" s="66">
        <f>SUMIF('Indicadores brechas SH'!$C$4:$C$68,$C21,'Indicadores brechas SH'!AV$4:AV$68)</f>
        <v>4</v>
      </c>
      <c r="AA21" s="17">
        <f>SUMIF('Indicadores brechas SH'!$C$4:$C$68,$C21,'Indicadores brechas SH'!AX$4:AX$68)</f>
        <v>4</v>
      </c>
      <c r="AB21" s="65">
        <f>SUMIF('Indicadores brechas SH'!$C$4:$C$68,$C21,'Indicadores brechas SH'!AY$4:AY$68)</f>
        <v>4</v>
      </c>
      <c r="AC21" s="65">
        <f>SUMIF('Indicadores brechas SH'!$C$4:$C$68,$C21,'Indicadores brechas SH'!AZ$4:AZ$68)</f>
        <v>4</v>
      </c>
      <c r="AD21" s="65">
        <f>SUMIF('Indicadores brechas SH'!$C$4:$C$68,$C21,'Indicadores brechas SH'!BA$4:BA$68)</f>
        <v>4</v>
      </c>
      <c r="AE21" s="65">
        <f>SUMIF('Indicadores brechas SH'!$C$4:$C$68,$C21,'Indicadores brechas SH'!BB$4:BB$68)</f>
        <v>4</v>
      </c>
      <c r="AF21" s="65">
        <f>SUMIF('Indicadores brechas SH'!$C$4:$C$68,$C21,'Indicadores brechas SH'!BC$4:BC$68)</f>
        <v>4</v>
      </c>
      <c r="AG21" s="65">
        <f>SUMIF('Indicadores brechas SH'!$C$4:$C$68,$C21,'Indicadores brechas SH'!BD$4:BD$68)</f>
        <v>4</v>
      </c>
      <c r="AH21" s="65">
        <f>SUMIF('Indicadores brechas SH'!$C$4:$C$68,$C21,'Indicadores brechas SH'!BE$4:BE$68)</f>
        <v>4</v>
      </c>
      <c r="AI21" s="65">
        <f>SUMIF('Indicadores brechas SH'!$C$4:$C$68,$C21,'Indicadores brechas SH'!BF$4:BF$68)</f>
        <v>2</v>
      </c>
      <c r="AJ21" s="66">
        <f>SUMIF('Indicadores brechas SH'!$C$4:$C$68,$C21,'Indicadores brechas SH'!BG$4:BG$68)</f>
        <v>4</v>
      </c>
      <c r="AK21" s="17">
        <f>SUMIF('Indicadores brechas SH'!$C$4:$C$68,$C21,'Indicadores brechas SH'!BI$4:BI$68)</f>
        <v>4</v>
      </c>
      <c r="AL21" s="65">
        <f>SUMIF('Indicadores brechas SH'!$C$4:$C$68,$C21,'Indicadores brechas SH'!BJ$4:BJ$68)</f>
        <v>4</v>
      </c>
      <c r="AM21" s="65">
        <f>SUMIF('Indicadores brechas SH'!$C$4:$C$68,$C21,'Indicadores brechas SH'!BK$4:BK$68)</f>
        <v>4</v>
      </c>
      <c r="AN21" s="65">
        <f>SUMIF('Indicadores brechas SH'!$C$4:$C$68,$C21,'Indicadores brechas SH'!BL$4:BL$68)</f>
        <v>4</v>
      </c>
      <c r="AO21" s="65">
        <f>SUMIF('Indicadores brechas SH'!$C$4:$C$68,$C21,'Indicadores brechas SH'!BM$4:BM$68)</f>
        <v>4</v>
      </c>
      <c r="AP21" s="65">
        <f>SUMIF('Indicadores brechas SH'!$C$4:$C$68,$C21,'Indicadores brechas SH'!BN$4:BN$68)</f>
        <v>4</v>
      </c>
      <c r="AQ21" s="65">
        <f>SUMIF('Indicadores brechas SH'!$C$4:$C$68,$C21,'Indicadores brechas SH'!BO$4:BO$68)</f>
        <v>4</v>
      </c>
      <c r="AR21" s="65">
        <f>SUMIF('Indicadores brechas SH'!$C$4:$C$68,$C21,'Indicadores brechas SH'!BP$4:BP$68)</f>
        <v>4</v>
      </c>
      <c r="AS21" s="65">
        <f>SUMIF('Indicadores brechas SH'!$C$4:$C$68,$C21,'Indicadores brechas SH'!BQ$4:BQ$68)</f>
        <v>4</v>
      </c>
      <c r="AT21" s="66">
        <f>SUMIF('Indicadores brechas SH'!$C$4:$C$68,$C21,'Indicadores brechas SH'!BR$4:BR$68)</f>
        <v>4</v>
      </c>
      <c r="AU21" s="17">
        <f>SUMIF('Indicadores brechas SH'!$C$4:$C$68,$C21,'Indicadores brechas SH'!BT$4:BT$68)</f>
        <v>1</v>
      </c>
      <c r="AV21" s="65">
        <f>SUMIF('Indicadores brechas SH'!$C$4:$C$68,$C21,'Indicadores brechas SH'!BU$4:BU$68)</f>
        <v>1</v>
      </c>
      <c r="AW21" s="65">
        <f>SUMIF('Indicadores brechas SH'!$C$4:$C$68,$C21,'Indicadores brechas SH'!BV$4:BV$68)</f>
        <v>1</v>
      </c>
      <c r="AX21" s="65">
        <f>SUMIF('Indicadores brechas SH'!$C$4:$C$68,$C21,'Indicadores brechas SH'!BW$4:BW$68)</f>
        <v>4</v>
      </c>
      <c r="AY21" s="65">
        <f>SUMIF('Indicadores brechas SH'!$C$4:$C$68,$C21,'Indicadores brechas SH'!BX$4:BX$68)</f>
        <v>1</v>
      </c>
      <c r="AZ21" s="65">
        <f>SUMIF('Indicadores brechas SH'!$C$4:$C$68,$C21,'Indicadores brechas SH'!BY$4:BY$68)</f>
        <v>1</v>
      </c>
      <c r="BA21" s="65">
        <f>SUMIF('Indicadores brechas SH'!$C$4:$C$68,$C21,'Indicadores brechas SH'!BZ$4:BZ$68)</f>
        <v>0</v>
      </c>
      <c r="BB21" s="65">
        <f>SUMIF('Indicadores brechas SH'!$C$4:$C$68,$C21,'Indicadores brechas SH'!CA$4:CA$68)</f>
        <v>4</v>
      </c>
      <c r="BC21" s="66">
        <f>SUMIF('Indicadores brechas SH'!$C$4:$C$68,$C21,'Indicadores brechas SH'!CB$4:CB$68)</f>
        <v>1</v>
      </c>
      <c r="BD21" s="17">
        <f>SUMIF('Indicadores brechas SH'!$C$4:$C$68,$C21,'Indicadores brechas SH'!CD$4:CD$68)</f>
        <v>0</v>
      </c>
      <c r="BE21" s="65">
        <f>SUMIF('Indicadores brechas SH'!$C$4:$C$68,$C21,'Indicadores brechas SH'!CE$4:CE$68)</f>
        <v>0</v>
      </c>
      <c r="BF21" s="66">
        <f>SUMIF('Indicadores brechas SH'!$C$4:$C$68,$C21,'Indicadores brechas SH'!CF$4:CF$68)</f>
        <v>0</v>
      </c>
      <c r="BG21" s="17">
        <f>SUMIF('Indicadores brechas SH'!$C$4:$C$68,$C21,'Indicadores brechas SH'!CH$4:CH$68)</f>
        <v>0</v>
      </c>
      <c r="BH21" s="65">
        <f>SUMIF('Indicadores brechas SH'!$C$4:$C$68,$C21,'Indicadores brechas SH'!CI$4:CI$68)</f>
        <v>0</v>
      </c>
      <c r="BI21" s="66">
        <f>SUMIF('Indicadores brechas SH'!$C$4:$C$68,$C21,'Indicadores brechas SH'!CJ$4:CJ$68)</f>
        <v>0</v>
      </c>
      <c r="BJ21" s="17">
        <f>SUMIF('Indicadores brechas SH'!$C$4:$C$68,$C21,'Indicadores brechas SH'!CL$4:CL$68)</f>
        <v>0</v>
      </c>
      <c r="BK21" s="65">
        <f>SUMIF('Indicadores brechas SH'!$C$4:$C$68,$C21,'Indicadores brechas SH'!CM$4:CM$68)</f>
        <v>0</v>
      </c>
      <c r="BL21" s="65">
        <f>SUMIF('Indicadores brechas SH'!$C$4:$C$68,$C21,'Indicadores brechas SH'!CN$4:CN$68)</f>
        <v>0</v>
      </c>
      <c r="BM21" s="65">
        <f>SUMIF('Indicadores brechas SH'!$C$4:$C$68,$C21,'Indicadores brechas SH'!CO$4:CO$68)</f>
        <v>0</v>
      </c>
      <c r="BN21" s="65">
        <f>SUMIF('Indicadores brechas SH'!$C$4:$C$68,$C21,'Indicadores brechas SH'!CP$4:CP$68)</f>
        <v>0</v>
      </c>
      <c r="BO21" s="65">
        <f>SUMIF('Indicadores brechas SH'!$C$4:$C$68,$C21,'Indicadores brechas SH'!CQ$4:CQ$68)</f>
        <v>0</v>
      </c>
      <c r="BP21" s="66">
        <f>SUMIF('Indicadores brechas SH'!$C$4:$C$68,$C21,'Indicadores brechas SH'!CR$4:CR$68)</f>
        <v>0</v>
      </c>
      <c r="BQ21" s="17">
        <f>SUMIF('Indicadores brechas SH'!$C$4:$C$68,$C21,'Indicadores brechas SH'!CT$4:CT$68)</f>
        <v>0</v>
      </c>
      <c r="BR21" s="65">
        <f>SUMIF('Indicadores brechas SH'!$C$4:$C$68,$C21,'Indicadores brechas SH'!CU$4:CU$68)</f>
        <v>0</v>
      </c>
      <c r="BS21" s="66">
        <f>SUMIF('Indicadores brechas SH'!$C$4:$C$68,$C21,'Indicadores brechas SH'!CV$4:CV$68)</f>
        <v>0</v>
      </c>
      <c r="BT21" s="17">
        <f>SUMIF('Indicadores brechas SH'!$C$4:$C$68,$C21,'Indicadores brechas SH'!CX$4:CX$68)</f>
        <v>0</v>
      </c>
      <c r="BU21" s="65">
        <f>SUMIF('Indicadores brechas SH'!$C$4:$C$68,$C21,'Indicadores brechas SH'!CY$4:CY$68)</f>
        <v>0</v>
      </c>
      <c r="BV21" s="65">
        <f>SUMIF('Indicadores brechas SH'!$C$4:$C$68,$C21,'Indicadores brechas SH'!CZ$4:CZ$68)</f>
        <v>0</v>
      </c>
      <c r="BW21" s="65">
        <f>SUMIF('Indicadores brechas SH'!$C$4:$C$68,$C21,'Indicadores brechas SH'!DA$4:DA$68)</f>
        <v>0</v>
      </c>
      <c r="BX21" s="65">
        <f>SUMIF('Indicadores brechas SH'!$C$4:$C$68,$C21,'Indicadores brechas SH'!DB$4:DB$68)</f>
        <v>0</v>
      </c>
      <c r="BY21" s="65">
        <f>SUMIF('Indicadores brechas SH'!$C$4:$C$68,$C21,'Indicadores brechas SH'!DC$4:DC$68)</f>
        <v>0</v>
      </c>
      <c r="BZ21" s="65">
        <f>SUMIF('Indicadores brechas SH'!$C$4:$C$68,$C21,'Indicadores brechas SH'!DD$4:DD$68)</f>
        <v>0</v>
      </c>
      <c r="CA21" s="65">
        <f>SUMIF('Indicadores brechas SH'!$C$4:$C$68,$C21,'Indicadores brechas SH'!DE$4:DE$68)</f>
        <v>0</v>
      </c>
      <c r="CB21" s="66">
        <f>SUMIF('Indicadores brechas SH'!$C$4:$C$68,$C21,'Indicadores brechas SH'!DF$4:DF$68)</f>
        <v>0</v>
      </c>
      <c r="CC21" s="17">
        <f>SUMIF('Indicadores brechas SH'!$C$4:$C$68,$C21,'Indicadores brechas SH'!DH$4:DH$68)</f>
        <v>0</v>
      </c>
      <c r="CD21" s="65">
        <f>SUMIF('Indicadores brechas SH'!$C$4:$C$68,$C21,'Indicadores brechas SH'!DI$4:DI$68)</f>
        <v>0</v>
      </c>
      <c r="CE21" s="65">
        <f>SUMIF('Indicadores brechas SH'!$C$4:$C$68,$C21,'Indicadores brechas SH'!DJ$4:DJ$68)</f>
        <v>0</v>
      </c>
      <c r="CF21" s="65">
        <f>SUMIF('Indicadores brechas SH'!$C$4:$C$68,$C21,'Indicadores brechas SH'!DK$4:DK$68)</f>
        <v>0</v>
      </c>
      <c r="CG21" s="65">
        <f>SUMIF('Indicadores brechas SH'!$C$4:$C$68,$C21,'Indicadores brechas SH'!DL$4:DL$68)</f>
        <v>0</v>
      </c>
      <c r="CH21" s="65">
        <f>SUMIF('Indicadores brechas SH'!$C$4:$C$68,$C21,'Indicadores brechas SH'!DM$4:DM$68)</f>
        <v>0</v>
      </c>
      <c r="CI21" s="65">
        <f>SUMIF('Indicadores brechas SH'!$C$4:$C$68,$C21,'Indicadores brechas SH'!DN$4:DN$68)</f>
        <v>0</v>
      </c>
      <c r="CJ21" s="65">
        <f>SUMIF('Indicadores brechas SH'!$C$4:$C$68,$C21,'Indicadores brechas SH'!DO$4:DO$68)</f>
        <v>0</v>
      </c>
      <c r="CK21" s="66">
        <f>SUMIF('Indicadores brechas SH'!$C$4:$C$68,$C21,'Indicadores brechas SH'!DP$4:DP$68)</f>
        <v>0</v>
      </c>
      <c r="CL21" s="17">
        <f>SUMIF('Indicadores brechas SH'!$C$4:$C$68,$C21,'Indicadores brechas SH'!DR$4:DR$68)</f>
        <v>0</v>
      </c>
      <c r="CM21" s="65">
        <f>SUMIF('Indicadores brechas SH'!$C$4:$C$68,$C21,'Indicadores brechas SH'!DS$4:DS$68)</f>
        <v>0</v>
      </c>
      <c r="CN21" s="65">
        <f>SUMIF('Indicadores brechas SH'!$C$4:$C$68,$C21,'Indicadores brechas SH'!DT$4:DT$68)</f>
        <v>0</v>
      </c>
      <c r="CO21" s="66">
        <f>SUMIF('Indicadores brechas SH'!$C$4:$C$68,$C21,'Indicadores brechas SH'!DU$4:DU$68)</f>
        <v>0</v>
      </c>
      <c r="CP21" s="17">
        <f>SUMIF('Indicadores brechas SH'!$C$4:$C$68,$C21,'Indicadores brechas SH'!DW$4:DW$68)</f>
        <v>0</v>
      </c>
      <c r="CQ21" s="65">
        <f>SUMIF('Indicadores brechas SH'!$C$4:$C$68,$C21,'Indicadores brechas SH'!DX$4:DX$68)</f>
        <v>0</v>
      </c>
      <c r="CR21" s="65">
        <f>SUMIF('Indicadores brechas SH'!$C$4:$C$68,$C21,'Indicadores brechas SH'!DY$4:DY$68)</f>
        <v>0</v>
      </c>
      <c r="CS21" s="65">
        <f>SUMIF('Indicadores brechas SH'!$C$4:$C$68,$C21,'Indicadores brechas SH'!DZ$4:DZ$68)</f>
        <v>0</v>
      </c>
      <c r="CT21" s="65">
        <f>SUMIF('Indicadores brechas SH'!$C$4:$C$68,$C21,'Indicadores brechas SH'!EA$4:EA$68)</f>
        <v>0</v>
      </c>
      <c r="CU21" s="65">
        <f>SUMIF('Indicadores brechas SH'!$C$4:$C$68,$C21,'Indicadores brechas SH'!EB$4:EB$68)</f>
        <v>0</v>
      </c>
      <c r="CV21" s="65">
        <f>SUMIF('Indicadores brechas SH'!$C$4:$C$68,$C21,'Indicadores brechas SH'!EC$4:EC$68)</f>
        <v>0</v>
      </c>
      <c r="CW21" s="66">
        <f>SUMIF('Indicadores brechas SH'!$C$4:$C$68,$C21,'Indicadores brechas SH'!ED$4:ED$68)</f>
        <v>0</v>
      </c>
      <c r="CX21" s="17">
        <f>SUMIF('Indicadores brechas SH'!$C$4:$C$68,$C21,'Indicadores brechas SH'!EF$4:EF$68)</f>
        <v>0</v>
      </c>
      <c r="CY21" s="65">
        <f>SUMIF('Indicadores brechas SH'!$C$4:$C$68,$C21,'Indicadores brechas SH'!EG$4:EG$68)</f>
        <v>0</v>
      </c>
      <c r="CZ21" s="65">
        <f>SUMIF('Indicadores brechas SH'!$C$4:$C$68,$C21,'Indicadores brechas SH'!EH$4:EH$68)</f>
        <v>0</v>
      </c>
      <c r="DA21" s="65">
        <f>SUMIF('Indicadores brechas SH'!$C$4:$C$68,$C21,'Indicadores brechas SH'!EI$4:EI$68)</f>
        <v>0</v>
      </c>
      <c r="DB21" s="65">
        <f>SUMIF('Indicadores brechas SH'!$C$4:$C$68,$C21,'Indicadores brechas SH'!EJ$4:EJ$68)</f>
        <v>0</v>
      </c>
      <c r="DC21" s="65">
        <f>SUMIF('Indicadores brechas SH'!$C$4:$C$68,$C21,'Indicadores brechas SH'!EK$4:EK$68)</f>
        <v>0</v>
      </c>
      <c r="DD21" s="65">
        <f>SUMIF('Indicadores brechas SH'!$C$4:$C$68,$C21,'Indicadores brechas SH'!EL$4:EL$68)</f>
        <v>0</v>
      </c>
      <c r="DE21" s="65">
        <f>SUMIF('Indicadores brechas SH'!$C$4:$C$68,$C21,'Indicadores brechas SH'!EM$4:EM$68)</f>
        <v>0</v>
      </c>
      <c r="DF21" s="66">
        <f>SUMIF('Indicadores brechas SH'!$C$4:$C$68,$C21,'Indicadores brechas SH'!EN$4:EN$68)</f>
        <v>0</v>
      </c>
      <c r="DG21" s="17">
        <f>SUMIF('Indicadores brechas SH'!$C$4:$C$68,$C21,'Indicadores brechas SH'!EP$4:EP$68)</f>
        <v>0</v>
      </c>
      <c r="DH21" s="65">
        <f>SUMIF('Indicadores brechas SH'!$C$4:$C$68,$C21,'Indicadores brechas SH'!EQ$4:EQ$68)</f>
        <v>0</v>
      </c>
      <c r="DI21" s="65">
        <f>SUMIF('Indicadores brechas SH'!$C$4:$C$68,$C21,'Indicadores brechas SH'!ER$4:ER$68)</f>
        <v>0</v>
      </c>
      <c r="DJ21" s="65">
        <f>SUMIF('Indicadores brechas SH'!$C$4:$C$68,$C21,'Indicadores brechas SH'!ES$4:ES$68)</f>
        <v>0</v>
      </c>
      <c r="DK21" s="65">
        <f>SUMIF('Indicadores brechas SH'!$C$4:$C$68,$C21,'Indicadores brechas SH'!ET$4:ET$68)</f>
        <v>0</v>
      </c>
      <c r="DL21" s="65">
        <f>SUMIF('Indicadores brechas SH'!$C$4:$C$68,$C21,'Indicadores brechas SH'!EU$4:EU$68)</f>
        <v>0</v>
      </c>
      <c r="DM21" s="65">
        <f>SUMIF('Indicadores brechas SH'!$C$4:$C$68,$C21,'Indicadores brechas SH'!EV$4:EV$68)</f>
        <v>0</v>
      </c>
      <c r="DN21" s="65">
        <f>SUMIF('Indicadores brechas SH'!$C$4:$C$68,$C21,'Indicadores brechas SH'!EW$4:EW$68)</f>
        <v>0</v>
      </c>
      <c r="DO21" s="65">
        <f>SUMIF('Indicadores brechas SH'!$C$4:$C$68,$C21,'Indicadores brechas SH'!EX$4:EX$68)</f>
        <v>0</v>
      </c>
      <c r="DP21" s="66">
        <f>SUMIF('Indicadores brechas SH'!$C$4:$C$68,$C21,'Indicadores brechas SH'!EY$4:EY$68)</f>
        <v>0</v>
      </c>
      <c r="DQ21" s="65"/>
      <c r="DR21" s="65"/>
      <c r="DS21" s="65"/>
    </row>
    <row r="22" spans="1:123" ht="60">
      <c r="A22" s="294"/>
      <c r="B22" s="159" t="s">
        <v>202</v>
      </c>
      <c r="C22" s="163" t="s">
        <v>285</v>
      </c>
      <c r="D22" s="17">
        <f>SUMIF('Indicadores brechas SH'!$C$4:$C$68,$C22,'Indicadores brechas SH'!X$4:X$68)</f>
        <v>0</v>
      </c>
      <c r="E22" s="65">
        <f>SUMIF('Indicadores brechas SH'!$C$4:$C$68,$C22,'Indicadores brechas SH'!Y$4:Y$68)</f>
        <v>0</v>
      </c>
      <c r="F22" s="65">
        <f>SUMIF('Indicadores brechas SH'!$C$4:$C$68,$C22,'Indicadores brechas SH'!Z$4:Z$68)</f>
        <v>0</v>
      </c>
      <c r="G22" s="65">
        <f>SUMIF('Indicadores brechas SH'!$C$4:$C$68,$C22,'Indicadores brechas SH'!AA$4:AA$68)</f>
        <v>0</v>
      </c>
      <c r="H22" s="65">
        <f>SUMIF('Indicadores brechas SH'!$C$4:$C$68,$C22,'Indicadores brechas SH'!AB$4:AB$68)</f>
        <v>0</v>
      </c>
      <c r="I22" s="66">
        <f>SUMIF('Indicadores brechas SH'!$C$4:$C$68,$C22,'Indicadores brechas SH'!AC$4:AC$68)</f>
        <v>0</v>
      </c>
      <c r="J22" s="17">
        <f>SUMIF('Indicadores brechas SH'!$C$4:$C$68,$C22,'Indicadores brechas SH'!AE$4:AE$68)</f>
        <v>0</v>
      </c>
      <c r="K22" s="65">
        <f>SUMIF('Indicadores brechas SH'!$C$4:$C$68,$C22,'Indicadores brechas SH'!AF$4:AF$68)</f>
        <v>0</v>
      </c>
      <c r="L22" s="65">
        <f>SUMIF('Indicadores brechas SH'!$C$4:$C$68,$C22,'Indicadores brechas SH'!AG$4:AG$68)</f>
        <v>0</v>
      </c>
      <c r="M22" s="65">
        <f>SUMIF('Indicadores brechas SH'!$C$4:$C$68,$C22,'Indicadores brechas SH'!AH$4:AH$68)</f>
        <v>0</v>
      </c>
      <c r="N22" s="65">
        <f>SUMIF('Indicadores brechas SH'!$C$4:$C$68,$C22,'Indicadores brechas SH'!AI$4:AI$68)</f>
        <v>0</v>
      </c>
      <c r="O22" s="66">
        <f>SUMIF('Indicadores brechas SH'!$C$4:$C$68,$C22,'Indicadores brechas SH'!AJ$4:AJ$68)</f>
        <v>0</v>
      </c>
      <c r="P22" s="17">
        <f>SUMIF('Indicadores brechas SH'!$C$4:$C$68,$C22,'Indicadores brechas SH'!AL$4:AL$68)</f>
        <v>0</v>
      </c>
      <c r="Q22" s="65">
        <f>SUMIF('Indicadores brechas SH'!$C$4:$C$68,$C22,'Indicadores brechas SH'!AM$4:AM$68)</f>
        <v>0</v>
      </c>
      <c r="R22" s="65">
        <f>SUMIF('Indicadores brechas SH'!$C$4:$C$68,$C22,'Indicadores brechas SH'!AN$4:AN$68)</f>
        <v>0</v>
      </c>
      <c r="S22" s="65">
        <f>SUMIF('Indicadores brechas SH'!$C$4:$C$68,$C22,'Indicadores brechas SH'!AO$4:AO$68)</f>
        <v>0</v>
      </c>
      <c r="T22" s="65">
        <f>SUMIF('Indicadores brechas SH'!$C$4:$C$68,$C22,'Indicadores brechas SH'!AP$4:AP$68)</f>
        <v>0</v>
      </c>
      <c r="U22" s="65">
        <f>SUMIF('Indicadores brechas SH'!$C$4:$C$68,$C22,'Indicadores brechas SH'!AQ$4:AQ$68)</f>
        <v>0</v>
      </c>
      <c r="V22" s="65">
        <f>SUMIF('Indicadores brechas SH'!$C$4:$C$68,$C22,'Indicadores brechas SH'!AR$4:AR$68)</f>
        <v>0</v>
      </c>
      <c r="W22" s="65">
        <f>SUMIF('Indicadores brechas SH'!$C$4:$C$68,$C22,'Indicadores brechas SH'!AS$4:AS$68)</f>
        <v>0</v>
      </c>
      <c r="X22" s="65">
        <f>SUMIF('Indicadores brechas SH'!$C$4:$C$68,$C22,'Indicadores brechas SH'!AT$4:AT$68)</f>
        <v>0</v>
      </c>
      <c r="Y22" s="65">
        <f>SUMIF('Indicadores brechas SH'!$C$4:$C$68,$C22,'Indicadores brechas SH'!AU$4:AU$68)</f>
        <v>0</v>
      </c>
      <c r="Z22" s="66">
        <f>SUMIF('Indicadores brechas SH'!$C$4:$C$68,$C22,'Indicadores brechas SH'!AV$4:AV$68)</f>
        <v>0</v>
      </c>
      <c r="AA22" s="17">
        <f>SUMIF('Indicadores brechas SH'!$C$4:$C$68,$C22,'Indicadores brechas SH'!AX$4:AX$68)</f>
        <v>0</v>
      </c>
      <c r="AB22" s="65">
        <f>SUMIF('Indicadores brechas SH'!$C$4:$C$68,$C22,'Indicadores brechas SH'!AY$4:AY$68)</f>
        <v>0</v>
      </c>
      <c r="AC22" s="65">
        <f>SUMIF('Indicadores brechas SH'!$C$4:$C$68,$C22,'Indicadores brechas SH'!AZ$4:AZ$68)</f>
        <v>0</v>
      </c>
      <c r="AD22" s="65">
        <f>SUMIF('Indicadores brechas SH'!$C$4:$C$68,$C22,'Indicadores brechas SH'!BA$4:BA$68)</f>
        <v>0</v>
      </c>
      <c r="AE22" s="65">
        <f>SUMIF('Indicadores brechas SH'!$C$4:$C$68,$C22,'Indicadores brechas SH'!BB$4:BB$68)</f>
        <v>0</v>
      </c>
      <c r="AF22" s="65">
        <f>SUMIF('Indicadores brechas SH'!$C$4:$C$68,$C22,'Indicadores brechas SH'!BC$4:BC$68)</f>
        <v>0</v>
      </c>
      <c r="AG22" s="65">
        <f>SUMIF('Indicadores brechas SH'!$C$4:$C$68,$C22,'Indicadores brechas SH'!BD$4:BD$68)</f>
        <v>0</v>
      </c>
      <c r="AH22" s="65">
        <f>SUMIF('Indicadores brechas SH'!$C$4:$C$68,$C22,'Indicadores brechas SH'!BE$4:BE$68)</f>
        <v>0</v>
      </c>
      <c r="AI22" s="65">
        <f>SUMIF('Indicadores brechas SH'!$C$4:$C$68,$C22,'Indicadores brechas SH'!BF$4:BF$68)</f>
        <v>0</v>
      </c>
      <c r="AJ22" s="66">
        <f>SUMIF('Indicadores brechas SH'!$C$4:$C$68,$C22,'Indicadores brechas SH'!BG$4:BG$68)</f>
        <v>0</v>
      </c>
      <c r="AK22" s="17">
        <f>SUMIF('Indicadores brechas SH'!$C$4:$C$68,$C22,'Indicadores brechas SH'!BI$4:BI$68)</f>
        <v>0</v>
      </c>
      <c r="AL22" s="65">
        <f>SUMIF('Indicadores brechas SH'!$C$4:$C$68,$C22,'Indicadores brechas SH'!BJ$4:BJ$68)</f>
        <v>0</v>
      </c>
      <c r="AM22" s="65">
        <f>SUMIF('Indicadores brechas SH'!$C$4:$C$68,$C22,'Indicadores brechas SH'!BK$4:BK$68)</f>
        <v>0</v>
      </c>
      <c r="AN22" s="65">
        <f>SUMIF('Indicadores brechas SH'!$C$4:$C$68,$C22,'Indicadores brechas SH'!BL$4:BL$68)</f>
        <v>0</v>
      </c>
      <c r="AO22" s="65">
        <f>SUMIF('Indicadores brechas SH'!$C$4:$C$68,$C22,'Indicadores brechas SH'!BM$4:BM$68)</f>
        <v>0</v>
      </c>
      <c r="AP22" s="65">
        <f>SUMIF('Indicadores brechas SH'!$C$4:$C$68,$C22,'Indicadores brechas SH'!BN$4:BN$68)</f>
        <v>0</v>
      </c>
      <c r="AQ22" s="65">
        <f>SUMIF('Indicadores brechas SH'!$C$4:$C$68,$C22,'Indicadores brechas SH'!BO$4:BO$68)</f>
        <v>0</v>
      </c>
      <c r="AR22" s="65">
        <f>SUMIF('Indicadores brechas SH'!$C$4:$C$68,$C22,'Indicadores brechas SH'!BP$4:BP$68)</f>
        <v>0</v>
      </c>
      <c r="AS22" s="65">
        <f>SUMIF('Indicadores brechas SH'!$C$4:$C$68,$C22,'Indicadores brechas SH'!BQ$4:BQ$68)</f>
        <v>0</v>
      </c>
      <c r="AT22" s="66">
        <f>SUMIF('Indicadores brechas SH'!$C$4:$C$68,$C22,'Indicadores brechas SH'!BR$4:BR$68)</f>
        <v>0</v>
      </c>
      <c r="AU22" s="17">
        <f>SUMIF('Indicadores brechas SH'!$C$4:$C$68,$C22,'Indicadores brechas SH'!BT$4:BT$68)</f>
        <v>0</v>
      </c>
      <c r="AV22" s="65">
        <f>SUMIF('Indicadores brechas SH'!$C$4:$C$68,$C22,'Indicadores brechas SH'!BU$4:BU$68)</f>
        <v>0</v>
      </c>
      <c r="AW22" s="65">
        <f>SUMIF('Indicadores brechas SH'!$C$4:$C$68,$C22,'Indicadores brechas SH'!BV$4:BV$68)</f>
        <v>0</v>
      </c>
      <c r="AX22" s="65">
        <f>SUMIF('Indicadores brechas SH'!$C$4:$C$68,$C22,'Indicadores brechas SH'!BW$4:BW$68)</f>
        <v>0</v>
      </c>
      <c r="AY22" s="65">
        <f>SUMIF('Indicadores brechas SH'!$C$4:$C$68,$C22,'Indicadores brechas SH'!BX$4:BX$68)</f>
        <v>0</v>
      </c>
      <c r="AZ22" s="65">
        <f>SUMIF('Indicadores brechas SH'!$C$4:$C$68,$C22,'Indicadores brechas SH'!BY$4:BY$68)</f>
        <v>0</v>
      </c>
      <c r="BA22" s="65">
        <f>SUMIF('Indicadores brechas SH'!$C$4:$C$68,$C22,'Indicadores brechas SH'!BZ$4:BZ$68)</f>
        <v>0</v>
      </c>
      <c r="BB22" s="65">
        <f>SUMIF('Indicadores brechas SH'!$C$4:$C$68,$C22,'Indicadores brechas SH'!CA$4:CA$68)</f>
        <v>0</v>
      </c>
      <c r="BC22" s="66">
        <f>SUMIF('Indicadores brechas SH'!$C$4:$C$68,$C22,'Indicadores brechas SH'!CB$4:CB$68)</f>
        <v>0</v>
      </c>
      <c r="BD22" s="17">
        <f>SUMIF('Indicadores brechas SH'!$C$4:$C$68,$C22,'Indicadores brechas SH'!CD$4:CD$68)</f>
        <v>4</v>
      </c>
      <c r="BE22" s="65">
        <f>SUMIF('Indicadores brechas SH'!$C$4:$C$68,$C22,'Indicadores brechas SH'!CE$4:CE$68)</f>
        <v>2</v>
      </c>
      <c r="BF22" s="66">
        <f>SUMIF('Indicadores brechas SH'!$C$4:$C$68,$C22,'Indicadores brechas SH'!CF$4:CF$68)</f>
        <v>1</v>
      </c>
      <c r="BG22" s="17">
        <f>SUMIF('Indicadores brechas SH'!$C$4:$C$68,$C22,'Indicadores brechas SH'!CH$4:CH$68)</f>
        <v>2</v>
      </c>
      <c r="BH22" s="65">
        <f>SUMIF('Indicadores brechas SH'!$C$4:$C$68,$C22,'Indicadores brechas SH'!CI$4:CI$68)</f>
        <v>1</v>
      </c>
      <c r="BI22" s="66">
        <f>SUMIF('Indicadores brechas SH'!$C$4:$C$68,$C22,'Indicadores brechas SH'!CJ$4:CJ$68)</f>
        <v>4</v>
      </c>
      <c r="BJ22" s="17">
        <f>SUMIF('Indicadores brechas SH'!$C$4:$C$68,$C22,'Indicadores brechas SH'!CL$4:CL$68)</f>
        <v>1</v>
      </c>
      <c r="BK22" s="65">
        <f>SUMIF('Indicadores brechas SH'!$C$4:$C$68,$C22,'Indicadores brechas SH'!CM$4:CM$68)</f>
        <v>4</v>
      </c>
      <c r="BL22" s="65">
        <f>SUMIF('Indicadores brechas SH'!$C$4:$C$68,$C22,'Indicadores brechas SH'!CN$4:CN$68)</f>
        <v>4</v>
      </c>
      <c r="BM22" s="65">
        <f>SUMIF('Indicadores brechas SH'!$C$4:$C$68,$C22,'Indicadores brechas SH'!CO$4:CO$68)</f>
        <v>2</v>
      </c>
      <c r="BN22" s="65">
        <f>SUMIF('Indicadores brechas SH'!$C$4:$C$68,$C22,'Indicadores brechas SH'!CP$4:CP$68)</f>
        <v>4</v>
      </c>
      <c r="BO22" s="65">
        <f>SUMIF('Indicadores brechas SH'!$C$4:$C$68,$C22,'Indicadores brechas SH'!CQ$4:CQ$68)</f>
        <v>2</v>
      </c>
      <c r="BP22" s="66">
        <f>SUMIF('Indicadores brechas SH'!$C$4:$C$68,$C22,'Indicadores brechas SH'!CR$4:CR$68)</f>
        <v>4</v>
      </c>
      <c r="BQ22" s="17">
        <f>SUMIF('Indicadores brechas SH'!$C$4:$C$68,$C22,'Indicadores brechas SH'!CT$4:CT$68)</f>
        <v>2</v>
      </c>
      <c r="BR22" s="65">
        <f>SUMIF('Indicadores brechas SH'!$C$4:$C$68,$C22,'Indicadores brechas SH'!CU$4:CU$68)</f>
        <v>4</v>
      </c>
      <c r="BS22" s="66">
        <f>SUMIF('Indicadores brechas SH'!$C$4:$C$68,$C22,'Indicadores brechas SH'!CV$4:CV$68)</f>
        <v>2</v>
      </c>
      <c r="BT22" s="17">
        <f>SUMIF('Indicadores brechas SH'!$C$4:$C$68,$C22,'Indicadores brechas SH'!CX$4:CX$68)</f>
        <v>0</v>
      </c>
      <c r="BU22" s="65">
        <f>SUMIF('Indicadores brechas SH'!$C$4:$C$68,$C22,'Indicadores brechas SH'!CY$4:CY$68)</f>
        <v>4</v>
      </c>
      <c r="BV22" s="65">
        <f>SUMIF('Indicadores brechas SH'!$C$4:$C$68,$C22,'Indicadores brechas SH'!CZ$4:CZ$68)</f>
        <v>2</v>
      </c>
      <c r="BW22" s="65">
        <f>SUMIF('Indicadores brechas SH'!$C$4:$C$68,$C22,'Indicadores brechas SH'!DA$4:DA$68)</f>
        <v>4</v>
      </c>
      <c r="BX22" s="65">
        <f>SUMIF('Indicadores brechas SH'!$C$4:$C$68,$C22,'Indicadores brechas SH'!DB$4:DB$68)</f>
        <v>4</v>
      </c>
      <c r="BY22" s="65">
        <f>SUMIF('Indicadores brechas SH'!$C$4:$C$68,$C22,'Indicadores brechas SH'!DC$4:DC$68)</f>
        <v>4</v>
      </c>
      <c r="BZ22" s="65">
        <f>SUMIF('Indicadores brechas SH'!$C$4:$C$68,$C22,'Indicadores brechas SH'!DD$4:DD$68)</f>
        <v>4</v>
      </c>
      <c r="CA22" s="65">
        <f>SUMIF('Indicadores brechas SH'!$C$4:$C$68,$C22,'Indicadores brechas SH'!DE$4:DE$68)</f>
        <v>4</v>
      </c>
      <c r="CB22" s="66">
        <f>SUMIF('Indicadores brechas SH'!$C$4:$C$68,$C22,'Indicadores brechas SH'!DF$4:DF$68)</f>
        <v>4</v>
      </c>
      <c r="CC22" s="17">
        <f>SUMIF('Indicadores brechas SH'!$C$4:$C$68,$C22,'Indicadores brechas SH'!DH$4:DH$68)</f>
        <v>4</v>
      </c>
      <c r="CD22" s="65">
        <f>SUMIF('Indicadores brechas SH'!$C$4:$C$68,$C22,'Indicadores brechas SH'!DI$4:DI$68)</f>
        <v>2</v>
      </c>
      <c r="CE22" s="65">
        <f>SUMIF('Indicadores brechas SH'!$C$4:$C$68,$C22,'Indicadores brechas SH'!DJ$4:DJ$68)</f>
        <v>0</v>
      </c>
      <c r="CF22" s="65">
        <f>SUMIF('Indicadores brechas SH'!$C$4:$C$68,$C22,'Indicadores brechas SH'!DK$4:DK$68)</f>
        <v>2</v>
      </c>
      <c r="CG22" s="65">
        <f>SUMIF('Indicadores brechas SH'!$C$4:$C$68,$C22,'Indicadores brechas SH'!DL$4:DL$68)</f>
        <v>1</v>
      </c>
      <c r="CH22" s="65">
        <f>SUMIF('Indicadores brechas SH'!$C$4:$C$68,$C22,'Indicadores brechas SH'!DM$4:DM$68)</f>
        <v>1</v>
      </c>
      <c r="CI22" s="65">
        <f>SUMIF('Indicadores brechas SH'!$C$4:$C$68,$C22,'Indicadores brechas SH'!DN$4:DN$68)</f>
        <v>2</v>
      </c>
      <c r="CJ22" s="65">
        <f>SUMIF('Indicadores brechas SH'!$C$4:$C$68,$C22,'Indicadores brechas SH'!DO$4:DO$68)</f>
        <v>1</v>
      </c>
      <c r="CK22" s="66">
        <f>SUMIF('Indicadores brechas SH'!$C$4:$C$68,$C22,'Indicadores brechas SH'!DP$4:DP$68)</f>
        <v>2</v>
      </c>
      <c r="CL22" s="17">
        <f>SUMIF('Indicadores brechas SH'!$C$4:$C$68,$C22,'Indicadores brechas SH'!DR$4:DR$68)</f>
        <v>1</v>
      </c>
      <c r="CM22" s="65">
        <f>SUMIF('Indicadores brechas SH'!$C$4:$C$68,$C22,'Indicadores brechas SH'!DS$4:DS$68)</f>
        <v>2</v>
      </c>
      <c r="CN22" s="65">
        <f>SUMIF('Indicadores brechas SH'!$C$4:$C$68,$C22,'Indicadores brechas SH'!DT$4:DT$68)</f>
        <v>4</v>
      </c>
      <c r="CO22" s="66">
        <f>SUMIF('Indicadores brechas SH'!$C$4:$C$68,$C22,'Indicadores brechas SH'!DU$4:DU$68)</f>
        <v>4</v>
      </c>
      <c r="CP22" s="17">
        <f>SUMIF('Indicadores brechas SH'!$C$4:$C$68,$C22,'Indicadores brechas SH'!DW$4:DW$68)</f>
        <v>2</v>
      </c>
      <c r="CQ22" s="65">
        <f>SUMIF('Indicadores brechas SH'!$C$4:$C$68,$C22,'Indicadores brechas SH'!DX$4:DX$68)</f>
        <v>2</v>
      </c>
      <c r="CR22" s="65">
        <f>SUMIF('Indicadores brechas SH'!$C$4:$C$68,$C22,'Indicadores brechas SH'!DY$4:DY$68)</f>
        <v>2</v>
      </c>
      <c r="CS22" s="65">
        <f>SUMIF('Indicadores brechas SH'!$C$4:$C$68,$C22,'Indicadores brechas SH'!DZ$4:DZ$68)</f>
        <v>2</v>
      </c>
      <c r="CT22" s="65">
        <f>SUMIF('Indicadores brechas SH'!$C$4:$C$68,$C22,'Indicadores brechas SH'!EA$4:EA$68)</f>
        <v>2</v>
      </c>
      <c r="CU22" s="65">
        <f>SUMIF('Indicadores brechas SH'!$C$4:$C$68,$C22,'Indicadores brechas SH'!EB$4:EB$68)</f>
        <v>4</v>
      </c>
      <c r="CV22" s="65">
        <f>SUMIF('Indicadores brechas SH'!$C$4:$C$68,$C22,'Indicadores brechas SH'!EC$4:EC$68)</f>
        <v>2</v>
      </c>
      <c r="CW22" s="66">
        <f>SUMIF('Indicadores brechas SH'!$C$4:$C$68,$C22,'Indicadores brechas SH'!ED$4:ED$68)</f>
        <v>4</v>
      </c>
      <c r="CX22" s="17">
        <f>SUMIF('Indicadores brechas SH'!$C$4:$C$68,$C22,'Indicadores brechas SH'!EF$4:EF$68)</f>
        <v>4</v>
      </c>
      <c r="CY22" s="65">
        <f>SUMIF('Indicadores brechas SH'!$C$4:$C$68,$C22,'Indicadores brechas SH'!EG$4:EG$68)</f>
        <v>4</v>
      </c>
      <c r="CZ22" s="65">
        <f>SUMIF('Indicadores brechas SH'!$C$4:$C$68,$C22,'Indicadores brechas SH'!EH$4:EH$68)</f>
        <v>2</v>
      </c>
      <c r="DA22" s="65">
        <f>SUMIF('Indicadores brechas SH'!$C$4:$C$68,$C22,'Indicadores brechas SH'!EI$4:EI$68)</f>
        <v>4</v>
      </c>
      <c r="DB22" s="65">
        <f>SUMIF('Indicadores brechas SH'!$C$4:$C$68,$C22,'Indicadores brechas SH'!EJ$4:EJ$68)</f>
        <v>2</v>
      </c>
      <c r="DC22" s="65">
        <f>SUMIF('Indicadores brechas SH'!$C$4:$C$68,$C22,'Indicadores brechas SH'!EK$4:EK$68)</f>
        <v>1</v>
      </c>
      <c r="DD22" s="65">
        <f>SUMIF('Indicadores brechas SH'!$C$4:$C$68,$C22,'Indicadores brechas SH'!EL$4:EL$68)</f>
        <v>2</v>
      </c>
      <c r="DE22" s="65">
        <f>SUMIF('Indicadores brechas SH'!$C$4:$C$68,$C22,'Indicadores brechas SH'!EM$4:EM$68)</f>
        <v>4</v>
      </c>
      <c r="DF22" s="66">
        <f>SUMIF('Indicadores brechas SH'!$C$4:$C$68,$C22,'Indicadores brechas SH'!EN$4:EN$68)</f>
        <v>1</v>
      </c>
      <c r="DG22" s="17">
        <f>SUMIF('Indicadores brechas SH'!$C$4:$C$68,$C22,'Indicadores brechas SH'!EP$4:EP$68)</f>
        <v>4</v>
      </c>
      <c r="DH22" s="65">
        <f>SUMIF('Indicadores brechas SH'!$C$4:$C$68,$C22,'Indicadores brechas SH'!EQ$4:EQ$68)</f>
        <v>4</v>
      </c>
      <c r="DI22" s="65">
        <f>SUMIF('Indicadores brechas SH'!$C$4:$C$68,$C22,'Indicadores brechas SH'!ER$4:ER$68)</f>
        <v>2</v>
      </c>
      <c r="DJ22" s="65">
        <f>SUMIF('Indicadores brechas SH'!$C$4:$C$68,$C22,'Indicadores brechas SH'!ES$4:ES$68)</f>
        <v>2</v>
      </c>
      <c r="DK22" s="65">
        <f>SUMIF('Indicadores brechas SH'!$C$4:$C$68,$C22,'Indicadores brechas SH'!ET$4:ET$68)</f>
        <v>2</v>
      </c>
      <c r="DL22" s="65">
        <f>SUMIF('Indicadores brechas SH'!$C$4:$C$68,$C22,'Indicadores brechas SH'!EU$4:EU$68)</f>
        <v>4</v>
      </c>
      <c r="DM22" s="65">
        <f>SUMIF('Indicadores brechas SH'!$C$4:$C$68,$C22,'Indicadores brechas SH'!EV$4:EV$68)</f>
        <v>1</v>
      </c>
      <c r="DN22" s="65">
        <f>SUMIF('Indicadores brechas SH'!$C$4:$C$68,$C22,'Indicadores brechas SH'!EW$4:EW$68)</f>
        <v>2</v>
      </c>
      <c r="DO22" s="65">
        <f>SUMIF('Indicadores brechas SH'!$C$4:$C$68,$C22,'Indicadores brechas SH'!EX$4:EX$68)</f>
        <v>2</v>
      </c>
      <c r="DP22" s="66">
        <f>SUMIF('Indicadores brechas SH'!$C$4:$C$68,$C22,'Indicadores brechas SH'!EY$4:EY$68)</f>
        <v>2</v>
      </c>
      <c r="DQ22" s="65"/>
      <c r="DR22" s="65"/>
      <c r="DS22" s="65"/>
    </row>
    <row r="23" spans="1:123" ht="63">
      <c r="A23" s="294"/>
      <c r="B23" s="159" t="s">
        <v>202</v>
      </c>
      <c r="C23" s="163" t="s">
        <v>297</v>
      </c>
      <c r="D23" s="17">
        <f>SUMIF('Indicadores brechas SH'!$C$4:$C$68,$C23,'Indicadores brechas SH'!X$4:X$68)</f>
        <v>4</v>
      </c>
      <c r="E23" s="65">
        <f>SUMIF('Indicadores brechas SH'!$C$4:$C$68,$C23,'Indicadores brechas SH'!Y$4:Y$68)</f>
        <v>4</v>
      </c>
      <c r="F23" s="65">
        <f>SUMIF('Indicadores brechas SH'!$C$4:$C$68,$C23,'Indicadores brechas SH'!Z$4:Z$68)</f>
        <v>2</v>
      </c>
      <c r="G23" s="65">
        <f>SUMIF('Indicadores brechas SH'!$C$4:$C$68,$C23,'Indicadores brechas SH'!AA$4:AA$68)</f>
        <v>2</v>
      </c>
      <c r="H23" s="65">
        <f>SUMIF('Indicadores brechas SH'!$C$4:$C$68,$C23,'Indicadores brechas SH'!AB$4:AB$68)</f>
        <v>1</v>
      </c>
      <c r="I23" s="66">
        <f>SUMIF('Indicadores brechas SH'!$C$4:$C$68,$C23,'Indicadores brechas SH'!AC$4:AC$68)</f>
        <v>4</v>
      </c>
      <c r="J23" s="17">
        <f>SUMIF('Indicadores brechas SH'!$C$4:$C$68,$C23,'Indicadores brechas SH'!AE$4:AE$68)</f>
        <v>1</v>
      </c>
      <c r="K23" s="65">
        <f>SUMIF('Indicadores brechas SH'!$C$4:$C$68,$C23,'Indicadores brechas SH'!AF$4:AF$68)</f>
        <v>4</v>
      </c>
      <c r="L23" s="65">
        <f>SUMIF('Indicadores brechas SH'!$C$4:$C$68,$C23,'Indicadores brechas SH'!AG$4:AG$68)</f>
        <v>4</v>
      </c>
      <c r="M23" s="65">
        <f>SUMIF('Indicadores brechas SH'!$C$4:$C$68,$C23,'Indicadores brechas SH'!AH$4:AH$68)</f>
        <v>4</v>
      </c>
      <c r="N23" s="65">
        <f>SUMIF('Indicadores brechas SH'!$C$4:$C$68,$C23,'Indicadores brechas SH'!AI$4:AI$68)</f>
        <v>1</v>
      </c>
      <c r="O23" s="66">
        <f>SUMIF('Indicadores brechas SH'!$C$4:$C$68,$C23,'Indicadores brechas SH'!AJ$4:AJ$68)</f>
        <v>1</v>
      </c>
      <c r="P23" s="17">
        <f>SUMIF('Indicadores brechas SH'!$C$4:$C$68,$C23,'Indicadores brechas SH'!AL$4:AL$68)</f>
        <v>4</v>
      </c>
      <c r="Q23" s="65">
        <f>SUMIF('Indicadores brechas SH'!$C$4:$C$68,$C23,'Indicadores brechas SH'!AM$4:AM$68)</f>
        <v>1</v>
      </c>
      <c r="R23" s="65">
        <f>SUMIF('Indicadores brechas SH'!$C$4:$C$68,$C23,'Indicadores brechas SH'!AN$4:AN$68)</f>
        <v>1</v>
      </c>
      <c r="S23" s="65">
        <f>SUMIF('Indicadores brechas SH'!$C$4:$C$68,$C23,'Indicadores brechas SH'!AO$4:AO$68)</f>
        <v>4</v>
      </c>
      <c r="T23" s="65">
        <f>SUMIF('Indicadores brechas SH'!$C$4:$C$68,$C23,'Indicadores brechas SH'!AP$4:AP$68)</f>
        <v>4</v>
      </c>
      <c r="U23" s="65">
        <f>SUMIF('Indicadores brechas SH'!$C$4:$C$68,$C23,'Indicadores brechas SH'!AQ$4:AQ$68)</f>
        <v>4</v>
      </c>
      <c r="V23" s="65">
        <f>SUMIF('Indicadores brechas SH'!$C$4:$C$68,$C23,'Indicadores brechas SH'!AR$4:AR$68)</f>
        <v>1</v>
      </c>
      <c r="W23" s="65">
        <f>SUMIF('Indicadores brechas SH'!$C$4:$C$68,$C23,'Indicadores brechas SH'!AS$4:AS$68)</f>
        <v>2</v>
      </c>
      <c r="X23" s="65">
        <f>SUMIF('Indicadores brechas SH'!$C$4:$C$68,$C23,'Indicadores brechas SH'!AT$4:AT$68)</f>
        <v>4</v>
      </c>
      <c r="Y23" s="65">
        <f>SUMIF('Indicadores brechas SH'!$C$4:$C$68,$C23,'Indicadores brechas SH'!AU$4:AU$68)</f>
        <v>1</v>
      </c>
      <c r="Z23" s="66">
        <f>SUMIF('Indicadores brechas SH'!$C$4:$C$68,$C23,'Indicadores brechas SH'!AV$4:AV$68)</f>
        <v>4</v>
      </c>
      <c r="AA23" s="17">
        <f>SUMIF('Indicadores brechas SH'!$C$4:$C$68,$C23,'Indicadores brechas SH'!AX$4:AX$68)</f>
        <v>4</v>
      </c>
      <c r="AB23" s="65">
        <f>SUMIF('Indicadores brechas SH'!$C$4:$C$68,$C23,'Indicadores brechas SH'!AY$4:AY$68)</f>
        <v>4</v>
      </c>
      <c r="AC23" s="65">
        <f>SUMIF('Indicadores brechas SH'!$C$4:$C$68,$C23,'Indicadores brechas SH'!AZ$4:AZ$68)</f>
        <v>1</v>
      </c>
      <c r="AD23" s="65">
        <f>SUMIF('Indicadores brechas SH'!$C$4:$C$68,$C23,'Indicadores brechas SH'!BA$4:BA$68)</f>
        <v>1</v>
      </c>
      <c r="AE23" s="65">
        <f>SUMIF('Indicadores brechas SH'!$C$4:$C$68,$C23,'Indicadores brechas SH'!BB$4:BB$68)</f>
        <v>1</v>
      </c>
      <c r="AF23" s="65">
        <f>SUMIF('Indicadores brechas SH'!$C$4:$C$68,$C23,'Indicadores brechas SH'!BC$4:BC$68)</f>
        <v>4</v>
      </c>
      <c r="AG23" s="65">
        <f>SUMIF('Indicadores brechas SH'!$C$4:$C$68,$C23,'Indicadores brechas SH'!BD$4:BD$68)</f>
        <v>4</v>
      </c>
      <c r="AH23" s="65">
        <f>SUMIF('Indicadores brechas SH'!$C$4:$C$68,$C23,'Indicadores brechas SH'!BE$4:BE$68)</f>
        <v>4</v>
      </c>
      <c r="AI23" s="65">
        <f>SUMIF('Indicadores brechas SH'!$C$4:$C$68,$C23,'Indicadores brechas SH'!BF$4:BF$68)</f>
        <v>1</v>
      </c>
      <c r="AJ23" s="66">
        <f>SUMIF('Indicadores brechas SH'!$C$4:$C$68,$C23,'Indicadores brechas SH'!BG$4:BG$68)</f>
        <v>1</v>
      </c>
      <c r="AK23" s="17">
        <f>SUMIF('Indicadores brechas SH'!$C$4:$C$68,$C23,'Indicadores brechas SH'!BI$4:BI$68)</f>
        <v>4</v>
      </c>
      <c r="AL23" s="65">
        <f>SUMIF('Indicadores brechas SH'!$C$4:$C$68,$C23,'Indicadores brechas SH'!BJ$4:BJ$68)</f>
        <v>4</v>
      </c>
      <c r="AM23" s="65">
        <f>SUMIF('Indicadores brechas SH'!$C$4:$C$68,$C23,'Indicadores brechas SH'!BK$4:BK$68)</f>
        <v>4</v>
      </c>
      <c r="AN23" s="65">
        <f>SUMIF('Indicadores brechas SH'!$C$4:$C$68,$C23,'Indicadores brechas SH'!BL$4:BL$68)</f>
        <v>2</v>
      </c>
      <c r="AO23" s="65">
        <f>SUMIF('Indicadores brechas SH'!$C$4:$C$68,$C23,'Indicadores brechas SH'!BM$4:BM$68)</f>
        <v>1</v>
      </c>
      <c r="AP23" s="65">
        <f>SUMIF('Indicadores brechas SH'!$C$4:$C$68,$C23,'Indicadores brechas SH'!BN$4:BN$68)</f>
        <v>1</v>
      </c>
      <c r="AQ23" s="65">
        <f>SUMIF('Indicadores brechas SH'!$C$4:$C$68,$C23,'Indicadores brechas SH'!BO$4:BO$68)</f>
        <v>4</v>
      </c>
      <c r="AR23" s="65">
        <f>SUMIF('Indicadores brechas SH'!$C$4:$C$68,$C23,'Indicadores brechas SH'!BP$4:BP$68)</f>
        <v>2</v>
      </c>
      <c r="AS23" s="65">
        <f>SUMIF('Indicadores brechas SH'!$C$4:$C$68,$C23,'Indicadores brechas SH'!BQ$4:BQ$68)</f>
        <v>4</v>
      </c>
      <c r="AT23" s="66">
        <f>SUMIF('Indicadores brechas SH'!$C$4:$C$68,$C23,'Indicadores brechas SH'!BR$4:BR$68)</f>
        <v>4</v>
      </c>
      <c r="AU23" s="17">
        <f>SUMIF('Indicadores brechas SH'!$C$4:$C$68,$C23,'Indicadores brechas SH'!BT$4:BT$68)</f>
        <v>4</v>
      </c>
      <c r="AV23" s="65">
        <f>SUMIF('Indicadores brechas SH'!$C$4:$C$68,$C23,'Indicadores brechas SH'!BU$4:BU$68)</f>
        <v>4</v>
      </c>
      <c r="AW23" s="65">
        <f>SUMIF('Indicadores brechas SH'!$C$4:$C$68,$C23,'Indicadores brechas SH'!BV$4:BV$68)</f>
        <v>4</v>
      </c>
      <c r="AX23" s="65">
        <f>SUMIF('Indicadores brechas SH'!$C$4:$C$68,$C23,'Indicadores brechas SH'!BW$4:BW$68)</f>
        <v>2</v>
      </c>
      <c r="AY23" s="65">
        <f>SUMIF('Indicadores brechas SH'!$C$4:$C$68,$C23,'Indicadores brechas SH'!BX$4:BX$68)</f>
        <v>1</v>
      </c>
      <c r="AZ23" s="65">
        <f>SUMIF('Indicadores brechas SH'!$C$4:$C$68,$C23,'Indicadores brechas SH'!BY$4:BY$68)</f>
        <v>4</v>
      </c>
      <c r="BA23" s="65">
        <f>SUMIF('Indicadores brechas SH'!$C$4:$C$68,$C23,'Indicadores brechas SH'!BZ$4:BZ$68)</f>
        <v>4</v>
      </c>
      <c r="BB23" s="65">
        <f>SUMIF('Indicadores brechas SH'!$C$4:$C$68,$C23,'Indicadores brechas SH'!CA$4:CA$68)</f>
        <v>4</v>
      </c>
      <c r="BC23" s="66">
        <f>SUMIF('Indicadores brechas SH'!$C$4:$C$68,$C23,'Indicadores brechas SH'!CB$4:CB$68)</f>
        <v>2</v>
      </c>
      <c r="BD23" s="17">
        <f>SUMIF('Indicadores brechas SH'!$C$4:$C$68,$C23,'Indicadores brechas SH'!CD$4:CD$68)</f>
        <v>2</v>
      </c>
      <c r="BE23" s="65">
        <f>SUMIF('Indicadores brechas SH'!$C$4:$C$68,$C23,'Indicadores brechas SH'!CE$4:CE$68)</f>
        <v>4</v>
      </c>
      <c r="BF23" s="66">
        <f>SUMIF('Indicadores brechas SH'!$C$4:$C$68,$C23,'Indicadores brechas SH'!CF$4:CF$68)</f>
        <v>4</v>
      </c>
      <c r="BG23" s="17">
        <f>SUMIF('Indicadores brechas SH'!$C$4:$C$68,$C23,'Indicadores brechas SH'!CH$4:CH$68)</f>
        <v>4</v>
      </c>
      <c r="BH23" s="65">
        <f>SUMIF('Indicadores brechas SH'!$C$4:$C$68,$C23,'Indicadores brechas SH'!CI$4:CI$68)</f>
        <v>1</v>
      </c>
      <c r="BI23" s="66">
        <f>SUMIF('Indicadores brechas SH'!$C$4:$C$68,$C23,'Indicadores brechas SH'!CJ$4:CJ$68)</f>
        <v>1</v>
      </c>
      <c r="BJ23" s="17">
        <f>SUMIF('Indicadores brechas SH'!$C$4:$C$68,$C23,'Indicadores brechas SH'!CL$4:CL$68)</f>
        <v>4</v>
      </c>
      <c r="BK23" s="65">
        <f>SUMIF('Indicadores brechas SH'!$C$4:$C$68,$C23,'Indicadores brechas SH'!CM$4:CM$68)</f>
        <v>4</v>
      </c>
      <c r="BL23" s="65">
        <f>SUMIF('Indicadores brechas SH'!$C$4:$C$68,$C23,'Indicadores brechas SH'!CN$4:CN$68)</f>
        <v>1</v>
      </c>
      <c r="BM23" s="65">
        <f>SUMIF('Indicadores brechas SH'!$C$4:$C$68,$C23,'Indicadores brechas SH'!CO$4:CO$68)</f>
        <v>4</v>
      </c>
      <c r="BN23" s="65">
        <f>SUMIF('Indicadores brechas SH'!$C$4:$C$68,$C23,'Indicadores brechas SH'!CP$4:CP$68)</f>
        <v>4</v>
      </c>
      <c r="BO23" s="65">
        <f>SUMIF('Indicadores brechas SH'!$C$4:$C$68,$C23,'Indicadores brechas SH'!CQ$4:CQ$68)</f>
        <v>4</v>
      </c>
      <c r="BP23" s="66">
        <f>SUMIF('Indicadores brechas SH'!$C$4:$C$68,$C23,'Indicadores brechas SH'!CR$4:CR$68)</f>
        <v>4</v>
      </c>
      <c r="BQ23" s="17">
        <f>SUMIF('Indicadores brechas SH'!$C$4:$C$68,$C23,'Indicadores brechas SH'!CT$4:CT$68)</f>
        <v>4</v>
      </c>
      <c r="BR23" s="65">
        <f>SUMIF('Indicadores brechas SH'!$C$4:$C$68,$C23,'Indicadores brechas SH'!CU$4:CU$68)</f>
        <v>1</v>
      </c>
      <c r="BS23" s="66">
        <f>SUMIF('Indicadores brechas SH'!$C$4:$C$68,$C23,'Indicadores brechas SH'!CV$4:CV$68)</f>
        <v>1</v>
      </c>
      <c r="BT23" s="17">
        <f>SUMIF('Indicadores brechas SH'!$C$4:$C$68,$C23,'Indicadores brechas SH'!CX$4:CX$68)</f>
        <v>4</v>
      </c>
      <c r="BU23" s="65">
        <f>SUMIF('Indicadores brechas SH'!$C$4:$C$68,$C23,'Indicadores brechas SH'!CY$4:CY$68)</f>
        <v>4</v>
      </c>
      <c r="BV23" s="65">
        <f>SUMIF('Indicadores brechas SH'!$C$4:$C$68,$C23,'Indicadores brechas SH'!CZ$4:CZ$68)</f>
        <v>1</v>
      </c>
      <c r="BW23" s="65">
        <f>SUMIF('Indicadores brechas SH'!$C$4:$C$68,$C23,'Indicadores brechas SH'!DA$4:DA$68)</f>
        <v>1</v>
      </c>
      <c r="BX23" s="65">
        <f>SUMIF('Indicadores brechas SH'!$C$4:$C$68,$C23,'Indicadores brechas SH'!DB$4:DB$68)</f>
        <v>1</v>
      </c>
      <c r="BY23" s="65">
        <f>SUMIF('Indicadores brechas SH'!$C$4:$C$68,$C23,'Indicadores brechas SH'!DC$4:DC$68)</f>
        <v>4</v>
      </c>
      <c r="BZ23" s="65">
        <f>SUMIF('Indicadores brechas SH'!$C$4:$C$68,$C23,'Indicadores brechas SH'!DD$4:DD$68)</f>
        <v>4</v>
      </c>
      <c r="CA23" s="65">
        <f>SUMIF('Indicadores brechas SH'!$C$4:$C$68,$C23,'Indicadores brechas SH'!DE$4:DE$68)</f>
        <v>2</v>
      </c>
      <c r="CB23" s="66">
        <f>SUMIF('Indicadores brechas SH'!$C$4:$C$68,$C23,'Indicadores brechas SH'!DF$4:DF$68)</f>
        <v>4</v>
      </c>
      <c r="CC23" s="17">
        <f>SUMIF('Indicadores brechas SH'!$C$4:$C$68,$C23,'Indicadores brechas SH'!DH$4:DH$68)</f>
        <v>4</v>
      </c>
      <c r="CD23" s="65">
        <f>SUMIF('Indicadores brechas SH'!$C$4:$C$68,$C23,'Indicadores brechas SH'!DI$4:DI$68)</f>
        <v>4</v>
      </c>
      <c r="CE23" s="65">
        <f>SUMIF('Indicadores brechas SH'!$C$4:$C$68,$C23,'Indicadores brechas SH'!DJ$4:DJ$68)</f>
        <v>4</v>
      </c>
      <c r="CF23" s="65">
        <f>SUMIF('Indicadores brechas SH'!$C$4:$C$68,$C23,'Indicadores brechas SH'!DK$4:DK$68)</f>
        <v>1</v>
      </c>
      <c r="CG23" s="65">
        <f>SUMIF('Indicadores brechas SH'!$C$4:$C$68,$C23,'Indicadores brechas SH'!DL$4:DL$68)</f>
        <v>4</v>
      </c>
      <c r="CH23" s="65">
        <f>SUMIF('Indicadores brechas SH'!$C$4:$C$68,$C23,'Indicadores brechas SH'!DM$4:DM$68)</f>
        <v>4</v>
      </c>
      <c r="CI23" s="65">
        <f>SUMIF('Indicadores brechas SH'!$C$4:$C$68,$C23,'Indicadores brechas SH'!DN$4:DN$68)</f>
        <v>1</v>
      </c>
      <c r="CJ23" s="65">
        <f>SUMIF('Indicadores brechas SH'!$C$4:$C$68,$C23,'Indicadores brechas SH'!DO$4:DO$68)</f>
        <v>4</v>
      </c>
      <c r="CK23" s="66">
        <f>SUMIF('Indicadores brechas SH'!$C$4:$C$68,$C23,'Indicadores brechas SH'!DP$4:DP$68)</f>
        <v>4</v>
      </c>
      <c r="CL23" s="17">
        <f>SUMIF('Indicadores brechas SH'!$C$4:$C$68,$C23,'Indicadores brechas SH'!DR$4:DR$68)</f>
        <v>4</v>
      </c>
      <c r="CM23" s="65">
        <f>SUMIF('Indicadores brechas SH'!$C$4:$C$68,$C23,'Indicadores brechas SH'!DS$4:DS$68)</f>
        <v>1</v>
      </c>
      <c r="CN23" s="65">
        <f>SUMIF('Indicadores brechas SH'!$C$4:$C$68,$C23,'Indicadores brechas SH'!DT$4:DT$68)</f>
        <v>4</v>
      </c>
      <c r="CO23" s="66">
        <f>SUMIF('Indicadores brechas SH'!$C$4:$C$68,$C23,'Indicadores brechas SH'!DU$4:DU$68)</f>
        <v>1</v>
      </c>
      <c r="CP23" s="17">
        <f>SUMIF('Indicadores brechas SH'!$C$4:$C$68,$C23,'Indicadores brechas SH'!DW$4:DW$68)</f>
        <v>1</v>
      </c>
      <c r="CQ23" s="65">
        <f>SUMIF('Indicadores brechas SH'!$C$4:$C$68,$C23,'Indicadores brechas SH'!DX$4:DX$68)</f>
        <v>1</v>
      </c>
      <c r="CR23" s="65">
        <f>SUMIF('Indicadores brechas SH'!$C$4:$C$68,$C23,'Indicadores brechas SH'!DY$4:DY$68)</f>
        <v>1</v>
      </c>
      <c r="CS23" s="65">
        <f>SUMIF('Indicadores brechas SH'!$C$4:$C$68,$C23,'Indicadores brechas SH'!DZ$4:DZ$68)</f>
        <v>1</v>
      </c>
      <c r="CT23" s="65">
        <f>SUMIF('Indicadores brechas SH'!$C$4:$C$68,$C23,'Indicadores brechas SH'!EA$4:EA$68)</f>
        <v>4</v>
      </c>
      <c r="CU23" s="65">
        <f>SUMIF('Indicadores brechas SH'!$C$4:$C$68,$C23,'Indicadores brechas SH'!EB$4:EB$68)</f>
        <v>4</v>
      </c>
      <c r="CV23" s="65">
        <f>SUMIF('Indicadores brechas SH'!$C$4:$C$68,$C23,'Indicadores brechas SH'!EC$4:EC$68)</f>
        <v>1</v>
      </c>
      <c r="CW23" s="66">
        <f>SUMIF('Indicadores brechas SH'!$C$4:$C$68,$C23,'Indicadores brechas SH'!ED$4:ED$68)</f>
        <v>4</v>
      </c>
      <c r="CX23" s="17">
        <f>SUMIF('Indicadores brechas SH'!$C$4:$C$68,$C23,'Indicadores brechas SH'!EF$4:EF$68)</f>
        <v>4</v>
      </c>
      <c r="CY23" s="65">
        <f>SUMIF('Indicadores brechas SH'!$C$4:$C$68,$C23,'Indicadores brechas SH'!EG$4:EG$68)</f>
        <v>1</v>
      </c>
      <c r="CZ23" s="65">
        <f>SUMIF('Indicadores brechas SH'!$C$4:$C$68,$C23,'Indicadores brechas SH'!EH$4:EH$68)</f>
        <v>4</v>
      </c>
      <c r="DA23" s="65">
        <f>SUMIF('Indicadores brechas SH'!$C$4:$C$68,$C23,'Indicadores brechas SH'!EI$4:EI$68)</f>
        <v>1</v>
      </c>
      <c r="DB23" s="65">
        <f>SUMIF('Indicadores brechas SH'!$C$4:$C$68,$C23,'Indicadores brechas SH'!EJ$4:EJ$68)</f>
        <v>4</v>
      </c>
      <c r="DC23" s="65">
        <f>SUMIF('Indicadores brechas SH'!$C$4:$C$68,$C23,'Indicadores brechas SH'!EK$4:EK$68)</f>
        <v>4</v>
      </c>
      <c r="DD23" s="65">
        <f>SUMIF('Indicadores brechas SH'!$C$4:$C$68,$C23,'Indicadores brechas SH'!EL$4:EL$68)</f>
        <v>4</v>
      </c>
      <c r="DE23" s="65">
        <f>SUMIF('Indicadores brechas SH'!$C$4:$C$68,$C23,'Indicadores brechas SH'!EM$4:EM$68)</f>
        <v>4</v>
      </c>
      <c r="DF23" s="66">
        <f>SUMIF('Indicadores brechas SH'!$C$4:$C$68,$C23,'Indicadores brechas SH'!EN$4:EN$68)</f>
        <v>4</v>
      </c>
      <c r="DG23" s="17">
        <f>SUMIF('Indicadores brechas SH'!$C$4:$C$68,$C23,'Indicadores brechas SH'!EP$4:EP$68)</f>
        <v>4</v>
      </c>
      <c r="DH23" s="65">
        <f>SUMIF('Indicadores brechas SH'!$C$4:$C$68,$C23,'Indicadores brechas SH'!EQ$4:EQ$68)</f>
        <v>4</v>
      </c>
      <c r="DI23" s="65">
        <f>SUMIF('Indicadores brechas SH'!$C$4:$C$68,$C23,'Indicadores brechas SH'!ER$4:ER$68)</f>
        <v>4</v>
      </c>
      <c r="DJ23" s="65">
        <f>SUMIF('Indicadores brechas SH'!$C$4:$C$68,$C23,'Indicadores brechas SH'!ES$4:ES$68)</f>
        <v>4</v>
      </c>
      <c r="DK23" s="65">
        <f>SUMIF('Indicadores brechas SH'!$C$4:$C$68,$C23,'Indicadores brechas SH'!ET$4:ET$68)</f>
        <v>4</v>
      </c>
      <c r="DL23" s="65">
        <f>SUMIF('Indicadores brechas SH'!$C$4:$C$68,$C23,'Indicadores brechas SH'!EU$4:EU$68)</f>
        <v>1</v>
      </c>
      <c r="DM23" s="65">
        <f>SUMIF('Indicadores brechas SH'!$C$4:$C$68,$C23,'Indicadores brechas SH'!EV$4:EV$68)</f>
        <v>4</v>
      </c>
      <c r="DN23" s="65">
        <f>SUMIF('Indicadores brechas SH'!$C$4:$C$68,$C23,'Indicadores brechas SH'!EW$4:EW$68)</f>
        <v>4</v>
      </c>
      <c r="DO23" s="65">
        <f>SUMIF('Indicadores brechas SH'!$C$4:$C$68,$C23,'Indicadores brechas SH'!EX$4:EX$68)</f>
        <v>1</v>
      </c>
      <c r="DP23" s="66">
        <f>SUMIF('Indicadores brechas SH'!$C$4:$C$68,$C23,'Indicadores brechas SH'!EY$4:EY$68)</f>
        <v>4</v>
      </c>
      <c r="DQ23" s="65"/>
      <c r="DR23" s="65"/>
      <c r="DS23" s="65"/>
    </row>
    <row r="24" spans="1:123" ht="60">
      <c r="A24" s="294"/>
      <c r="B24" s="159" t="s">
        <v>202</v>
      </c>
      <c r="C24" s="160" t="s">
        <v>302</v>
      </c>
      <c r="D24" s="17">
        <f>SUMIF('Indicadores brechas SH'!$C$4:$C$68,$C24,'Indicadores brechas SH'!X$4:X$68)</f>
        <v>0</v>
      </c>
      <c r="E24" s="65">
        <f>SUMIF('Indicadores brechas SH'!$C$4:$C$68,$C24,'Indicadores brechas SH'!Y$4:Y$68)</f>
        <v>4</v>
      </c>
      <c r="F24" s="65">
        <f>SUMIF('Indicadores brechas SH'!$C$4:$C$68,$C24,'Indicadores brechas SH'!Z$4:Z$68)</f>
        <v>0</v>
      </c>
      <c r="G24" s="65">
        <f>SUMIF('Indicadores brechas SH'!$C$4:$C$68,$C24,'Indicadores brechas SH'!AA$4:AA$68)</f>
        <v>0</v>
      </c>
      <c r="H24" s="65">
        <f>SUMIF('Indicadores brechas SH'!$C$4:$C$68,$C24,'Indicadores brechas SH'!AB$4:AB$68)</f>
        <v>0</v>
      </c>
      <c r="I24" s="66">
        <f>SUMIF('Indicadores brechas SH'!$C$4:$C$68,$C24,'Indicadores brechas SH'!AC$4:AC$68)</f>
        <v>0</v>
      </c>
      <c r="J24" s="17">
        <f>SUMIF('Indicadores brechas SH'!$C$4:$C$68,$C24,'Indicadores brechas SH'!AE$4:AE$68)</f>
        <v>0</v>
      </c>
      <c r="K24" s="65">
        <f>SUMIF('Indicadores brechas SH'!$C$4:$C$68,$C24,'Indicadores brechas SH'!AF$4:AF$68)</f>
        <v>0</v>
      </c>
      <c r="L24" s="65">
        <f>SUMIF('Indicadores brechas SH'!$C$4:$C$68,$C24,'Indicadores brechas SH'!AG$4:AG$68)</f>
        <v>0</v>
      </c>
      <c r="M24" s="65">
        <f>SUMIF('Indicadores brechas SH'!$C$4:$C$68,$C24,'Indicadores brechas SH'!AH$4:AH$68)</f>
        <v>0</v>
      </c>
      <c r="N24" s="65">
        <f>SUMIF('Indicadores brechas SH'!$C$4:$C$68,$C24,'Indicadores brechas SH'!AI$4:AI$68)</f>
        <v>0</v>
      </c>
      <c r="O24" s="66">
        <f>SUMIF('Indicadores brechas SH'!$C$4:$C$68,$C24,'Indicadores brechas SH'!AJ$4:AJ$68)</f>
        <v>0</v>
      </c>
      <c r="P24" s="17">
        <f>SUMIF('Indicadores brechas SH'!$C$4:$C$68,$C24,'Indicadores brechas SH'!AL$4:AL$68)</f>
        <v>0</v>
      </c>
      <c r="Q24" s="65">
        <f>SUMIF('Indicadores brechas SH'!$C$4:$C$68,$C24,'Indicadores brechas SH'!AM$4:AM$68)</f>
        <v>0</v>
      </c>
      <c r="R24" s="65">
        <f>SUMIF('Indicadores brechas SH'!$C$4:$C$68,$C24,'Indicadores brechas SH'!AN$4:AN$68)</f>
        <v>0</v>
      </c>
      <c r="S24" s="65">
        <f>SUMIF('Indicadores brechas SH'!$C$4:$C$68,$C24,'Indicadores brechas SH'!AO$4:AO$68)</f>
        <v>0</v>
      </c>
      <c r="T24" s="65">
        <f>SUMIF('Indicadores brechas SH'!$C$4:$C$68,$C24,'Indicadores brechas SH'!AP$4:AP$68)</f>
        <v>0</v>
      </c>
      <c r="U24" s="65">
        <f>SUMIF('Indicadores brechas SH'!$C$4:$C$68,$C24,'Indicadores brechas SH'!AQ$4:AQ$68)</f>
        <v>0</v>
      </c>
      <c r="V24" s="65">
        <f>SUMIF('Indicadores brechas SH'!$C$4:$C$68,$C24,'Indicadores brechas SH'!AR$4:AR$68)</f>
        <v>0</v>
      </c>
      <c r="W24" s="65">
        <f>SUMIF('Indicadores brechas SH'!$C$4:$C$68,$C24,'Indicadores brechas SH'!AS$4:AS$68)</f>
        <v>0</v>
      </c>
      <c r="X24" s="65">
        <f>SUMIF('Indicadores brechas SH'!$C$4:$C$68,$C24,'Indicadores brechas SH'!AT$4:AT$68)</f>
        <v>0</v>
      </c>
      <c r="Y24" s="65">
        <f>SUMIF('Indicadores brechas SH'!$C$4:$C$68,$C24,'Indicadores brechas SH'!AU$4:AU$68)</f>
        <v>0</v>
      </c>
      <c r="Z24" s="66">
        <f>SUMIF('Indicadores brechas SH'!$C$4:$C$68,$C24,'Indicadores brechas SH'!AV$4:AV$68)</f>
        <v>0</v>
      </c>
      <c r="AA24" s="17">
        <f>SUMIF('Indicadores brechas SH'!$C$4:$C$68,$C24,'Indicadores brechas SH'!AX$4:AX$68)</f>
        <v>0</v>
      </c>
      <c r="AB24" s="65">
        <f>SUMIF('Indicadores brechas SH'!$C$4:$C$68,$C24,'Indicadores brechas SH'!AY$4:AY$68)</f>
        <v>0</v>
      </c>
      <c r="AC24" s="65">
        <f>SUMIF('Indicadores brechas SH'!$C$4:$C$68,$C24,'Indicadores brechas SH'!AZ$4:AZ$68)</f>
        <v>0</v>
      </c>
      <c r="AD24" s="65">
        <f>SUMIF('Indicadores brechas SH'!$C$4:$C$68,$C24,'Indicadores brechas SH'!BA$4:BA$68)</f>
        <v>0</v>
      </c>
      <c r="AE24" s="65">
        <f>SUMIF('Indicadores brechas SH'!$C$4:$C$68,$C24,'Indicadores brechas SH'!BB$4:BB$68)</f>
        <v>0</v>
      </c>
      <c r="AF24" s="65">
        <f>SUMIF('Indicadores brechas SH'!$C$4:$C$68,$C24,'Indicadores brechas SH'!BC$4:BC$68)</f>
        <v>0</v>
      </c>
      <c r="AG24" s="65">
        <f>SUMIF('Indicadores brechas SH'!$C$4:$C$68,$C24,'Indicadores brechas SH'!BD$4:BD$68)</f>
        <v>0</v>
      </c>
      <c r="AH24" s="65">
        <f>SUMIF('Indicadores brechas SH'!$C$4:$C$68,$C24,'Indicadores brechas SH'!BE$4:BE$68)</f>
        <v>0</v>
      </c>
      <c r="AI24" s="65">
        <f>SUMIF('Indicadores brechas SH'!$C$4:$C$68,$C24,'Indicadores brechas SH'!BF$4:BF$68)</f>
        <v>0</v>
      </c>
      <c r="AJ24" s="66">
        <f>SUMIF('Indicadores brechas SH'!$C$4:$C$68,$C24,'Indicadores brechas SH'!BG$4:BG$68)</f>
        <v>0</v>
      </c>
      <c r="AK24" s="17">
        <f>SUMIF('Indicadores brechas SH'!$C$4:$C$68,$C24,'Indicadores brechas SH'!BI$4:BI$68)</f>
        <v>0</v>
      </c>
      <c r="AL24" s="65">
        <f>SUMIF('Indicadores brechas SH'!$C$4:$C$68,$C24,'Indicadores brechas SH'!BJ$4:BJ$68)</f>
        <v>0</v>
      </c>
      <c r="AM24" s="65">
        <f>SUMIF('Indicadores brechas SH'!$C$4:$C$68,$C24,'Indicadores brechas SH'!BK$4:BK$68)</f>
        <v>0</v>
      </c>
      <c r="AN24" s="65">
        <f>SUMIF('Indicadores brechas SH'!$C$4:$C$68,$C24,'Indicadores brechas SH'!BL$4:BL$68)</f>
        <v>0</v>
      </c>
      <c r="AO24" s="65">
        <f>SUMIF('Indicadores brechas SH'!$C$4:$C$68,$C24,'Indicadores brechas SH'!BM$4:BM$68)</f>
        <v>0</v>
      </c>
      <c r="AP24" s="65">
        <f>SUMIF('Indicadores brechas SH'!$C$4:$C$68,$C24,'Indicadores brechas SH'!BN$4:BN$68)</f>
        <v>0</v>
      </c>
      <c r="AQ24" s="65">
        <f>SUMIF('Indicadores brechas SH'!$C$4:$C$68,$C24,'Indicadores brechas SH'!BO$4:BO$68)</f>
        <v>0</v>
      </c>
      <c r="AR24" s="65">
        <f>SUMIF('Indicadores brechas SH'!$C$4:$C$68,$C24,'Indicadores brechas SH'!BP$4:BP$68)</f>
        <v>0</v>
      </c>
      <c r="AS24" s="65">
        <f>SUMIF('Indicadores brechas SH'!$C$4:$C$68,$C24,'Indicadores brechas SH'!BQ$4:BQ$68)</f>
        <v>0</v>
      </c>
      <c r="AT24" s="66">
        <f>SUMIF('Indicadores brechas SH'!$C$4:$C$68,$C24,'Indicadores brechas SH'!BR$4:BR$68)</f>
        <v>0</v>
      </c>
      <c r="AU24" s="17">
        <f>SUMIF('Indicadores brechas SH'!$C$4:$C$68,$C24,'Indicadores brechas SH'!BT$4:BT$68)</f>
        <v>0</v>
      </c>
      <c r="AV24" s="65">
        <f>SUMIF('Indicadores brechas SH'!$C$4:$C$68,$C24,'Indicadores brechas SH'!BU$4:BU$68)</f>
        <v>0</v>
      </c>
      <c r="AW24" s="65">
        <f>SUMIF('Indicadores brechas SH'!$C$4:$C$68,$C24,'Indicadores brechas SH'!BV$4:BV$68)</f>
        <v>0</v>
      </c>
      <c r="AX24" s="65">
        <f>SUMIF('Indicadores brechas SH'!$C$4:$C$68,$C24,'Indicadores brechas SH'!BW$4:BW$68)</f>
        <v>0</v>
      </c>
      <c r="AY24" s="65">
        <f>SUMIF('Indicadores brechas SH'!$C$4:$C$68,$C24,'Indicadores brechas SH'!BX$4:BX$68)</f>
        <v>0</v>
      </c>
      <c r="AZ24" s="65">
        <f>SUMIF('Indicadores brechas SH'!$C$4:$C$68,$C24,'Indicadores brechas SH'!BY$4:BY$68)</f>
        <v>0</v>
      </c>
      <c r="BA24" s="65">
        <f>SUMIF('Indicadores brechas SH'!$C$4:$C$68,$C24,'Indicadores brechas SH'!BZ$4:BZ$68)</f>
        <v>0</v>
      </c>
      <c r="BB24" s="65">
        <f>SUMIF('Indicadores brechas SH'!$C$4:$C$68,$C24,'Indicadores brechas SH'!CA$4:CA$68)</f>
        <v>0</v>
      </c>
      <c r="BC24" s="66">
        <f>SUMIF('Indicadores brechas SH'!$C$4:$C$68,$C24,'Indicadores brechas SH'!CB$4:CB$68)</f>
        <v>0</v>
      </c>
      <c r="BD24" s="17">
        <f>SUMIF('Indicadores brechas SH'!$C$4:$C$68,$C24,'Indicadores brechas SH'!CD$4:CD$68)</f>
        <v>0</v>
      </c>
      <c r="BE24" s="65">
        <f>SUMIF('Indicadores brechas SH'!$C$4:$C$68,$C24,'Indicadores brechas SH'!CE$4:CE$68)</f>
        <v>0</v>
      </c>
      <c r="BF24" s="66">
        <f>SUMIF('Indicadores brechas SH'!$C$4:$C$68,$C24,'Indicadores brechas SH'!CF$4:CF$68)</f>
        <v>0</v>
      </c>
      <c r="BG24" s="17">
        <f>SUMIF('Indicadores brechas SH'!$C$4:$C$68,$C24,'Indicadores brechas SH'!CH$4:CH$68)</f>
        <v>0</v>
      </c>
      <c r="BH24" s="65">
        <f>SUMIF('Indicadores brechas SH'!$C$4:$C$68,$C24,'Indicadores brechas SH'!CI$4:CI$68)</f>
        <v>0</v>
      </c>
      <c r="BI24" s="66">
        <f>SUMIF('Indicadores brechas SH'!$C$4:$C$68,$C24,'Indicadores brechas SH'!CJ$4:CJ$68)</f>
        <v>0</v>
      </c>
      <c r="BJ24" s="17">
        <f>SUMIF('Indicadores brechas SH'!$C$4:$C$68,$C24,'Indicadores brechas SH'!CL$4:CL$68)</f>
        <v>0</v>
      </c>
      <c r="BK24" s="65">
        <f>SUMIF('Indicadores brechas SH'!$C$4:$C$68,$C24,'Indicadores brechas SH'!CM$4:CM$68)</f>
        <v>0</v>
      </c>
      <c r="BL24" s="65">
        <f>SUMIF('Indicadores brechas SH'!$C$4:$C$68,$C24,'Indicadores brechas SH'!CN$4:CN$68)</f>
        <v>0</v>
      </c>
      <c r="BM24" s="65">
        <f>SUMIF('Indicadores brechas SH'!$C$4:$C$68,$C24,'Indicadores brechas SH'!CO$4:CO$68)</f>
        <v>0</v>
      </c>
      <c r="BN24" s="65">
        <f>SUMIF('Indicadores brechas SH'!$C$4:$C$68,$C24,'Indicadores brechas SH'!CP$4:CP$68)</f>
        <v>0</v>
      </c>
      <c r="BO24" s="65">
        <f>SUMIF('Indicadores brechas SH'!$C$4:$C$68,$C24,'Indicadores brechas SH'!CQ$4:CQ$68)</f>
        <v>0</v>
      </c>
      <c r="BP24" s="66">
        <f>SUMIF('Indicadores brechas SH'!$C$4:$C$68,$C24,'Indicadores brechas SH'!CR$4:CR$68)</f>
        <v>0</v>
      </c>
      <c r="BQ24" s="17">
        <f>SUMIF('Indicadores brechas SH'!$C$4:$C$68,$C24,'Indicadores brechas SH'!CT$4:CT$68)</f>
        <v>0</v>
      </c>
      <c r="BR24" s="65">
        <f>SUMIF('Indicadores brechas SH'!$C$4:$C$68,$C24,'Indicadores brechas SH'!CU$4:CU$68)</f>
        <v>0</v>
      </c>
      <c r="BS24" s="66">
        <f>SUMIF('Indicadores brechas SH'!$C$4:$C$68,$C24,'Indicadores brechas SH'!CV$4:CV$68)</f>
        <v>0</v>
      </c>
      <c r="BT24" s="17">
        <f>SUMIF('Indicadores brechas SH'!$C$4:$C$68,$C24,'Indicadores brechas SH'!CX$4:CX$68)</f>
        <v>0</v>
      </c>
      <c r="BU24" s="65">
        <f>SUMIF('Indicadores brechas SH'!$C$4:$C$68,$C24,'Indicadores brechas SH'!CY$4:CY$68)</f>
        <v>0</v>
      </c>
      <c r="BV24" s="65">
        <f>SUMIF('Indicadores brechas SH'!$C$4:$C$68,$C24,'Indicadores brechas SH'!CZ$4:CZ$68)</f>
        <v>0</v>
      </c>
      <c r="BW24" s="65">
        <f>SUMIF('Indicadores brechas SH'!$C$4:$C$68,$C24,'Indicadores brechas SH'!DA$4:DA$68)</f>
        <v>0</v>
      </c>
      <c r="BX24" s="65">
        <f>SUMIF('Indicadores brechas SH'!$C$4:$C$68,$C24,'Indicadores brechas SH'!DB$4:DB$68)</f>
        <v>0</v>
      </c>
      <c r="BY24" s="65">
        <f>SUMIF('Indicadores brechas SH'!$C$4:$C$68,$C24,'Indicadores brechas SH'!DC$4:DC$68)</f>
        <v>0</v>
      </c>
      <c r="BZ24" s="65">
        <f>SUMIF('Indicadores brechas SH'!$C$4:$C$68,$C24,'Indicadores brechas SH'!DD$4:DD$68)</f>
        <v>0</v>
      </c>
      <c r="CA24" s="65">
        <f>SUMIF('Indicadores brechas SH'!$C$4:$C$68,$C24,'Indicadores brechas SH'!DE$4:DE$68)</f>
        <v>0</v>
      </c>
      <c r="CB24" s="66">
        <f>SUMIF('Indicadores brechas SH'!$C$4:$C$68,$C24,'Indicadores brechas SH'!DF$4:DF$68)</f>
        <v>0</v>
      </c>
      <c r="CC24" s="17">
        <f>SUMIF('Indicadores brechas SH'!$C$4:$C$68,$C24,'Indicadores brechas SH'!DH$4:DH$68)</f>
        <v>0</v>
      </c>
      <c r="CD24" s="65">
        <f>SUMIF('Indicadores brechas SH'!$C$4:$C$68,$C24,'Indicadores brechas SH'!DI$4:DI$68)</f>
        <v>0</v>
      </c>
      <c r="CE24" s="65">
        <f>SUMIF('Indicadores brechas SH'!$C$4:$C$68,$C24,'Indicadores brechas SH'!DJ$4:DJ$68)</f>
        <v>0</v>
      </c>
      <c r="CF24" s="65">
        <f>SUMIF('Indicadores brechas SH'!$C$4:$C$68,$C24,'Indicadores brechas SH'!DK$4:DK$68)</f>
        <v>0</v>
      </c>
      <c r="CG24" s="65">
        <f>SUMIF('Indicadores brechas SH'!$C$4:$C$68,$C24,'Indicadores brechas SH'!DL$4:DL$68)</f>
        <v>0</v>
      </c>
      <c r="CH24" s="65">
        <f>SUMIF('Indicadores brechas SH'!$C$4:$C$68,$C24,'Indicadores brechas SH'!DM$4:DM$68)</f>
        <v>0</v>
      </c>
      <c r="CI24" s="65">
        <f>SUMIF('Indicadores brechas SH'!$C$4:$C$68,$C24,'Indicadores brechas SH'!DN$4:DN$68)</f>
        <v>0</v>
      </c>
      <c r="CJ24" s="65">
        <f>SUMIF('Indicadores brechas SH'!$C$4:$C$68,$C24,'Indicadores brechas SH'!DO$4:DO$68)</f>
        <v>0</v>
      </c>
      <c r="CK24" s="66">
        <f>SUMIF('Indicadores brechas SH'!$C$4:$C$68,$C24,'Indicadores brechas SH'!DP$4:DP$68)</f>
        <v>0</v>
      </c>
      <c r="CL24" s="17">
        <f>SUMIF('Indicadores brechas SH'!$C$4:$C$68,$C24,'Indicadores brechas SH'!DR$4:DR$68)</f>
        <v>0</v>
      </c>
      <c r="CM24" s="65">
        <f>SUMIF('Indicadores brechas SH'!$C$4:$C$68,$C24,'Indicadores brechas SH'!DS$4:DS$68)</f>
        <v>0</v>
      </c>
      <c r="CN24" s="65">
        <f>SUMIF('Indicadores brechas SH'!$C$4:$C$68,$C24,'Indicadores brechas SH'!DT$4:DT$68)</f>
        <v>0</v>
      </c>
      <c r="CO24" s="66">
        <f>SUMIF('Indicadores brechas SH'!$C$4:$C$68,$C24,'Indicadores brechas SH'!DU$4:DU$68)</f>
        <v>0</v>
      </c>
      <c r="CP24" s="17">
        <f>SUMIF('Indicadores brechas SH'!$C$4:$C$68,$C24,'Indicadores brechas SH'!DW$4:DW$68)</f>
        <v>0</v>
      </c>
      <c r="CQ24" s="65">
        <f>SUMIF('Indicadores brechas SH'!$C$4:$C$68,$C24,'Indicadores brechas SH'!DX$4:DX$68)</f>
        <v>0</v>
      </c>
      <c r="CR24" s="65">
        <f>SUMIF('Indicadores brechas SH'!$C$4:$C$68,$C24,'Indicadores brechas SH'!DY$4:DY$68)</f>
        <v>0</v>
      </c>
      <c r="CS24" s="65">
        <f>SUMIF('Indicadores brechas SH'!$C$4:$C$68,$C24,'Indicadores brechas SH'!DZ$4:DZ$68)</f>
        <v>0</v>
      </c>
      <c r="CT24" s="65">
        <f>SUMIF('Indicadores brechas SH'!$C$4:$C$68,$C24,'Indicadores brechas SH'!EA$4:EA$68)</f>
        <v>0</v>
      </c>
      <c r="CU24" s="65">
        <f>SUMIF('Indicadores brechas SH'!$C$4:$C$68,$C24,'Indicadores brechas SH'!EB$4:EB$68)</f>
        <v>0</v>
      </c>
      <c r="CV24" s="65">
        <f>SUMIF('Indicadores brechas SH'!$C$4:$C$68,$C24,'Indicadores brechas SH'!EC$4:EC$68)</f>
        <v>0</v>
      </c>
      <c r="CW24" s="66">
        <f>SUMIF('Indicadores brechas SH'!$C$4:$C$68,$C24,'Indicadores brechas SH'!ED$4:ED$68)</f>
        <v>0</v>
      </c>
      <c r="CX24" s="17">
        <f>SUMIF('Indicadores brechas SH'!$C$4:$C$68,$C24,'Indicadores brechas SH'!EF$4:EF$68)</f>
        <v>0</v>
      </c>
      <c r="CY24" s="65">
        <f>SUMIF('Indicadores brechas SH'!$C$4:$C$68,$C24,'Indicadores brechas SH'!EG$4:EG$68)</f>
        <v>0</v>
      </c>
      <c r="CZ24" s="65">
        <f>SUMIF('Indicadores brechas SH'!$C$4:$C$68,$C24,'Indicadores brechas SH'!EH$4:EH$68)</f>
        <v>0</v>
      </c>
      <c r="DA24" s="65">
        <f>SUMIF('Indicadores brechas SH'!$C$4:$C$68,$C24,'Indicadores brechas SH'!EI$4:EI$68)</f>
        <v>0</v>
      </c>
      <c r="DB24" s="65">
        <f>SUMIF('Indicadores brechas SH'!$C$4:$C$68,$C24,'Indicadores brechas SH'!EJ$4:EJ$68)</f>
        <v>0</v>
      </c>
      <c r="DC24" s="65">
        <f>SUMIF('Indicadores brechas SH'!$C$4:$C$68,$C24,'Indicadores brechas SH'!EK$4:EK$68)</f>
        <v>0</v>
      </c>
      <c r="DD24" s="65">
        <f>SUMIF('Indicadores brechas SH'!$C$4:$C$68,$C24,'Indicadores brechas SH'!EL$4:EL$68)</f>
        <v>0</v>
      </c>
      <c r="DE24" s="65">
        <f>SUMIF('Indicadores brechas SH'!$C$4:$C$68,$C24,'Indicadores brechas SH'!EM$4:EM$68)</f>
        <v>0</v>
      </c>
      <c r="DF24" s="66">
        <f>SUMIF('Indicadores brechas SH'!$C$4:$C$68,$C24,'Indicadores brechas SH'!EN$4:EN$68)</f>
        <v>0</v>
      </c>
      <c r="DG24" s="17">
        <f>SUMIF('Indicadores brechas SH'!$C$4:$C$68,$C24,'Indicadores brechas SH'!EP$4:EP$68)</f>
        <v>0</v>
      </c>
      <c r="DH24" s="65">
        <f>SUMIF('Indicadores brechas SH'!$C$4:$C$68,$C24,'Indicadores brechas SH'!EQ$4:EQ$68)</f>
        <v>0</v>
      </c>
      <c r="DI24" s="65">
        <f>SUMIF('Indicadores brechas SH'!$C$4:$C$68,$C24,'Indicadores brechas SH'!ER$4:ER$68)</f>
        <v>0</v>
      </c>
      <c r="DJ24" s="65">
        <f>SUMIF('Indicadores brechas SH'!$C$4:$C$68,$C24,'Indicadores brechas SH'!ES$4:ES$68)</f>
        <v>0</v>
      </c>
      <c r="DK24" s="65">
        <f>SUMIF('Indicadores brechas SH'!$C$4:$C$68,$C24,'Indicadores brechas SH'!ET$4:ET$68)</f>
        <v>0</v>
      </c>
      <c r="DL24" s="65">
        <f>SUMIF('Indicadores brechas SH'!$C$4:$C$68,$C24,'Indicadores brechas SH'!EU$4:EU$68)</f>
        <v>0</v>
      </c>
      <c r="DM24" s="65">
        <f>SUMIF('Indicadores brechas SH'!$C$4:$C$68,$C24,'Indicadores brechas SH'!EV$4:EV$68)</f>
        <v>0</v>
      </c>
      <c r="DN24" s="65">
        <f>SUMIF('Indicadores brechas SH'!$C$4:$C$68,$C24,'Indicadores brechas SH'!EW$4:EW$68)</f>
        <v>0</v>
      </c>
      <c r="DO24" s="65">
        <f>SUMIF('Indicadores brechas SH'!$C$4:$C$68,$C24,'Indicadores brechas SH'!EX$4:EX$68)</f>
        <v>0</v>
      </c>
      <c r="DP24" s="66">
        <f>SUMIF('Indicadores brechas SH'!$C$4:$C$68,$C24,'Indicadores brechas SH'!EY$4:EY$68)</f>
        <v>0</v>
      </c>
      <c r="DQ24" s="65"/>
      <c r="DR24" s="65"/>
      <c r="DS24" s="65"/>
    </row>
    <row r="25" spans="1:123" ht="60.75" thickBot="1">
      <c r="A25" s="295"/>
      <c r="B25" s="164" t="s">
        <v>202</v>
      </c>
      <c r="C25" s="165" t="s">
        <v>305</v>
      </c>
      <c r="D25" s="151">
        <f>SUMIF('Indicadores brechas SH'!$C$4:$C$68,$C25,'Indicadores brechas SH'!X$4:X$68)</f>
        <v>0</v>
      </c>
      <c r="E25" s="88">
        <f>SUMIF('Indicadores brechas SH'!$C$4:$C$68,$C25,'Indicadores brechas SH'!Y$4:Y$68)</f>
        <v>0</v>
      </c>
      <c r="F25" s="88">
        <f>SUMIF('Indicadores brechas SH'!$C$4:$C$68,$C25,'Indicadores brechas SH'!Z$4:Z$68)</f>
        <v>0</v>
      </c>
      <c r="G25" s="88">
        <f>SUMIF('Indicadores brechas SH'!$C$4:$C$68,$C25,'Indicadores brechas SH'!AA$4:AA$68)</f>
        <v>0</v>
      </c>
      <c r="H25" s="88">
        <f>SUMIF('Indicadores brechas SH'!$C$4:$C$68,$C25,'Indicadores brechas SH'!AB$4:AB$68)</f>
        <v>0</v>
      </c>
      <c r="I25" s="89">
        <f>SUMIF('Indicadores brechas SH'!$C$4:$C$68,$C25,'Indicadores brechas SH'!AC$4:AC$68)</f>
        <v>0</v>
      </c>
      <c r="J25" s="151">
        <f>SUMIF('Indicadores brechas SH'!$C$4:$C$68,$C25,'Indicadores brechas SH'!AE$4:AE$68)</f>
        <v>0</v>
      </c>
      <c r="K25" s="88">
        <f>SUMIF('Indicadores brechas SH'!$C$4:$C$68,$C25,'Indicadores brechas SH'!AF$4:AF$68)</f>
        <v>0</v>
      </c>
      <c r="L25" s="88">
        <f>SUMIF('Indicadores brechas SH'!$C$4:$C$68,$C25,'Indicadores brechas SH'!AG$4:AG$68)</f>
        <v>0</v>
      </c>
      <c r="M25" s="88">
        <f>SUMIF('Indicadores brechas SH'!$C$4:$C$68,$C25,'Indicadores brechas SH'!AH$4:AH$68)</f>
        <v>0</v>
      </c>
      <c r="N25" s="88">
        <f>SUMIF('Indicadores brechas SH'!$C$4:$C$68,$C25,'Indicadores brechas SH'!AI$4:AI$68)</f>
        <v>0</v>
      </c>
      <c r="O25" s="89">
        <f>SUMIF('Indicadores brechas SH'!$C$4:$C$68,$C25,'Indicadores brechas SH'!AJ$4:AJ$68)</f>
        <v>0</v>
      </c>
      <c r="P25" s="151">
        <f>SUMIF('Indicadores brechas SH'!$C$4:$C$68,$C25,'Indicadores brechas SH'!AL$4:AL$68)</f>
        <v>0</v>
      </c>
      <c r="Q25" s="88">
        <f>SUMIF('Indicadores brechas SH'!$C$4:$C$68,$C25,'Indicadores brechas SH'!AM$4:AM$68)</f>
        <v>0</v>
      </c>
      <c r="R25" s="88">
        <f>SUMIF('Indicadores brechas SH'!$C$4:$C$68,$C25,'Indicadores brechas SH'!AN$4:AN$68)</f>
        <v>0</v>
      </c>
      <c r="S25" s="88">
        <f>SUMIF('Indicadores brechas SH'!$C$4:$C$68,$C25,'Indicadores brechas SH'!AO$4:AO$68)</f>
        <v>0</v>
      </c>
      <c r="T25" s="88">
        <f>SUMIF('Indicadores brechas SH'!$C$4:$C$68,$C25,'Indicadores brechas SH'!AP$4:AP$68)</f>
        <v>0</v>
      </c>
      <c r="U25" s="88">
        <f>SUMIF('Indicadores brechas SH'!$C$4:$C$68,$C25,'Indicadores brechas SH'!AQ$4:AQ$68)</f>
        <v>0</v>
      </c>
      <c r="V25" s="88">
        <f>SUMIF('Indicadores brechas SH'!$C$4:$C$68,$C25,'Indicadores brechas SH'!AR$4:AR$68)</f>
        <v>0</v>
      </c>
      <c r="W25" s="88">
        <f>SUMIF('Indicadores brechas SH'!$C$4:$C$68,$C25,'Indicadores brechas SH'!AS$4:AS$68)</f>
        <v>0</v>
      </c>
      <c r="X25" s="88">
        <f>SUMIF('Indicadores brechas SH'!$C$4:$C$68,$C25,'Indicadores brechas SH'!AT$4:AT$68)</f>
        <v>0</v>
      </c>
      <c r="Y25" s="88">
        <f>SUMIF('Indicadores brechas SH'!$C$4:$C$68,$C25,'Indicadores brechas SH'!AU$4:AU$68)</f>
        <v>0</v>
      </c>
      <c r="Z25" s="89">
        <f>SUMIF('Indicadores brechas SH'!$C$4:$C$68,$C25,'Indicadores brechas SH'!AV$4:AV$68)</f>
        <v>0</v>
      </c>
      <c r="AA25" s="151">
        <f>SUMIF('Indicadores brechas SH'!$C$4:$C$68,$C25,'Indicadores brechas SH'!AX$4:AX$68)</f>
        <v>0</v>
      </c>
      <c r="AB25" s="88">
        <f>SUMIF('Indicadores brechas SH'!$C$4:$C$68,$C25,'Indicadores brechas SH'!AY$4:AY$68)</f>
        <v>0</v>
      </c>
      <c r="AC25" s="88">
        <f>SUMIF('Indicadores brechas SH'!$C$4:$C$68,$C25,'Indicadores brechas SH'!AZ$4:AZ$68)</f>
        <v>0</v>
      </c>
      <c r="AD25" s="88">
        <f>SUMIF('Indicadores brechas SH'!$C$4:$C$68,$C25,'Indicadores brechas SH'!BA$4:BA$68)</f>
        <v>0</v>
      </c>
      <c r="AE25" s="88">
        <f>SUMIF('Indicadores brechas SH'!$C$4:$C$68,$C25,'Indicadores brechas SH'!BB$4:BB$68)</f>
        <v>0</v>
      </c>
      <c r="AF25" s="88">
        <f>SUMIF('Indicadores brechas SH'!$C$4:$C$68,$C25,'Indicadores brechas SH'!BC$4:BC$68)</f>
        <v>0</v>
      </c>
      <c r="AG25" s="88">
        <f>SUMIF('Indicadores brechas SH'!$C$4:$C$68,$C25,'Indicadores brechas SH'!BD$4:BD$68)</f>
        <v>0</v>
      </c>
      <c r="AH25" s="88">
        <f>SUMIF('Indicadores brechas SH'!$C$4:$C$68,$C25,'Indicadores brechas SH'!BE$4:BE$68)</f>
        <v>0</v>
      </c>
      <c r="AI25" s="88">
        <f>SUMIF('Indicadores brechas SH'!$C$4:$C$68,$C25,'Indicadores brechas SH'!BF$4:BF$68)</f>
        <v>0</v>
      </c>
      <c r="AJ25" s="89">
        <f>SUMIF('Indicadores brechas SH'!$C$4:$C$68,$C25,'Indicadores brechas SH'!BG$4:BG$68)</f>
        <v>0</v>
      </c>
      <c r="AK25" s="151">
        <f>SUMIF('Indicadores brechas SH'!$C$4:$C$68,$C25,'Indicadores brechas SH'!BI$4:BI$68)</f>
        <v>0</v>
      </c>
      <c r="AL25" s="88">
        <f>SUMIF('Indicadores brechas SH'!$C$4:$C$68,$C25,'Indicadores brechas SH'!BJ$4:BJ$68)</f>
        <v>0</v>
      </c>
      <c r="AM25" s="88">
        <f>SUMIF('Indicadores brechas SH'!$C$4:$C$68,$C25,'Indicadores brechas SH'!BK$4:BK$68)</f>
        <v>0</v>
      </c>
      <c r="AN25" s="88">
        <f>SUMIF('Indicadores brechas SH'!$C$4:$C$68,$C25,'Indicadores brechas SH'!BL$4:BL$68)</f>
        <v>0</v>
      </c>
      <c r="AO25" s="88">
        <f>SUMIF('Indicadores brechas SH'!$C$4:$C$68,$C25,'Indicadores brechas SH'!BM$4:BM$68)</f>
        <v>0</v>
      </c>
      <c r="AP25" s="88">
        <f>SUMIF('Indicadores brechas SH'!$C$4:$C$68,$C25,'Indicadores brechas SH'!BN$4:BN$68)</f>
        <v>0</v>
      </c>
      <c r="AQ25" s="88">
        <f>SUMIF('Indicadores brechas SH'!$C$4:$C$68,$C25,'Indicadores brechas SH'!BO$4:BO$68)</f>
        <v>0</v>
      </c>
      <c r="AR25" s="88">
        <f>SUMIF('Indicadores brechas SH'!$C$4:$C$68,$C25,'Indicadores brechas SH'!BP$4:BP$68)</f>
        <v>0</v>
      </c>
      <c r="AS25" s="88">
        <f>SUMIF('Indicadores brechas SH'!$C$4:$C$68,$C25,'Indicadores brechas SH'!BQ$4:BQ$68)</f>
        <v>0</v>
      </c>
      <c r="AT25" s="89">
        <f>SUMIF('Indicadores brechas SH'!$C$4:$C$68,$C25,'Indicadores brechas SH'!BR$4:BR$68)</f>
        <v>0</v>
      </c>
      <c r="AU25" s="151">
        <f>SUMIF('Indicadores brechas SH'!$C$4:$C$68,$C25,'Indicadores brechas SH'!BT$4:BT$68)</f>
        <v>0</v>
      </c>
      <c r="AV25" s="88">
        <f>SUMIF('Indicadores brechas SH'!$C$4:$C$68,$C25,'Indicadores brechas SH'!BU$4:BU$68)</f>
        <v>0</v>
      </c>
      <c r="AW25" s="88">
        <f>SUMIF('Indicadores brechas SH'!$C$4:$C$68,$C25,'Indicadores brechas SH'!BV$4:BV$68)</f>
        <v>0</v>
      </c>
      <c r="AX25" s="88">
        <f>SUMIF('Indicadores brechas SH'!$C$4:$C$68,$C25,'Indicadores brechas SH'!BW$4:BW$68)</f>
        <v>0</v>
      </c>
      <c r="AY25" s="88">
        <f>SUMIF('Indicadores brechas SH'!$C$4:$C$68,$C25,'Indicadores brechas SH'!BX$4:BX$68)</f>
        <v>0</v>
      </c>
      <c r="AZ25" s="88">
        <f>SUMIF('Indicadores brechas SH'!$C$4:$C$68,$C25,'Indicadores brechas SH'!BY$4:BY$68)</f>
        <v>0</v>
      </c>
      <c r="BA25" s="88">
        <f>SUMIF('Indicadores brechas SH'!$C$4:$C$68,$C25,'Indicadores brechas SH'!BZ$4:BZ$68)</f>
        <v>0</v>
      </c>
      <c r="BB25" s="88">
        <f>SUMIF('Indicadores brechas SH'!$C$4:$C$68,$C25,'Indicadores brechas SH'!CA$4:CA$68)</f>
        <v>0</v>
      </c>
      <c r="BC25" s="89">
        <f>SUMIF('Indicadores brechas SH'!$C$4:$C$68,$C25,'Indicadores brechas SH'!CB$4:CB$68)</f>
        <v>0</v>
      </c>
      <c r="BD25" s="151">
        <f>SUMIF('Indicadores brechas SH'!$C$4:$C$68,$C25,'Indicadores brechas SH'!CD$4:CD$68)</f>
        <v>0</v>
      </c>
      <c r="BE25" s="88">
        <f>SUMIF('Indicadores brechas SH'!$C$4:$C$68,$C25,'Indicadores brechas SH'!CE$4:CE$68)</f>
        <v>0</v>
      </c>
      <c r="BF25" s="89">
        <f>SUMIF('Indicadores brechas SH'!$C$4:$C$68,$C25,'Indicadores brechas SH'!CF$4:CF$68)</f>
        <v>0</v>
      </c>
      <c r="BG25" s="151">
        <f>SUMIF('Indicadores brechas SH'!$C$4:$C$68,$C25,'Indicadores brechas SH'!CH$4:CH$68)</f>
        <v>0</v>
      </c>
      <c r="BH25" s="88">
        <f>SUMIF('Indicadores brechas SH'!$C$4:$C$68,$C25,'Indicadores brechas SH'!CI$4:CI$68)</f>
        <v>0</v>
      </c>
      <c r="BI25" s="89">
        <f>SUMIF('Indicadores brechas SH'!$C$4:$C$68,$C25,'Indicadores brechas SH'!CJ$4:CJ$68)</f>
        <v>0</v>
      </c>
      <c r="BJ25" s="151">
        <f>SUMIF('Indicadores brechas SH'!$C$4:$C$68,$C25,'Indicadores brechas SH'!CL$4:CL$68)</f>
        <v>0</v>
      </c>
      <c r="BK25" s="88">
        <f>SUMIF('Indicadores brechas SH'!$C$4:$C$68,$C25,'Indicadores brechas SH'!CM$4:CM$68)</f>
        <v>0</v>
      </c>
      <c r="BL25" s="88">
        <f>SUMIF('Indicadores brechas SH'!$C$4:$C$68,$C25,'Indicadores brechas SH'!CN$4:CN$68)</f>
        <v>0</v>
      </c>
      <c r="BM25" s="88">
        <f>SUMIF('Indicadores brechas SH'!$C$4:$C$68,$C25,'Indicadores brechas SH'!CO$4:CO$68)</f>
        <v>0</v>
      </c>
      <c r="BN25" s="88">
        <f>SUMIF('Indicadores brechas SH'!$C$4:$C$68,$C25,'Indicadores brechas SH'!CP$4:CP$68)</f>
        <v>0</v>
      </c>
      <c r="BO25" s="88">
        <f>SUMIF('Indicadores brechas SH'!$C$4:$C$68,$C25,'Indicadores brechas SH'!CQ$4:CQ$68)</f>
        <v>0</v>
      </c>
      <c r="BP25" s="89">
        <f>SUMIF('Indicadores brechas SH'!$C$4:$C$68,$C25,'Indicadores brechas SH'!CR$4:CR$68)</f>
        <v>0</v>
      </c>
      <c r="BQ25" s="151">
        <f>SUMIF('Indicadores brechas SH'!$C$4:$C$68,$C25,'Indicadores brechas SH'!CT$4:CT$68)</f>
        <v>0</v>
      </c>
      <c r="BR25" s="88">
        <f>SUMIF('Indicadores brechas SH'!$C$4:$C$68,$C25,'Indicadores brechas SH'!CU$4:CU$68)</f>
        <v>0</v>
      </c>
      <c r="BS25" s="89">
        <f>SUMIF('Indicadores brechas SH'!$C$4:$C$68,$C25,'Indicadores brechas SH'!CV$4:CV$68)</f>
        <v>0</v>
      </c>
      <c r="BT25" s="151">
        <f>SUMIF('Indicadores brechas SH'!$C$4:$C$68,$C25,'Indicadores brechas SH'!CX$4:CX$68)</f>
        <v>0</v>
      </c>
      <c r="BU25" s="88">
        <f>SUMIF('Indicadores brechas SH'!$C$4:$C$68,$C25,'Indicadores brechas SH'!CY$4:CY$68)</f>
        <v>0</v>
      </c>
      <c r="BV25" s="88">
        <f>SUMIF('Indicadores brechas SH'!$C$4:$C$68,$C25,'Indicadores brechas SH'!CZ$4:CZ$68)</f>
        <v>0</v>
      </c>
      <c r="BW25" s="88">
        <f>SUMIF('Indicadores brechas SH'!$C$4:$C$68,$C25,'Indicadores brechas SH'!DA$4:DA$68)</f>
        <v>0</v>
      </c>
      <c r="BX25" s="88">
        <f>SUMIF('Indicadores brechas SH'!$C$4:$C$68,$C25,'Indicadores brechas SH'!DB$4:DB$68)</f>
        <v>0</v>
      </c>
      <c r="BY25" s="88">
        <f>SUMIF('Indicadores brechas SH'!$C$4:$C$68,$C25,'Indicadores brechas SH'!DC$4:DC$68)</f>
        <v>0</v>
      </c>
      <c r="BZ25" s="88">
        <f>SUMIF('Indicadores brechas SH'!$C$4:$C$68,$C25,'Indicadores brechas SH'!DD$4:DD$68)</f>
        <v>0</v>
      </c>
      <c r="CA25" s="88">
        <f>SUMIF('Indicadores brechas SH'!$C$4:$C$68,$C25,'Indicadores brechas SH'!DE$4:DE$68)</f>
        <v>0</v>
      </c>
      <c r="CB25" s="89">
        <f>SUMIF('Indicadores brechas SH'!$C$4:$C$68,$C25,'Indicadores brechas SH'!DF$4:DF$68)</f>
        <v>0</v>
      </c>
      <c r="CC25" s="151">
        <f>SUMIF('Indicadores brechas SH'!$C$4:$C$68,$C25,'Indicadores brechas SH'!DH$4:DH$68)</f>
        <v>0</v>
      </c>
      <c r="CD25" s="88">
        <f>SUMIF('Indicadores brechas SH'!$C$4:$C$68,$C25,'Indicadores brechas SH'!DI$4:DI$68)</f>
        <v>0</v>
      </c>
      <c r="CE25" s="88">
        <f>SUMIF('Indicadores brechas SH'!$C$4:$C$68,$C25,'Indicadores brechas SH'!DJ$4:DJ$68)</f>
        <v>0</v>
      </c>
      <c r="CF25" s="88">
        <f>SUMIF('Indicadores brechas SH'!$C$4:$C$68,$C25,'Indicadores brechas SH'!DK$4:DK$68)</f>
        <v>0</v>
      </c>
      <c r="CG25" s="88">
        <f>SUMIF('Indicadores brechas SH'!$C$4:$C$68,$C25,'Indicadores brechas SH'!DL$4:DL$68)</f>
        <v>0</v>
      </c>
      <c r="CH25" s="88">
        <f>SUMIF('Indicadores brechas SH'!$C$4:$C$68,$C25,'Indicadores brechas SH'!DM$4:DM$68)</f>
        <v>0</v>
      </c>
      <c r="CI25" s="88">
        <f>SUMIF('Indicadores brechas SH'!$C$4:$C$68,$C25,'Indicadores brechas SH'!DN$4:DN$68)</f>
        <v>0</v>
      </c>
      <c r="CJ25" s="88">
        <f>SUMIF('Indicadores brechas SH'!$C$4:$C$68,$C25,'Indicadores brechas SH'!DO$4:DO$68)</f>
        <v>0</v>
      </c>
      <c r="CK25" s="89">
        <f>SUMIF('Indicadores brechas SH'!$C$4:$C$68,$C25,'Indicadores brechas SH'!DP$4:DP$68)</f>
        <v>0</v>
      </c>
      <c r="CL25" s="151">
        <f>SUMIF('Indicadores brechas SH'!$C$4:$C$68,$C25,'Indicadores brechas SH'!DR$4:DR$68)</f>
        <v>0</v>
      </c>
      <c r="CM25" s="88">
        <f>SUMIF('Indicadores brechas SH'!$C$4:$C$68,$C25,'Indicadores brechas SH'!DS$4:DS$68)</f>
        <v>0</v>
      </c>
      <c r="CN25" s="88">
        <f>SUMIF('Indicadores brechas SH'!$C$4:$C$68,$C25,'Indicadores brechas SH'!DT$4:DT$68)</f>
        <v>0</v>
      </c>
      <c r="CO25" s="89">
        <f>SUMIF('Indicadores brechas SH'!$C$4:$C$68,$C25,'Indicadores brechas SH'!DU$4:DU$68)</f>
        <v>0</v>
      </c>
      <c r="CP25" s="151">
        <f>SUMIF('Indicadores brechas SH'!$C$4:$C$68,$C25,'Indicadores brechas SH'!DW$4:DW$68)</f>
        <v>0</v>
      </c>
      <c r="CQ25" s="88">
        <f>SUMIF('Indicadores brechas SH'!$C$4:$C$68,$C25,'Indicadores brechas SH'!DX$4:DX$68)</f>
        <v>0</v>
      </c>
      <c r="CR25" s="88">
        <f>SUMIF('Indicadores brechas SH'!$C$4:$C$68,$C25,'Indicadores brechas SH'!DY$4:DY$68)</f>
        <v>0</v>
      </c>
      <c r="CS25" s="88">
        <f>SUMIF('Indicadores brechas SH'!$C$4:$C$68,$C25,'Indicadores brechas SH'!DZ$4:DZ$68)</f>
        <v>0</v>
      </c>
      <c r="CT25" s="88">
        <f>SUMIF('Indicadores brechas SH'!$C$4:$C$68,$C25,'Indicadores brechas SH'!EA$4:EA$68)</f>
        <v>0</v>
      </c>
      <c r="CU25" s="88">
        <f>SUMIF('Indicadores brechas SH'!$C$4:$C$68,$C25,'Indicadores brechas SH'!EB$4:EB$68)</f>
        <v>0</v>
      </c>
      <c r="CV25" s="88">
        <f>SUMIF('Indicadores brechas SH'!$C$4:$C$68,$C25,'Indicadores brechas SH'!EC$4:EC$68)</f>
        <v>0</v>
      </c>
      <c r="CW25" s="89">
        <f>SUMIF('Indicadores brechas SH'!$C$4:$C$68,$C25,'Indicadores brechas SH'!ED$4:ED$68)</f>
        <v>0</v>
      </c>
      <c r="CX25" s="151">
        <f>SUMIF('Indicadores brechas SH'!$C$4:$C$68,$C25,'Indicadores brechas SH'!EF$4:EF$68)</f>
        <v>0</v>
      </c>
      <c r="CY25" s="88">
        <f>SUMIF('Indicadores brechas SH'!$C$4:$C$68,$C25,'Indicadores brechas SH'!EG$4:EG$68)</f>
        <v>0</v>
      </c>
      <c r="CZ25" s="88">
        <f>SUMIF('Indicadores brechas SH'!$C$4:$C$68,$C25,'Indicadores brechas SH'!EH$4:EH$68)</f>
        <v>0</v>
      </c>
      <c r="DA25" s="88">
        <f>SUMIF('Indicadores brechas SH'!$C$4:$C$68,$C25,'Indicadores brechas SH'!EI$4:EI$68)</f>
        <v>0</v>
      </c>
      <c r="DB25" s="88">
        <f>SUMIF('Indicadores brechas SH'!$C$4:$C$68,$C25,'Indicadores brechas SH'!EJ$4:EJ$68)</f>
        <v>0</v>
      </c>
      <c r="DC25" s="88">
        <f>SUMIF('Indicadores brechas SH'!$C$4:$C$68,$C25,'Indicadores brechas SH'!EK$4:EK$68)</f>
        <v>0</v>
      </c>
      <c r="DD25" s="88">
        <f>SUMIF('Indicadores brechas SH'!$C$4:$C$68,$C25,'Indicadores brechas SH'!EL$4:EL$68)</f>
        <v>0</v>
      </c>
      <c r="DE25" s="88">
        <f>SUMIF('Indicadores brechas SH'!$C$4:$C$68,$C25,'Indicadores brechas SH'!EM$4:EM$68)</f>
        <v>0</v>
      </c>
      <c r="DF25" s="89">
        <f>SUMIF('Indicadores brechas SH'!$C$4:$C$68,$C25,'Indicadores brechas SH'!EN$4:EN$68)</f>
        <v>0</v>
      </c>
      <c r="DG25" s="151">
        <f>SUMIF('Indicadores brechas SH'!$C$4:$C$68,$C25,'Indicadores brechas SH'!EP$4:EP$68)</f>
        <v>0</v>
      </c>
      <c r="DH25" s="88">
        <f>SUMIF('Indicadores brechas SH'!$C$4:$C$68,$C25,'Indicadores brechas SH'!EQ$4:EQ$68)</f>
        <v>0</v>
      </c>
      <c r="DI25" s="88">
        <f>SUMIF('Indicadores brechas SH'!$C$4:$C$68,$C25,'Indicadores brechas SH'!ER$4:ER$68)</f>
        <v>0</v>
      </c>
      <c r="DJ25" s="88">
        <f>SUMIF('Indicadores brechas SH'!$C$4:$C$68,$C25,'Indicadores brechas SH'!ES$4:ES$68)</f>
        <v>0</v>
      </c>
      <c r="DK25" s="88">
        <f>SUMIF('Indicadores brechas SH'!$C$4:$C$68,$C25,'Indicadores brechas SH'!ET$4:ET$68)</f>
        <v>0</v>
      </c>
      <c r="DL25" s="88">
        <f>SUMIF('Indicadores brechas SH'!$C$4:$C$68,$C25,'Indicadores brechas SH'!EU$4:EU$68)</f>
        <v>0</v>
      </c>
      <c r="DM25" s="88">
        <f>SUMIF('Indicadores brechas SH'!$C$4:$C$68,$C25,'Indicadores brechas SH'!EV$4:EV$68)</f>
        <v>4</v>
      </c>
      <c r="DN25" s="88">
        <f>SUMIF('Indicadores brechas SH'!$C$4:$C$68,$C25,'Indicadores brechas SH'!EW$4:EW$68)</f>
        <v>0</v>
      </c>
      <c r="DO25" s="88">
        <f>SUMIF('Indicadores brechas SH'!$C$4:$C$68,$C25,'Indicadores brechas SH'!EX$4:EX$68)</f>
        <v>4</v>
      </c>
      <c r="DP25" s="89">
        <f>SUMIF('Indicadores brechas SH'!$C$4:$C$68,$C25,'Indicadores brechas SH'!EY$4:EY$68)</f>
        <v>0</v>
      </c>
      <c r="DQ25" s="65"/>
      <c r="DR25" s="65"/>
      <c r="DS25" s="65"/>
    </row>
    <row r="26" spans="1:123" ht="90">
      <c r="A26" s="296" t="s">
        <v>309</v>
      </c>
      <c r="B26" s="166" t="s">
        <v>309</v>
      </c>
      <c r="C26" s="167" t="s">
        <v>310</v>
      </c>
      <c r="D26" s="143">
        <f>SUMIF('Indicadores brechas SH'!$C$4:$C$68,$C26,'Indicadores brechas SH'!X$4:X$68)</f>
        <v>4</v>
      </c>
      <c r="E26" s="55">
        <f>SUMIF('Indicadores brechas SH'!$C$4:$C$68,$C26,'Indicadores brechas SH'!Y$4:Y$68)</f>
        <v>0</v>
      </c>
      <c r="F26" s="55">
        <f>SUMIF('Indicadores brechas SH'!$C$4:$C$68,$C26,'Indicadores brechas SH'!Z$4:Z$68)</f>
        <v>2</v>
      </c>
      <c r="G26" s="55">
        <f>SUMIF('Indicadores brechas SH'!$C$4:$C$68,$C26,'Indicadores brechas SH'!AA$4:AA$68)</f>
        <v>4</v>
      </c>
      <c r="H26" s="55">
        <f>SUMIF('Indicadores brechas SH'!$C$4:$C$68,$C26,'Indicadores brechas SH'!AB$4:AB$68)</f>
        <v>4</v>
      </c>
      <c r="I26" s="56">
        <f>SUMIF('Indicadores brechas SH'!$C$4:$C$68,$C26,'Indicadores brechas SH'!AC$4:AC$68)</f>
        <v>4</v>
      </c>
      <c r="J26" s="143">
        <f>SUMIF('Indicadores brechas SH'!$C$4:$C$68,$C26,'Indicadores brechas SH'!AE$4:AE$68)</f>
        <v>4</v>
      </c>
      <c r="K26" s="55">
        <f>SUMIF('Indicadores brechas SH'!$C$4:$C$68,$C26,'Indicadores brechas SH'!AF$4:AF$68)</f>
        <v>4</v>
      </c>
      <c r="L26" s="55">
        <f>SUMIF('Indicadores brechas SH'!$C$4:$C$68,$C26,'Indicadores brechas SH'!AG$4:AG$68)</f>
        <v>4</v>
      </c>
      <c r="M26" s="55">
        <f>SUMIF('Indicadores brechas SH'!$C$4:$C$68,$C26,'Indicadores brechas SH'!AH$4:AH$68)</f>
        <v>4</v>
      </c>
      <c r="N26" s="55">
        <f>SUMIF('Indicadores brechas SH'!$C$4:$C$68,$C26,'Indicadores brechas SH'!AI$4:AI$68)</f>
        <v>4</v>
      </c>
      <c r="O26" s="56">
        <f>SUMIF('Indicadores brechas SH'!$C$4:$C$68,$C26,'Indicadores brechas SH'!AJ$4:AJ$68)</f>
        <v>4</v>
      </c>
      <c r="P26" s="143">
        <f>SUMIF('Indicadores brechas SH'!$C$4:$C$68,$C26,'Indicadores brechas SH'!AL$4:AL$68)</f>
        <v>0</v>
      </c>
      <c r="Q26" s="55">
        <f>SUMIF('Indicadores brechas SH'!$C$4:$C$68,$C26,'Indicadores brechas SH'!AM$4:AM$68)</f>
        <v>4</v>
      </c>
      <c r="R26" s="55">
        <f>SUMIF('Indicadores brechas SH'!$C$4:$C$68,$C26,'Indicadores brechas SH'!AN$4:AN$68)</f>
        <v>0</v>
      </c>
      <c r="S26" s="55">
        <f>SUMIF('Indicadores brechas SH'!$C$4:$C$68,$C26,'Indicadores brechas SH'!AO$4:AO$68)</f>
        <v>0</v>
      </c>
      <c r="T26" s="55">
        <f>SUMIF('Indicadores brechas SH'!$C$4:$C$68,$C26,'Indicadores brechas SH'!AP$4:AP$68)</f>
        <v>4</v>
      </c>
      <c r="U26" s="55">
        <f>SUMIF('Indicadores brechas SH'!$C$4:$C$68,$C26,'Indicadores brechas SH'!AQ$4:AQ$68)</f>
        <v>1</v>
      </c>
      <c r="V26" s="55">
        <f>SUMIF('Indicadores brechas SH'!$C$4:$C$68,$C26,'Indicadores brechas SH'!AR$4:AR$68)</f>
        <v>0</v>
      </c>
      <c r="W26" s="55">
        <f>SUMIF('Indicadores brechas SH'!$C$4:$C$68,$C26,'Indicadores brechas SH'!AS$4:AS$68)</f>
        <v>4</v>
      </c>
      <c r="X26" s="55">
        <f>SUMIF('Indicadores brechas SH'!$C$4:$C$68,$C26,'Indicadores brechas SH'!AT$4:AT$68)</f>
        <v>0</v>
      </c>
      <c r="Y26" s="55">
        <f>SUMIF('Indicadores brechas SH'!$C$4:$C$68,$C26,'Indicadores brechas SH'!AU$4:AU$68)</f>
        <v>0</v>
      </c>
      <c r="Z26" s="56">
        <f>SUMIF('Indicadores brechas SH'!$C$4:$C$68,$C26,'Indicadores brechas SH'!AV$4:AV$68)</f>
        <v>4</v>
      </c>
      <c r="AA26" s="143">
        <f>SUMIF('Indicadores brechas SH'!$C$4:$C$68,$C26,'Indicadores brechas SH'!AX$4:AX$68)</f>
        <v>0</v>
      </c>
      <c r="AB26" s="55">
        <f>SUMIF('Indicadores brechas SH'!$C$4:$C$68,$C26,'Indicadores brechas SH'!AY$4:AY$68)</f>
        <v>0</v>
      </c>
      <c r="AC26" s="55">
        <f>SUMIF('Indicadores brechas SH'!$C$4:$C$68,$C26,'Indicadores brechas SH'!AZ$4:AZ$68)</f>
        <v>4</v>
      </c>
      <c r="AD26" s="55">
        <f>SUMIF('Indicadores brechas SH'!$C$4:$C$68,$C26,'Indicadores brechas SH'!BA$4:BA$68)</f>
        <v>0</v>
      </c>
      <c r="AE26" s="55">
        <f>SUMIF('Indicadores brechas SH'!$C$4:$C$68,$C26,'Indicadores brechas SH'!BB$4:BB$68)</f>
        <v>4</v>
      </c>
      <c r="AF26" s="55">
        <f>SUMIF('Indicadores brechas SH'!$C$4:$C$68,$C26,'Indicadores brechas SH'!BC$4:BC$68)</f>
        <v>0</v>
      </c>
      <c r="AG26" s="55">
        <f>SUMIF('Indicadores brechas SH'!$C$4:$C$68,$C26,'Indicadores brechas SH'!BD$4:BD$68)</f>
        <v>2</v>
      </c>
      <c r="AH26" s="55">
        <f>SUMIF('Indicadores brechas SH'!$C$4:$C$68,$C26,'Indicadores brechas SH'!BE$4:BE$68)</f>
        <v>4</v>
      </c>
      <c r="AI26" s="55">
        <f>SUMIF('Indicadores brechas SH'!$C$4:$C$68,$C26,'Indicadores brechas SH'!BF$4:BF$68)</f>
        <v>4</v>
      </c>
      <c r="AJ26" s="56">
        <f>SUMIF('Indicadores brechas SH'!$C$4:$C$68,$C26,'Indicadores brechas SH'!BG$4:BG$68)</f>
        <v>0</v>
      </c>
      <c r="AK26" s="143">
        <f>SUMIF('Indicadores brechas SH'!$C$4:$C$68,$C26,'Indicadores brechas SH'!BI$4:BI$68)</f>
        <v>0</v>
      </c>
      <c r="AL26" s="55">
        <f>SUMIF('Indicadores brechas SH'!$C$4:$C$68,$C26,'Indicadores brechas SH'!BJ$4:BJ$68)</f>
        <v>0</v>
      </c>
      <c r="AM26" s="55">
        <f>SUMIF('Indicadores brechas SH'!$C$4:$C$68,$C26,'Indicadores brechas SH'!BK$4:BK$68)</f>
        <v>0</v>
      </c>
      <c r="AN26" s="55">
        <f>SUMIF('Indicadores brechas SH'!$C$4:$C$68,$C26,'Indicadores brechas SH'!BL$4:BL$68)</f>
        <v>4</v>
      </c>
      <c r="AO26" s="55">
        <f>SUMIF('Indicadores brechas SH'!$C$4:$C$68,$C26,'Indicadores brechas SH'!BM$4:BM$68)</f>
        <v>4</v>
      </c>
      <c r="AP26" s="55">
        <f>SUMIF('Indicadores brechas SH'!$C$4:$C$68,$C26,'Indicadores brechas SH'!BN$4:BN$68)</f>
        <v>4</v>
      </c>
      <c r="AQ26" s="55">
        <f>SUMIF('Indicadores brechas SH'!$C$4:$C$68,$C26,'Indicadores brechas SH'!BO$4:BO$68)</f>
        <v>0</v>
      </c>
      <c r="AR26" s="55">
        <f>SUMIF('Indicadores brechas SH'!$C$4:$C$68,$C26,'Indicadores brechas SH'!BP$4:BP$68)</f>
        <v>2</v>
      </c>
      <c r="AS26" s="55">
        <f>SUMIF('Indicadores brechas SH'!$C$4:$C$68,$C26,'Indicadores brechas SH'!BQ$4:BQ$68)</f>
        <v>0</v>
      </c>
      <c r="AT26" s="56">
        <f>SUMIF('Indicadores brechas SH'!$C$4:$C$68,$C26,'Indicadores brechas SH'!BR$4:BR$68)</f>
        <v>0</v>
      </c>
      <c r="AU26" s="143">
        <f>SUMIF('Indicadores brechas SH'!$C$4:$C$68,$C26,'Indicadores brechas SH'!BT$4:BT$68)</f>
        <v>1</v>
      </c>
      <c r="AV26" s="55">
        <f>SUMIF('Indicadores brechas SH'!$C$4:$C$68,$C26,'Indicadores brechas SH'!BU$4:BU$68)</f>
        <v>2</v>
      </c>
      <c r="AW26" s="55">
        <f>SUMIF('Indicadores brechas SH'!$C$4:$C$68,$C26,'Indicadores brechas SH'!BV$4:BV$68)</f>
        <v>2</v>
      </c>
      <c r="AX26" s="55">
        <f>SUMIF('Indicadores brechas SH'!$C$4:$C$68,$C26,'Indicadores brechas SH'!BW$4:BW$68)</f>
        <v>4</v>
      </c>
      <c r="AY26" s="55">
        <f>SUMIF('Indicadores brechas SH'!$C$4:$C$68,$C26,'Indicadores brechas SH'!BX$4:BX$68)</f>
        <v>2</v>
      </c>
      <c r="AZ26" s="55">
        <f>SUMIF('Indicadores brechas SH'!$C$4:$C$68,$C26,'Indicadores brechas SH'!BY$4:BY$68)</f>
        <v>2</v>
      </c>
      <c r="BA26" s="55">
        <f>SUMIF('Indicadores brechas SH'!$C$4:$C$68,$C26,'Indicadores brechas SH'!BZ$4:BZ$68)</f>
        <v>1</v>
      </c>
      <c r="BB26" s="55">
        <f>SUMIF('Indicadores brechas SH'!$C$4:$C$68,$C26,'Indicadores brechas SH'!CA$4:CA$68)</f>
        <v>2</v>
      </c>
      <c r="BC26" s="56">
        <f>SUMIF('Indicadores brechas SH'!$C$4:$C$68,$C26,'Indicadores brechas SH'!CB$4:CB$68)</f>
        <v>4</v>
      </c>
      <c r="BD26" s="143">
        <f>SUMIF('Indicadores brechas SH'!$C$4:$C$68,$C26,'Indicadores brechas SH'!CD$4:CD$68)</f>
        <v>1</v>
      </c>
      <c r="BE26" s="55">
        <f>SUMIF('Indicadores brechas SH'!$C$4:$C$68,$C26,'Indicadores brechas SH'!CE$4:CE$68)</f>
        <v>1</v>
      </c>
      <c r="BF26" s="56">
        <f>SUMIF('Indicadores brechas SH'!$C$4:$C$68,$C26,'Indicadores brechas SH'!CF$4:CF$68)</f>
        <v>4</v>
      </c>
      <c r="BG26" s="143">
        <f>SUMIF('Indicadores brechas SH'!$C$4:$C$68,$C26,'Indicadores brechas SH'!CH$4:CH$68)</f>
        <v>1</v>
      </c>
      <c r="BH26" s="55">
        <f>SUMIF('Indicadores brechas SH'!$C$4:$C$68,$C26,'Indicadores brechas SH'!CI$4:CI$68)</f>
        <v>4</v>
      </c>
      <c r="BI26" s="56">
        <f>SUMIF('Indicadores brechas SH'!$C$4:$C$68,$C26,'Indicadores brechas SH'!CJ$4:CJ$68)</f>
        <v>1</v>
      </c>
      <c r="BJ26" s="143">
        <f>SUMIF('Indicadores brechas SH'!$C$4:$C$68,$C26,'Indicadores brechas SH'!CL$4:CL$68)</f>
        <v>4</v>
      </c>
      <c r="BK26" s="55">
        <f>SUMIF('Indicadores brechas SH'!$C$4:$C$68,$C26,'Indicadores brechas SH'!CM$4:CM$68)</f>
        <v>1</v>
      </c>
      <c r="BL26" s="55">
        <f>SUMIF('Indicadores brechas SH'!$C$4:$C$68,$C26,'Indicadores brechas SH'!CN$4:CN$68)</f>
        <v>1</v>
      </c>
      <c r="BM26" s="55">
        <f>SUMIF('Indicadores brechas SH'!$C$4:$C$68,$C26,'Indicadores brechas SH'!CO$4:CO$68)</f>
        <v>4</v>
      </c>
      <c r="BN26" s="55">
        <f>SUMIF('Indicadores brechas SH'!$C$4:$C$68,$C26,'Indicadores brechas SH'!CP$4:CP$68)</f>
        <v>1</v>
      </c>
      <c r="BO26" s="55">
        <f>SUMIF('Indicadores brechas SH'!$C$4:$C$68,$C26,'Indicadores brechas SH'!CQ$4:CQ$68)</f>
        <v>1</v>
      </c>
      <c r="BP26" s="56">
        <f>SUMIF('Indicadores brechas SH'!$C$4:$C$68,$C26,'Indicadores brechas SH'!CR$4:CR$68)</f>
        <v>4</v>
      </c>
      <c r="BQ26" s="143">
        <f>SUMIF('Indicadores brechas SH'!$C$4:$C$68,$C26,'Indicadores brechas SH'!CT$4:CT$68)</f>
        <v>1</v>
      </c>
      <c r="BR26" s="55">
        <f>SUMIF('Indicadores brechas SH'!$C$4:$C$68,$C26,'Indicadores brechas SH'!CU$4:CU$68)</f>
        <v>1</v>
      </c>
      <c r="BS26" s="56">
        <f>SUMIF('Indicadores brechas SH'!$C$4:$C$68,$C26,'Indicadores brechas SH'!CV$4:CV$68)</f>
        <v>1</v>
      </c>
      <c r="BT26" s="143">
        <f>SUMIF('Indicadores brechas SH'!$C$4:$C$68,$C26,'Indicadores brechas SH'!CX$4:CX$68)</f>
        <v>1</v>
      </c>
      <c r="BU26" s="55">
        <f>SUMIF('Indicadores brechas SH'!$C$4:$C$68,$C26,'Indicadores brechas SH'!CY$4:CY$68)</f>
        <v>1</v>
      </c>
      <c r="BV26" s="55">
        <f>SUMIF('Indicadores brechas SH'!$C$4:$C$68,$C26,'Indicadores brechas SH'!CZ$4:CZ$68)</f>
        <v>1</v>
      </c>
      <c r="BW26" s="55">
        <f>SUMIF('Indicadores brechas SH'!$C$4:$C$68,$C26,'Indicadores brechas SH'!DA$4:DA$68)</f>
        <v>1</v>
      </c>
      <c r="BX26" s="55">
        <f>SUMIF('Indicadores brechas SH'!$C$4:$C$68,$C26,'Indicadores brechas SH'!DB$4:DB$68)</f>
        <v>1</v>
      </c>
      <c r="BY26" s="55">
        <f>SUMIF('Indicadores brechas SH'!$C$4:$C$68,$C26,'Indicadores brechas SH'!DC$4:DC$68)</f>
        <v>0</v>
      </c>
      <c r="BZ26" s="55">
        <f>SUMIF('Indicadores brechas SH'!$C$4:$C$68,$C26,'Indicadores brechas SH'!DD$4:DD$68)</f>
        <v>1</v>
      </c>
      <c r="CA26" s="55">
        <f>SUMIF('Indicadores brechas SH'!$C$4:$C$68,$C26,'Indicadores brechas SH'!DE$4:DE$68)</f>
        <v>1</v>
      </c>
      <c r="CB26" s="56">
        <f>SUMIF('Indicadores brechas SH'!$C$4:$C$68,$C26,'Indicadores brechas SH'!DF$4:DF$68)</f>
        <v>1</v>
      </c>
      <c r="CC26" s="143">
        <f>SUMIF('Indicadores brechas SH'!$C$4:$C$68,$C26,'Indicadores brechas SH'!DH$4:DH$68)</f>
        <v>1</v>
      </c>
      <c r="CD26" s="55">
        <f>SUMIF('Indicadores brechas SH'!$C$4:$C$68,$C26,'Indicadores brechas SH'!DI$4:DI$68)</f>
        <v>0</v>
      </c>
      <c r="CE26" s="55">
        <f>SUMIF('Indicadores brechas SH'!$C$4:$C$68,$C26,'Indicadores brechas SH'!DJ$4:DJ$68)</f>
        <v>0</v>
      </c>
      <c r="CF26" s="55">
        <f>SUMIF('Indicadores brechas SH'!$C$4:$C$68,$C26,'Indicadores brechas SH'!DK$4:DK$68)</f>
        <v>1</v>
      </c>
      <c r="CG26" s="55">
        <f>SUMIF('Indicadores brechas SH'!$C$4:$C$68,$C26,'Indicadores brechas SH'!DL$4:DL$68)</f>
        <v>0</v>
      </c>
      <c r="CH26" s="55">
        <f>SUMIF('Indicadores brechas SH'!$C$4:$C$68,$C26,'Indicadores brechas SH'!DM$4:DM$68)</f>
        <v>0</v>
      </c>
      <c r="CI26" s="55">
        <f>SUMIF('Indicadores brechas SH'!$C$4:$C$68,$C26,'Indicadores brechas SH'!DN$4:DN$68)</f>
        <v>1</v>
      </c>
      <c r="CJ26" s="55">
        <f>SUMIF('Indicadores brechas SH'!$C$4:$C$68,$C26,'Indicadores brechas SH'!DO$4:DO$68)</f>
        <v>0</v>
      </c>
      <c r="CK26" s="56">
        <f>SUMIF('Indicadores brechas SH'!$C$4:$C$68,$C26,'Indicadores brechas SH'!DP$4:DP$68)</f>
        <v>1</v>
      </c>
      <c r="CL26" s="143">
        <f>SUMIF('Indicadores brechas SH'!$C$4:$C$68,$C26,'Indicadores brechas SH'!DR$4:DR$68)</f>
        <v>1</v>
      </c>
      <c r="CM26" s="55">
        <f>SUMIF('Indicadores brechas SH'!$C$4:$C$68,$C26,'Indicadores brechas SH'!DS$4:DS$68)</f>
        <v>1</v>
      </c>
      <c r="CN26" s="55">
        <f>SUMIF('Indicadores brechas SH'!$C$4:$C$68,$C26,'Indicadores brechas SH'!DT$4:DT$68)</f>
        <v>1</v>
      </c>
      <c r="CO26" s="56">
        <f>SUMIF('Indicadores brechas SH'!$C$4:$C$68,$C26,'Indicadores brechas SH'!DU$4:DU$68)</f>
        <v>1</v>
      </c>
      <c r="CP26" s="143">
        <f>SUMIF('Indicadores brechas SH'!$C$4:$C$68,$C26,'Indicadores brechas SH'!DW$4:DW$68)</f>
        <v>1</v>
      </c>
      <c r="CQ26" s="55">
        <f>SUMIF('Indicadores brechas SH'!$C$4:$C$68,$C26,'Indicadores brechas SH'!DX$4:DX$68)</f>
        <v>1</v>
      </c>
      <c r="CR26" s="55">
        <f>SUMIF('Indicadores brechas SH'!$C$4:$C$68,$C26,'Indicadores brechas SH'!DY$4:DY$68)</f>
        <v>1</v>
      </c>
      <c r="CS26" s="55">
        <f>SUMIF('Indicadores brechas SH'!$C$4:$C$68,$C26,'Indicadores brechas SH'!DZ$4:DZ$68)</f>
        <v>0</v>
      </c>
      <c r="CT26" s="55">
        <f>SUMIF('Indicadores brechas SH'!$C$4:$C$68,$C26,'Indicadores brechas SH'!EA$4:EA$68)</f>
        <v>1</v>
      </c>
      <c r="CU26" s="55">
        <f>SUMIF('Indicadores brechas SH'!$C$4:$C$68,$C26,'Indicadores brechas SH'!EB$4:EB$68)</f>
        <v>0</v>
      </c>
      <c r="CV26" s="55">
        <f>SUMIF('Indicadores brechas SH'!$C$4:$C$68,$C26,'Indicadores brechas SH'!EC$4:EC$68)</f>
        <v>1</v>
      </c>
      <c r="CW26" s="56">
        <f>SUMIF('Indicadores brechas SH'!$C$4:$C$68,$C26,'Indicadores brechas SH'!ED$4:ED$68)</f>
        <v>1</v>
      </c>
      <c r="CX26" s="143">
        <f>SUMIF('Indicadores brechas SH'!$C$4:$C$68,$C26,'Indicadores brechas SH'!EF$4:EF$68)</f>
        <v>0</v>
      </c>
      <c r="CY26" s="55">
        <f>SUMIF('Indicadores brechas SH'!$C$4:$C$68,$C26,'Indicadores brechas SH'!EG$4:EG$68)</f>
        <v>1</v>
      </c>
      <c r="CZ26" s="55">
        <f>SUMIF('Indicadores brechas SH'!$C$4:$C$68,$C26,'Indicadores brechas SH'!EH$4:EH$68)</f>
        <v>0</v>
      </c>
      <c r="DA26" s="55">
        <f>SUMIF('Indicadores brechas SH'!$C$4:$C$68,$C26,'Indicadores brechas SH'!EI$4:EI$68)</f>
        <v>1</v>
      </c>
      <c r="DB26" s="55">
        <f>SUMIF('Indicadores brechas SH'!$C$4:$C$68,$C26,'Indicadores brechas SH'!EJ$4:EJ$68)</f>
        <v>0</v>
      </c>
      <c r="DC26" s="55">
        <f>SUMIF('Indicadores brechas SH'!$C$4:$C$68,$C26,'Indicadores brechas SH'!EK$4:EK$68)</f>
        <v>1</v>
      </c>
      <c r="DD26" s="55">
        <f>SUMIF('Indicadores brechas SH'!$C$4:$C$68,$C26,'Indicadores brechas SH'!EL$4:EL$68)</f>
        <v>0</v>
      </c>
      <c r="DE26" s="55">
        <f>SUMIF('Indicadores brechas SH'!$C$4:$C$68,$C26,'Indicadores brechas SH'!EM$4:EM$68)</f>
        <v>1</v>
      </c>
      <c r="DF26" s="56">
        <f>SUMIF('Indicadores brechas SH'!$C$4:$C$68,$C26,'Indicadores brechas SH'!EN$4:EN$68)</f>
        <v>0</v>
      </c>
      <c r="DG26" s="143">
        <f>SUMIF('Indicadores brechas SH'!$C$4:$C$68,$C26,'Indicadores brechas SH'!EP$4:EP$68)</f>
        <v>0</v>
      </c>
      <c r="DH26" s="55">
        <f>SUMIF('Indicadores brechas SH'!$C$4:$C$68,$C26,'Indicadores brechas SH'!EQ$4:EQ$68)</f>
        <v>0</v>
      </c>
      <c r="DI26" s="55">
        <f>SUMIF('Indicadores brechas SH'!$C$4:$C$68,$C26,'Indicadores brechas SH'!ER$4:ER$68)</f>
        <v>1</v>
      </c>
      <c r="DJ26" s="55">
        <f>SUMIF('Indicadores brechas SH'!$C$4:$C$68,$C26,'Indicadores brechas SH'!ES$4:ES$68)</f>
        <v>0</v>
      </c>
      <c r="DK26" s="55">
        <f>SUMIF('Indicadores brechas SH'!$C$4:$C$68,$C26,'Indicadores brechas SH'!ET$4:ET$68)</f>
        <v>1</v>
      </c>
      <c r="DL26" s="55">
        <f>SUMIF('Indicadores brechas SH'!$C$4:$C$68,$C26,'Indicadores brechas SH'!EU$4:EU$68)</f>
        <v>1</v>
      </c>
      <c r="DM26" s="55">
        <f>SUMIF('Indicadores brechas SH'!$C$4:$C$68,$C26,'Indicadores brechas SH'!EV$4:EV$68)</f>
        <v>1</v>
      </c>
      <c r="DN26" s="55">
        <f>SUMIF('Indicadores brechas SH'!$C$4:$C$68,$C26,'Indicadores brechas SH'!EW$4:EW$68)</f>
        <v>0</v>
      </c>
      <c r="DO26" s="55">
        <f>SUMIF('Indicadores brechas SH'!$C$4:$C$68,$C26,'Indicadores brechas SH'!EX$4:EX$68)</f>
        <v>1</v>
      </c>
      <c r="DP26" s="56">
        <f>SUMIF('Indicadores brechas SH'!$C$4:$C$68,$C26,'Indicadores brechas SH'!EY$4:EY$68)</f>
        <v>0</v>
      </c>
      <c r="DQ26" s="65"/>
      <c r="DR26" s="65"/>
      <c r="DS26" s="65"/>
    </row>
    <row r="27" spans="1:123" ht="90">
      <c r="A27" s="297"/>
      <c r="B27" s="168" t="s">
        <v>309</v>
      </c>
      <c r="C27" s="169" t="s">
        <v>317</v>
      </c>
      <c r="D27" s="17">
        <f>SUMIF('Indicadores brechas SH'!$C$4:$C$68,$C27,'Indicadores brechas SH'!X$4:X$68)</f>
        <v>4</v>
      </c>
      <c r="E27" s="65">
        <f>SUMIF('Indicadores brechas SH'!$C$4:$C$68,$C27,'Indicadores brechas SH'!Y$4:Y$68)</f>
        <v>4</v>
      </c>
      <c r="F27" s="65">
        <f>SUMIF('Indicadores brechas SH'!$C$4:$C$68,$C27,'Indicadores brechas SH'!Z$4:Z$68)</f>
        <v>2</v>
      </c>
      <c r="G27" s="65">
        <f>SUMIF('Indicadores brechas SH'!$C$4:$C$68,$C27,'Indicadores brechas SH'!AA$4:AA$68)</f>
        <v>2</v>
      </c>
      <c r="H27" s="65">
        <f>SUMIF('Indicadores brechas SH'!$C$4:$C$68,$C27,'Indicadores brechas SH'!AB$4:AB$68)</f>
        <v>2</v>
      </c>
      <c r="I27" s="66">
        <f>SUMIF('Indicadores brechas SH'!$C$4:$C$68,$C27,'Indicadores brechas SH'!AC$4:AC$68)</f>
        <v>4</v>
      </c>
      <c r="J27" s="17">
        <f>SUMIF('Indicadores brechas SH'!$C$4:$C$68,$C27,'Indicadores brechas SH'!AE$4:AE$68)</f>
        <v>4</v>
      </c>
      <c r="K27" s="65">
        <f>SUMIF('Indicadores brechas SH'!$C$4:$C$68,$C27,'Indicadores brechas SH'!AF$4:AF$68)</f>
        <v>4</v>
      </c>
      <c r="L27" s="65">
        <f>SUMIF('Indicadores brechas SH'!$C$4:$C$68,$C27,'Indicadores brechas SH'!AG$4:AG$68)</f>
        <v>4</v>
      </c>
      <c r="M27" s="65">
        <f>SUMIF('Indicadores brechas SH'!$C$4:$C$68,$C27,'Indicadores brechas SH'!AH$4:AH$68)</f>
        <v>4</v>
      </c>
      <c r="N27" s="65">
        <f>SUMIF('Indicadores brechas SH'!$C$4:$C$68,$C27,'Indicadores brechas SH'!AI$4:AI$68)</f>
        <v>4</v>
      </c>
      <c r="O27" s="66">
        <f>SUMIF('Indicadores brechas SH'!$C$4:$C$68,$C27,'Indicadores brechas SH'!AJ$4:AJ$68)</f>
        <v>4</v>
      </c>
      <c r="P27" s="17">
        <f>SUMIF('Indicadores brechas SH'!$C$4:$C$68,$C27,'Indicadores brechas SH'!AL$4:AL$68)</f>
        <v>4</v>
      </c>
      <c r="Q27" s="65">
        <f>SUMIF('Indicadores brechas SH'!$C$4:$C$68,$C27,'Indicadores brechas SH'!AM$4:AM$68)</f>
        <v>4</v>
      </c>
      <c r="R27" s="65">
        <f>SUMIF('Indicadores brechas SH'!$C$4:$C$68,$C27,'Indicadores brechas SH'!AN$4:AN$68)</f>
        <v>4</v>
      </c>
      <c r="S27" s="65">
        <f>SUMIF('Indicadores brechas SH'!$C$4:$C$68,$C27,'Indicadores brechas SH'!AO$4:AO$68)</f>
        <v>4</v>
      </c>
      <c r="T27" s="65">
        <f>SUMIF('Indicadores brechas SH'!$C$4:$C$68,$C27,'Indicadores brechas SH'!AP$4:AP$68)</f>
        <v>4</v>
      </c>
      <c r="U27" s="65">
        <f>SUMIF('Indicadores brechas SH'!$C$4:$C$68,$C27,'Indicadores brechas SH'!AQ$4:AQ$68)</f>
        <v>4</v>
      </c>
      <c r="V27" s="65">
        <f>SUMIF('Indicadores brechas SH'!$C$4:$C$68,$C27,'Indicadores brechas SH'!AR$4:AR$68)</f>
        <v>4</v>
      </c>
      <c r="W27" s="65">
        <f>SUMIF('Indicadores brechas SH'!$C$4:$C$68,$C27,'Indicadores brechas SH'!AS$4:AS$68)</f>
        <v>1</v>
      </c>
      <c r="X27" s="65">
        <f>SUMIF('Indicadores brechas SH'!$C$4:$C$68,$C27,'Indicadores brechas SH'!AT$4:AT$68)</f>
        <v>4</v>
      </c>
      <c r="Y27" s="65">
        <f>SUMIF('Indicadores brechas SH'!$C$4:$C$68,$C27,'Indicadores brechas SH'!AU$4:AU$68)</f>
        <v>4</v>
      </c>
      <c r="Z27" s="66">
        <f>SUMIF('Indicadores brechas SH'!$C$4:$C$68,$C27,'Indicadores brechas SH'!AV$4:AV$68)</f>
        <v>4</v>
      </c>
      <c r="AA27" s="17">
        <f>SUMIF('Indicadores brechas SH'!$C$4:$C$68,$C27,'Indicadores brechas SH'!AX$4:AX$68)</f>
        <v>4</v>
      </c>
      <c r="AB27" s="65">
        <f>SUMIF('Indicadores brechas SH'!$C$4:$C$68,$C27,'Indicadores brechas SH'!AY$4:AY$68)</f>
        <v>4</v>
      </c>
      <c r="AC27" s="65">
        <f>SUMIF('Indicadores brechas SH'!$C$4:$C$68,$C27,'Indicadores brechas SH'!AZ$4:AZ$68)</f>
        <v>4</v>
      </c>
      <c r="AD27" s="65">
        <f>SUMIF('Indicadores brechas SH'!$C$4:$C$68,$C27,'Indicadores brechas SH'!BA$4:BA$68)</f>
        <v>4</v>
      </c>
      <c r="AE27" s="65">
        <f>SUMIF('Indicadores brechas SH'!$C$4:$C$68,$C27,'Indicadores brechas SH'!BB$4:BB$68)</f>
        <v>4</v>
      </c>
      <c r="AF27" s="65">
        <f>SUMIF('Indicadores brechas SH'!$C$4:$C$68,$C27,'Indicadores brechas SH'!BC$4:BC$68)</f>
        <v>4</v>
      </c>
      <c r="AG27" s="65">
        <f>SUMIF('Indicadores brechas SH'!$C$4:$C$68,$C27,'Indicadores brechas SH'!BD$4:BD$68)</f>
        <v>4</v>
      </c>
      <c r="AH27" s="65">
        <f>SUMIF('Indicadores brechas SH'!$C$4:$C$68,$C27,'Indicadores brechas SH'!BE$4:BE$68)</f>
        <v>4</v>
      </c>
      <c r="AI27" s="65">
        <f>SUMIF('Indicadores brechas SH'!$C$4:$C$68,$C27,'Indicadores brechas SH'!BF$4:BF$68)</f>
        <v>4</v>
      </c>
      <c r="AJ27" s="66">
        <f>SUMIF('Indicadores brechas SH'!$C$4:$C$68,$C27,'Indicadores brechas SH'!BG$4:BG$68)</f>
        <v>4</v>
      </c>
      <c r="AK27" s="17">
        <f>SUMIF('Indicadores brechas SH'!$C$4:$C$68,$C27,'Indicadores brechas SH'!BI$4:BI$68)</f>
        <v>4</v>
      </c>
      <c r="AL27" s="65">
        <f>SUMIF('Indicadores brechas SH'!$C$4:$C$68,$C27,'Indicadores brechas SH'!BJ$4:BJ$68)</f>
        <v>4</v>
      </c>
      <c r="AM27" s="65">
        <f>SUMIF('Indicadores brechas SH'!$C$4:$C$68,$C27,'Indicadores brechas SH'!BK$4:BK$68)</f>
        <v>4</v>
      </c>
      <c r="AN27" s="65">
        <f>SUMIF('Indicadores brechas SH'!$C$4:$C$68,$C27,'Indicadores brechas SH'!BL$4:BL$68)</f>
        <v>4</v>
      </c>
      <c r="AO27" s="65">
        <f>SUMIF('Indicadores brechas SH'!$C$4:$C$68,$C27,'Indicadores brechas SH'!BM$4:BM$68)</f>
        <v>4</v>
      </c>
      <c r="AP27" s="65">
        <f>SUMIF('Indicadores brechas SH'!$C$4:$C$68,$C27,'Indicadores brechas SH'!BN$4:BN$68)</f>
        <v>2</v>
      </c>
      <c r="AQ27" s="65">
        <f>SUMIF('Indicadores brechas SH'!$C$4:$C$68,$C27,'Indicadores brechas SH'!BO$4:BO$68)</f>
        <v>4</v>
      </c>
      <c r="AR27" s="65">
        <f>SUMIF('Indicadores brechas SH'!$C$4:$C$68,$C27,'Indicadores brechas SH'!BP$4:BP$68)</f>
        <v>2</v>
      </c>
      <c r="AS27" s="65">
        <f>SUMIF('Indicadores brechas SH'!$C$4:$C$68,$C27,'Indicadores brechas SH'!BQ$4:BQ$68)</f>
        <v>4</v>
      </c>
      <c r="AT27" s="66">
        <f>SUMIF('Indicadores brechas SH'!$C$4:$C$68,$C27,'Indicadores brechas SH'!BR$4:BR$68)</f>
        <v>4</v>
      </c>
      <c r="AU27" s="17">
        <f>SUMIF('Indicadores brechas SH'!$C$4:$C$68,$C27,'Indicadores brechas SH'!BT$4:BT$68)</f>
        <v>4</v>
      </c>
      <c r="AV27" s="65">
        <f>SUMIF('Indicadores brechas SH'!$C$4:$C$68,$C27,'Indicadores brechas SH'!BU$4:BU$68)</f>
        <v>4</v>
      </c>
      <c r="AW27" s="65">
        <f>SUMIF('Indicadores brechas SH'!$C$4:$C$68,$C27,'Indicadores brechas SH'!BV$4:BV$68)</f>
        <v>4</v>
      </c>
      <c r="AX27" s="65">
        <f>SUMIF('Indicadores brechas SH'!$C$4:$C$68,$C27,'Indicadores brechas SH'!BW$4:BW$68)</f>
        <v>4</v>
      </c>
      <c r="AY27" s="65">
        <f>SUMIF('Indicadores brechas SH'!$C$4:$C$68,$C27,'Indicadores brechas SH'!BX$4:BX$68)</f>
        <v>4</v>
      </c>
      <c r="AZ27" s="65">
        <f>SUMIF('Indicadores brechas SH'!$C$4:$C$68,$C27,'Indicadores brechas SH'!BY$4:BY$68)</f>
        <v>4</v>
      </c>
      <c r="BA27" s="65">
        <f>SUMIF('Indicadores brechas SH'!$C$4:$C$68,$C27,'Indicadores brechas SH'!BZ$4:BZ$68)</f>
        <v>4</v>
      </c>
      <c r="BB27" s="65">
        <f>SUMIF('Indicadores brechas SH'!$C$4:$C$68,$C27,'Indicadores brechas SH'!CA$4:CA$68)</f>
        <v>4</v>
      </c>
      <c r="BC27" s="66">
        <f>SUMIF('Indicadores brechas SH'!$C$4:$C$68,$C27,'Indicadores brechas SH'!CB$4:CB$68)</f>
        <v>4</v>
      </c>
      <c r="BD27" s="17">
        <f>SUMIF('Indicadores brechas SH'!$C$4:$C$68,$C27,'Indicadores brechas SH'!CD$4:CD$68)</f>
        <v>4</v>
      </c>
      <c r="BE27" s="65">
        <f>SUMIF('Indicadores brechas SH'!$C$4:$C$68,$C27,'Indicadores brechas SH'!CE$4:CE$68)</f>
        <v>4</v>
      </c>
      <c r="BF27" s="66">
        <f>SUMIF('Indicadores brechas SH'!$C$4:$C$68,$C27,'Indicadores brechas SH'!CF$4:CF$68)</f>
        <v>4</v>
      </c>
      <c r="BG27" s="17">
        <f>SUMIF('Indicadores brechas SH'!$C$4:$C$68,$C27,'Indicadores brechas SH'!CH$4:CH$68)</f>
        <v>4</v>
      </c>
      <c r="BH27" s="65">
        <f>SUMIF('Indicadores brechas SH'!$C$4:$C$68,$C27,'Indicadores brechas SH'!CI$4:CI$68)</f>
        <v>4</v>
      </c>
      <c r="BI27" s="66">
        <f>SUMIF('Indicadores brechas SH'!$C$4:$C$68,$C27,'Indicadores brechas SH'!CJ$4:CJ$68)</f>
        <v>4</v>
      </c>
      <c r="BJ27" s="17">
        <f>SUMIF('Indicadores brechas SH'!$C$4:$C$68,$C27,'Indicadores brechas SH'!CL$4:CL$68)</f>
        <v>4</v>
      </c>
      <c r="BK27" s="65">
        <f>SUMIF('Indicadores brechas SH'!$C$4:$C$68,$C27,'Indicadores brechas SH'!CM$4:CM$68)</f>
        <v>4</v>
      </c>
      <c r="BL27" s="65">
        <f>SUMIF('Indicadores brechas SH'!$C$4:$C$68,$C27,'Indicadores brechas SH'!CN$4:CN$68)</f>
        <v>4</v>
      </c>
      <c r="BM27" s="65">
        <f>SUMIF('Indicadores brechas SH'!$C$4:$C$68,$C27,'Indicadores brechas SH'!CO$4:CO$68)</f>
        <v>4</v>
      </c>
      <c r="BN27" s="65">
        <f>SUMIF('Indicadores brechas SH'!$C$4:$C$68,$C27,'Indicadores brechas SH'!CP$4:CP$68)</f>
        <v>4</v>
      </c>
      <c r="BO27" s="65">
        <f>SUMIF('Indicadores brechas SH'!$C$4:$C$68,$C27,'Indicadores brechas SH'!CQ$4:CQ$68)</f>
        <v>4</v>
      </c>
      <c r="BP27" s="66">
        <f>SUMIF('Indicadores brechas SH'!$C$4:$C$68,$C27,'Indicadores brechas SH'!CR$4:CR$68)</f>
        <v>4</v>
      </c>
      <c r="BQ27" s="17">
        <f>SUMIF('Indicadores brechas SH'!$C$4:$C$68,$C27,'Indicadores brechas SH'!CT$4:CT$68)</f>
        <v>4</v>
      </c>
      <c r="BR27" s="65">
        <f>SUMIF('Indicadores brechas SH'!$C$4:$C$68,$C27,'Indicadores brechas SH'!CU$4:CU$68)</f>
        <v>4</v>
      </c>
      <c r="BS27" s="66">
        <f>SUMIF('Indicadores brechas SH'!$C$4:$C$68,$C27,'Indicadores brechas SH'!CV$4:CV$68)</f>
        <v>4</v>
      </c>
      <c r="BT27" s="17">
        <f>SUMIF('Indicadores brechas SH'!$C$4:$C$68,$C27,'Indicadores brechas SH'!CX$4:CX$68)</f>
        <v>4</v>
      </c>
      <c r="BU27" s="65">
        <f>SUMIF('Indicadores brechas SH'!$C$4:$C$68,$C27,'Indicadores brechas SH'!CY$4:CY$68)</f>
        <v>4</v>
      </c>
      <c r="BV27" s="65">
        <f>SUMIF('Indicadores brechas SH'!$C$4:$C$68,$C27,'Indicadores brechas SH'!CZ$4:CZ$68)</f>
        <v>4</v>
      </c>
      <c r="BW27" s="65">
        <f>SUMIF('Indicadores brechas SH'!$C$4:$C$68,$C27,'Indicadores brechas SH'!DA$4:DA$68)</f>
        <v>4</v>
      </c>
      <c r="BX27" s="65">
        <f>SUMIF('Indicadores brechas SH'!$C$4:$C$68,$C27,'Indicadores brechas SH'!DB$4:DB$68)</f>
        <v>4</v>
      </c>
      <c r="BY27" s="65">
        <f>SUMIF('Indicadores brechas SH'!$C$4:$C$68,$C27,'Indicadores brechas SH'!DC$4:DC$68)</f>
        <v>4</v>
      </c>
      <c r="BZ27" s="65">
        <f>SUMIF('Indicadores brechas SH'!$C$4:$C$68,$C27,'Indicadores brechas SH'!DD$4:DD$68)</f>
        <v>4</v>
      </c>
      <c r="CA27" s="65">
        <f>SUMIF('Indicadores brechas SH'!$C$4:$C$68,$C27,'Indicadores brechas SH'!DE$4:DE$68)</f>
        <v>4</v>
      </c>
      <c r="CB27" s="66">
        <f>SUMIF('Indicadores brechas SH'!$C$4:$C$68,$C27,'Indicadores brechas SH'!DF$4:DF$68)</f>
        <v>4</v>
      </c>
      <c r="CC27" s="17">
        <f>SUMIF('Indicadores brechas SH'!$C$4:$C$68,$C27,'Indicadores brechas SH'!DH$4:DH$68)</f>
        <v>4</v>
      </c>
      <c r="CD27" s="65">
        <f>SUMIF('Indicadores brechas SH'!$C$4:$C$68,$C27,'Indicadores brechas SH'!DI$4:DI$68)</f>
        <v>4</v>
      </c>
      <c r="CE27" s="65">
        <f>SUMIF('Indicadores brechas SH'!$C$4:$C$68,$C27,'Indicadores brechas SH'!DJ$4:DJ$68)</f>
        <v>4</v>
      </c>
      <c r="CF27" s="65">
        <f>SUMIF('Indicadores brechas SH'!$C$4:$C$68,$C27,'Indicadores brechas SH'!DK$4:DK$68)</f>
        <v>4</v>
      </c>
      <c r="CG27" s="65">
        <f>SUMIF('Indicadores brechas SH'!$C$4:$C$68,$C27,'Indicadores brechas SH'!DL$4:DL$68)</f>
        <v>4</v>
      </c>
      <c r="CH27" s="65">
        <f>SUMIF('Indicadores brechas SH'!$C$4:$C$68,$C27,'Indicadores brechas SH'!DM$4:DM$68)</f>
        <v>4</v>
      </c>
      <c r="CI27" s="65">
        <f>SUMIF('Indicadores brechas SH'!$C$4:$C$68,$C27,'Indicadores brechas SH'!DN$4:DN$68)</f>
        <v>4</v>
      </c>
      <c r="CJ27" s="65">
        <f>SUMIF('Indicadores brechas SH'!$C$4:$C$68,$C27,'Indicadores brechas SH'!DO$4:DO$68)</f>
        <v>4</v>
      </c>
      <c r="CK27" s="66">
        <f>SUMIF('Indicadores brechas SH'!$C$4:$C$68,$C27,'Indicadores brechas SH'!DP$4:DP$68)</f>
        <v>4</v>
      </c>
      <c r="CL27" s="17">
        <f>SUMIF('Indicadores brechas SH'!$C$4:$C$68,$C27,'Indicadores brechas SH'!DR$4:DR$68)</f>
        <v>4</v>
      </c>
      <c r="CM27" s="65">
        <f>SUMIF('Indicadores brechas SH'!$C$4:$C$68,$C27,'Indicadores brechas SH'!DS$4:DS$68)</f>
        <v>4</v>
      </c>
      <c r="CN27" s="65">
        <f>SUMIF('Indicadores brechas SH'!$C$4:$C$68,$C27,'Indicadores brechas SH'!DT$4:DT$68)</f>
        <v>4</v>
      </c>
      <c r="CO27" s="66">
        <f>SUMIF('Indicadores brechas SH'!$C$4:$C$68,$C27,'Indicadores brechas SH'!DU$4:DU$68)</f>
        <v>4</v>
      </c>
      <c r="CP27" s="17">
        <f>SUMIF('Indicadores brechas SH'!$C$4:$C$68,$C27,'Indicadores brechas SH'!DW$4:DW$68)</f>
        <v>4</v>
      </c>
      <c r="CQ27" s="65">
        <f>SUMIF('Indicadores brechas SH'!$C$4:$C$68,$C27,'Indicadores brechas SH'!DX$4:DX$68)</f>
        <v>4</v>
      </c>
      <c r="CR27" s="65">
        <f>SUMIF('Indicadores brechas SH'!$C$4:$C$68,$C27,'Indicadores brechas SH'!DY$4:DY$68)</f>
        <v>4</v>
      </c>
      <c r="CS27" s="65">
        <f>SUMIF('Indicadores brechas SH'!$C$4:$C$68,$C27,'Indicadores brechas SH'!DZ$4:DZ$68)</f>
        <v>4</v>
      </c>
      <c r="CT27" s="65">
        <f>SUMIF('Indicadores brechas SH'!$C$4:$C$68,$C27,'Indicadores brechas SH'!EA$4:EA$68)</f>
        <v>4</v>
      </c>
      <c r="CU27" s="65">
        <f>SUMIF('Indicadores brechas SH'!$C$4:$C$68,$C27,'Indicadores brechas SH'!EB$4:EB$68)</f>
        <v>4</v>
      </c>
      <c r="CV27" s="65">
        <f>SUMIF('Indicadores brechas SH'!$C$4:$C$68,$C27,'Indicadores brechas SH'!EC$4:EC$68)</f>
        <v>4</v>
      </c>
      <c r="CW27" s="66">
        <f>SUMIF('Indicadores brechas SH'!$C$4:$C$68,$C27,'Indicadores brechas SH'!ED$4:ED$68)</f>
        <v>4</v>
      </c>
      <c r="CX27" s="17">
        <f>SUMIF('Indicadores brechas SH'!$C$4:$C$68,$C27,'Indicadores brechas SH'!EF$4:EF$68)</f>
        <v>4</v>
      </c>
      <c r="CY27" s="65">
        <f>SUMIF('Indicadores brechas SH'!$C$4:$C$68,$C27,'Indicadores brechas SH'!EG$4:EG$68)</f>
        <v>4</v>
      </c>
      <c r="CZ27" s="65">
        <f>SUMIF('Indicadores brechas SH'!$C$4:$C$68,$C27,'Indicadores brechas SH'!EH$4:EH$68)</f>
        <v>4</v>
      </c>
      <c r="DA27" s="65">
        <f>SUMIF('Indicadores brechas SH'!$C$4:$C$68,$C27,'Indicadores brechas SH'!EI$4:EI$68)</f>
        <v>4</v>
      </c>
      <c r="DB27" s="65">
        <f>SUMIF('Indicadores brechas SH'!$C$4:$C$68,$C27,'Indicadores brechas SH'!EJ$4:EJ$68)</f>
        <v>4</v>
      </c>
      <c r="DC27" s="65">
        <f>SUMIF('Indicadores brechas SH'!$C$4:$C$68,$C27,'Indicadores brechas SH'!EK$4:EK$68)</f>
        <v>4</v>
      </c>
      <c r="DD27" s="65">
        <f>SUMIF('Indicadores brechas SH'!$C$4:$C$68,$C27,'Indicadores brechas SH'!EL$4:EL$68)</f>
        <v>4</v>
      </c>
      <c r="DE27" s="65">
        <f>SUMIF('Indicadores brechas SH'!$C$4:$C$68,$C27,'Indicadores brechas SH'!EM$4:EM$68)</f>
        <v>4</v>
      </c>
      <c r="DF27" s="66">
        <f>SUMIF('Indicadores brechas SH'!$C$4:$C$68,$C27,'Indicadores brechas SH'!EN$4:EN$68)</f>
        <v>4</v>
      </c>
      <c r="DG27" s="17">
        <f>SUMIF('Indicadores brechas SH'!$C$4:$C$68,$C27,'Indicadores brechas SH'!EP$4:EP$68)</f>
        <v>4</v>
      </c>
      <c r="DH27" s="65">
        <f>SUMIF('Indicadores brechas SH'!$C$4:$C$68,$C27,'Indicadores brechas SH'!EQ$4:EQ$68)</f>
        <v>4</v>
      </c>
      <c r="DI27" s="65">
        <f>SUMIF('Indicadores brechas SH'!$C$4:$C$68,$C27,'Indicadores brechas SH'!ER$4:ER$68)</f>
        <v>4</v>
      </c>
      <c r="DJ27" s="65">
        <f>SUMIF('Indicadores brechas SH'!$C$4:$C$68,$C27,'Indicadores brechas SH'!ES$4:ES$68)</f>
        <v>4</v>
      </c>
      <c r="DK27" s="65">
        <f>SUMIF('Indicadores brechas SH'!$C$4:$C$68,$C27,'Indicadores brechas SH'!ET$4:ET$68)</f>
        <v>4</v>
      </c>
      <c r="DL27" s="65">
        <f>SUMIF('Indicadores brechas SH'!$C$4:$C$68,$C27,'Indicadores brechas SH'!EU$4:EU$68)</f>
        <v>4</v>
      </c>
      <c r="DM27" s="65">
        <f>SUMIF('Indicadores brechas SH'!$C$4:$C$68,$C27,'Indicadores brechas SH'!EV$4:EV$68)</f>
        <v>4</v>
      </c>
      <c r="DN27" s="65">
        <f>SUMIF('Indicadores brechas SH'!$C$4:$C$68,$C27,'Indicadores brechas SH'!EW$4:EW$68)</f>
        <v>4</v>
      </c>
      <c r="DO27" s="65">
        <f>SUMIF('Indicadores brechas SH'!$C$4:$C$68,$C27,'Indicadores brechas SH'!EX$4:EX$68)</f>
        <v>4</v>
      </c>
      <c r="DP27" s="66">
        <f>SUMIF('Indicadores brechas SH'!$C$4:$C$68,$C27,'Indicadores brechas SH'!EY$4:EY$68)</f>
        <v>4</v>
      </c>
      <c r="DQ27" s="65"/>
      <c r="DR27" s="65"/>
      <c r="DS27" s="65"/>
    </row>
    <row r="28" spans="1:123" ht="90">
      <c r="A28" s="297"/>
      <c r="B28" s="168" t="s">
        <v>309</v>
      </c>
      <c r="C28" s="170" t="s">
        <v>321</v>
      </c>
      <c r="D28" s="17">
        <f>SUMIF('Indicadores brechas SH'!$C$4:$C$68,$C28,'Indicadores brechas SH'!X$4:X$68)</f>
        <v>2</v>
      </c>
      <c r="E28" s="65">
        <f>SUMIF('Indicadores brechas SH'!$C$4:$C$68,$C28,'Indicadores brechas SH'!Y$4:Y$68)</f>
        <v>2</v>
      </c>
      <c r="F28" s="65">
        <f>SUMIF('Indicadores brechas SH'!$C$4:$C$68,$C28,'Indicadores brechas SH'!Z$4:Z$68)</f>
        <v>2</v>
      </c>
      <c r="G28" s="65">
        <f>SUMIF('Indicadores brechas SH'!$C$4:$C$68,$C28,'Indicadores brechas SH'!AA$4:AA$68)</f>
        <v>2</v>
      </c>
      <c r="H28" s="65">
        <f>SUMIF('Indicadores brechas SH'!$C$4:$C$68,$C28,'Indicadores brechas SH'!AB$4:AB$68)</f>
        <v>2</v>
      </c>
      <c r="I28" s="66">
        <f>SUMIF('Indicadores brechas SH'!$C$4:$C$68,$C28,'Indicadores brechas SH'!AC$4:AC$68)</f>
        <v>2</v>
      </c>
      <c r="J28" s="17">
        <f>SUMIF('Indicadores brechas SH'!$C$4:$C$68,$C28,'Indicadores brechas SH'!AE$4:AE$68)</f>
        <v>2</v>
      </c>
      <c r="K28" s="65">
        <f>SUMIF('Indicadores brechas SH'!$C$4:$C$68,$C28,'Indicadores brechas SH'!AF$4:AF$68)</f>
        <v>2</v>
      </c>
      <c r="L28" s="65">
        <f>SUMIF('Indicadores brechas SH'!$C$4:$C$68,$C28,'Indicadores brechas SH'!AG$4:AG$68)</f>
        <v>2</v>
      </c>
      <c r="M28" s="65">
        <f>SUMIF('Indicadores brechas SH'!$C$4:$C$68,$C28,'Indicadores brechas SH'!AH$4:AH$68)</f>
        <v>2</v>
      </c>
      <c r="N28" s="65">
        <f>SUMIF('Indicadores brechas SH'!$C$4:$C$68,$C28,'Indicadores brechas SH'!AI$4:AI$68)</f>
        <v>2</v>
      </c>
      <c r="O28" s="66">
        <f>SUMIF('Indicadores brechas SH'!$C$4:$C$68,$C28,'Indicadores brechas SH'!AJ$4:AJ$68)</f>
        <v>2</v>
      </c>
      <c r="P28" s="17">
        <f>SUMIF('Indicadores brechas SH'!$C$4:$C$68,$C28,'Indicadores brechas SH'!AL$4:AL$68)</f>
        <v>2</v>
      </c>
      <c r="Q28" s="65">
        <f>SUMIF('Indicadores brechas SH'!$C$4:$C$68,$C28,'Indicadores brechas SH'!AM$4:AM$68)</f>
        <v>2</v>
      </c>
      <c r="R28" s="65">
        <f>SUMIF('Indicadores brechas SH'!$C$4:$C$68,$C28,'Indicadores brechas SH'!AN$4:AN$68)</f>
        <v>2</v>
      </c>
      <c r="S28" s="65">
        <f>SUMIF('Indicadores brechas SH'!$C$4:$C$68,$C28,'Indicadores brechas SH'!AO$4:AO$68)</f>
        <v>2</v>
      </c>
      <c r="T28" s="65">
        <f>SUMIF('Indicadores brechas SH'!$C$4:$C$68,$C28,'Indicadores brechas SH'!AP$4:AP$68)</f>
        <v>2</v>
      </c>
      <c r="U28" s="65">
        <f>SUMIF('Indicadores brechas SH'!$C$4:$C$68,$C28,'Indicadores brechas SH'!AQ$4:AQ$68)</f>
        <v>2</v>
      </c>
      <c r="V28" s="65">
        <f>SUMIF('Indicadores brechas SH'!$C$4:$C$68,$C28,'Indicadores brechas SH'!AR$4:AR$68)</f>
        <v>2</v>
      </c>
      <c r="W28" s="65">
        <f>SUMIF('Indicadores brechas SH'!$C$4:$C$68,$C28,'Indicadores brechas SH'!AS$4:AS$68)</f>
        <v>2</v>
      </c>
      <c r="X28" s="65">
        <f>SUMIF('Indicadores brechas SH'!$C$4:$C$68,$C28,'Indicadores brechas SH'!AT$4:AT$68)</f>
        <v>2</v>
      </c>
      <c r="Y28" s="65">
        <f>SUMIF('Indicadores brechas SH'!$C$4:$C$68,$C28,'Indicadores brechas SH'!AU$4:AU$68)</f>
        <v>2</v>
      </c>
      <c r="Z28" s="66">
        <f>SUMIF('Indicadores brechas SH'!$C$4:$C$68,$C28,'Indicadores brechas SH'!AV$4:AV$68)</f>
        <v>2</v>
      </c>
      <c r="AA28" s="17">
        <f>SUMIF('Indicadores brechas SH'!$C$4:$C$68,$C28,'Indicadores brechas SH'!AX$4:AX$68)</f>
        <v>1</v>
      </c>
      <c r="AB28" s="65">
        <f>SUMIF('Indicadores brechas SH'!$C$4:$C$68,$C28,'Indicadores brechas SH'!AY$4:AY$68)</f>
        <v>1</v>
      </c>
      <c r="AC28" s="65">
        <f>SUMIF('Indicadores brechas SH'!$C$4:$C$68,$C28,'Indicadores brechas SH'!AZ$4:AZ$68)</f>
        <v>4</v>
      </c>
      <c r="AD28" s="65">
        <f>SUMIF('Indicadores brechas SH'!$C$4:$C$68,$C28,'Indicadores brechas SH'!BA$4:BA$68)</f>
        <v>1</v>
      </c>
      <c r="AE28" s="65">
        <f>SUMIF('Indicadores brechas SH'!$C$4:$C$68,$C28,'Indicadores brechas SH'!BB$4:BB$68)</f>
        <v>4</v>
      </c>
      <c r="AF28" s="65">
        <f>SUMIF('Indicadores brechas SH'!$C$4:$C$68,$C28,'Indicadores brechas SH'!BC$4:BC$68)</f>
        <v>1</v>
      </c>
      <c r="AG28" s="65">
        <f>SUMIF('Indicadores brechas SH'!$C$4:$C$68,$C28,'Indicadores brechas SH'!BD$4:BD$68)</f>
        <v>1</v>
      </c>
      <c r="AH28" s="65">
        <f>SUMIF('Indicadores brechas SH'!$C$4:$C$68,$C28,'Indicadores brechas SH'!BE$4:BE$68)</f>
        <v>1</v>
      </c>
      <c r="AI28" s="65">
        <f>SUMIF('Indicadores brechas SH'!$C$4:$C$68,$C28,'Indicadores brechas SH'!BF$4:BF$68)</f>
        <v>4</v>
      </c>
      <c r="AJ28" s="66">
        <f>SUMIF('Indicadores brechas SH'!$C$4:$C$68,$C28,'Indicadores brechas SH'!BG$4:BG$68)</f>
        <v>2</v>
      </c>
      <c r="AK28" s="17">
        <f>SUMIF('Indicadores brechas SH'!$C$4:$C$68,$C28,'Indicadores brechas SH'!BI$4:BI$68)</f>
        <v>4</v>
      </c>
      <c r="AL28" s="65">
        <f>SUMIF('Indicadores brechas SH'!$C$4:$C$68,$C28,'Indicadores brechas SH'!BJ$4:BJ$68)</f>
        <v>4</v>
      </c>
      <c r="AM28" s="65">
        <f>SUMIF('Indicadores brechas SH'!$C$4:$C$68,$C28,'Indicadores brechas SH'!BK$4:BK$68)</f>
        <v>4</v>
      </c>
      <c r="AN28" s="65">
        <f>SUMIF('Indicadores brechas SH'!$C$4:$C$68,$C28,'Indicadores brechas SH'!BL$4:BL$68)</f>
        <v>4</v>
      </c>
      <c r="AO28" s="65">
        <f>SUMIF('Indicadores brechas SH'!$C$4:$C$68,$C28,'Indicadores brechas SH'!BM$4:BM$68)</f>
        <v>4</v>
      </c>
      <c r="AP28" s="65">
        <f>SUMIF('Indicadores brechas SH'!$C$4:$C$68,$C28,'Indicadores brechas SH'!BN$4:BN$68)</f>
        <v>4</v>
      </c>
      <c r="AQ28" s="65">
        <f>SUMIF('Indicadores brechas SH'!$C$4:$C$68,$C28,'Indicadores brechas SH'!BO$4:BO$68)</f>
        <v>4</v>
      </c>
      <c r="AR28" s="65">
        <f>SUMIF('Indicadores brechas SH'!$C$4:$C$68,$C28,'Indicadores brechas SH'!BP$4:BP$68)</f>
        <v>4</v>
      </c>
      <c r="AS28" s="65">
        <f>SUMIF('Indicadores brechas SH'!$C$4:$C$68,$C28,'Indicadores brechas SH'!BQ$4:BQ$68)</f>
        <v>1</v>
      </c>
      <c r="AT28" s="66">
        <f>SUMIF('Indicadores brechas SH'!$C$4:$C$68,$C28,'Indicadores brechas SH'!BR$4:BR$68)</f>
        <v>1</v>
      </c>
      <c r="AU28" s="17">
        <f>SUMIF('Indicadores brechas SH'!$C$4:$C$68,$C28,'Indicadores brechas SH'!BT$4:BT$68)</f>
        <v>1</v>
      </c>
      <c r="AV28" s="65">
        <f>SUMIF('Indicadores brechas SH'!$C$4:$C$68,$C28,'Indicadores brechas SH'!BU$4:BU$68)</f>
        <v>4</v>
      </c>
      <c r="AW28" s="65">
        <f>SUMIF('Indicadores brechas SH'!$C$4:$C$68,$C28,'Indicadores brechas SH'!BV$4:BV$68)</f>
        <v>4</v>
      </c>
      <c r="AX28" s="65">
        <f>SUMIF('Indicadores brechas SH'!$C$4:$C$68,$C28,'Indicadores brechas SH'!BW$4:BW$68)</f>
        <v>1</v>
      </c>
      <c r="AY28" s="65">
        <f>SUMIF('Indicadores brechas SH'!$C$4:$C$68,$C28,'Indicadores brechas SH'!BX$4:BX$68)</f>
        <v>4</v>
      </c>
      <c r="AZ28" s="65">
        <f>SUMIF('Indicadores brechas SH'!$C$4:$C$68,$C28,'Indicadores brechas SH'!BY$4:BY$68)</f>
        <v>1</v>
      </c>
      <c r="BA28" s="65">
        <f>SUMIF('Indicadores brechas SH'!$C$4:$C$68,$C28,'Indicadores brechas SH'!BZ$4:BZ$68)</f>
        <v>1</v>
      </c>
      <c r="BB28" s="65">
        <f>SUMIF('Indicadores brechas SH'!$C$4:$C$68,$C28,'Indicadores brechas SH'!CA$4:CA$68)</f>
        <v>2</v>
      </c>
      <c r="BC28" s="66">
        <f>SUMIF('Indicadores brechas SH'!$C$4:$C$68,$C28,'Indicadores brechas SH'!CB$4:CB$68)</f>
        <v>1</v>
      </c>
      <c r="BD28" s="17">
        <f>SUMIF('Indicadores brechas SH'!$C$4:$C$68,$C28,'Indicadores brechas SH'!CD$4:CD$68)</f>
        <v>4</v>
      </c>
      <c r="BE28" s="65">
        <f>SUMIF('Indicadores brechas SH'!$C$4:$C$68,$C28,'Indicadores brechas SH'!CE$4:CE$68)</f>
        <v>2</v>
      </c>
      <c r="BF28" s="66">
        <f>SUMIF('Indicadores brechas SH'!$C$4:$C$68,$C28,'Indicadores brechas SH'!CF$4:CF$68)</f>
        <v>4</v>
      </c>
      <c r="BG28" s="17">
        <f>SUMIF('Indicadores brechas SH'!$C$4:$C$68,$C28,'Indicadores brechas SH'!CH$4:CH$68)</f>
        <v>4</v>
      </c>
      <c r="BH28" s="65">
        <f>SUMIF('Indicadores brechas SH'!$C$4:$C$68,$C28,'Indicadores brechas SH'!CI$4:CI$68)</f>
        <v>4</v>
      </c>
      <c r="BI28" s="66">
        <f>SUMIF('Indicadores brechas SH'!$C$4:$C$68,$C28,'Indicadores brechas SH'!CJ$4:CJ$68)</f>
        <v>1</v>
      </c>
      <c r="BJ28" s="17">
        <f>SUMIF('Indicadores brechas SH'!$C$4:$C$68,$C28,'Indicadores brechas SH'!CL$4:CL$68)</f>
        <v>0</v>
      </c>
      <c r="BK28" s="65">
        <f>SUMIF('Indicadores brechas SH'!$C$4:$C$68,$C28,'Indicadores brechas SH'!CM$4:CM$68)</f>
        <v>0</v>
      </c>
      <c r="BL28" s="65">
        <f>SUMIF('Indicadores brechas SH'!$C$4:$C$68,$C28,'Indicadores brechas SH'!CN$4:CN$68)</f>
        <v>0</v>
      </c>
      <c r="BM28" s="65">
        <f>SUMIF('Indicadores brechas SH'!$C$4:$C$68,$C28,'Indicadores brechas SH'!CO$4:CO$68)</f>
        <v>1</v>
      </c>
      <c r="BN28" s="65">
        <f>SUMIF('Indicadores brechas SH'!$C$4:$C$68,$C28,'Indicadores brechas SH'!CP$4:CP$68)</f>
        <v>0</v>
      </c>
      <c r="BO28" s="65">
        <f>SUMIF('Indicadores brechas SH'!$C$4:$C$68,$C28,'Indicadores brechas SH'!CQ$4:CQ$68)</f>
        <v>1</v>
      </c>
      <c r="BP28" s="66">
        <f>SUMIF('Indicadores brechas SH'!$C$4:$C$68,$C28,'Indicadores brechas SH'!CR$4:CR$68)</f>
        <v>1</v>
      </c>
      <c r="BQ28" s="17">
        <f>SUMIF('Indicadores brechas SH'!$C$4:$C$68,$C28,'Indicadores brechas SH'!CT$4:CT$68)</f>
        <v>4</v>
      </c>
      <c r="BR28" s="65">
        <f>SUMIF('Indicadores brechas SH'!$C$4:$C$68,$C28,'Indicadores brechas SH'!CU$4:CU$68)</f>
        <v>4</v>
      </c>
      <c r="BS28" s="66">
        <f>SUMIF('Indicadores brechas SH'!$C$4:$C$68,$C28,'Indicadores brechas SH'!CV$4:CV$68)</f>
        <v>4</v>
      </c>
      <c r="BT28" s="17">
        <f>SUMIF('Indicadores brechas SH'!$C$4:$C$68,$C28,'Indicadores brechas SH'!CX$4:CX$68)</f>
        <v>4</v>
      </c>
      <c r="BU28" s="65">
        <f>SUMIF('Indicadores brechas SH'!$C$4:$C$68,$C28,'Indicadores brechas SH'!CY$4:CY$68)</f>
        <v>4</v>
      </c>
      <c r="BV28" s="65">
        <f>SUMIF('Indicadores brechas SH'!$C$4:$C$68,$C28,'Indicadores brechas SH'!CZ$4:CZ$68)</f>
        <v>4</v>
      </c>
      <c r="BW28" s="65">
        <f>SUMIF('Indicadores brechas SH'!$C$4:$C$68,$C28,'Indicadores brechas SH'!DA$4:DA$68)</f>
        <v>4</v>
      </c>
      <c r="BX28" s="65">
        <f>SUMIF('Indicadores brechas SH'!$C$4:$C$68,$C28,'Indicadores brechas SH'!DB$4:DB$68)</f>
        <v>4</v>
      </c>
      <c r="BY28" s="65">
        <f>SUMIF('Indicadores brechas SH'!$C$4:$C$68,$C28,'Indicadores brechas SH'!DC$4:DC$68)</f>
        <v>4</v>
      </c>
      <c r="BZ28" s="65">
        <f>SUMIF('Indicadores brechas SH'!$C$4:$C$68,$C28,'Indicadores brechas SH'!DD$4:DD$68)</f>
        <v>4</v>
      </c>
      <c r="CA28" s="65">
        <f>SUMIF('Indicadores brechas SH'!$C$4:$C$68,$C28,'Indicadores brechas SH'!DE$4:DE$68)</f>
        <v>4</v>
      </c>
      <c r="CB28" s="66">
        <f>SUMIF('Indicadores brechas SH'!$C$4:$C$68,$C28,'Indicadores brechas SH'!DF$4:DF$68)</f>
        <v>4</v>
      </c>
      <c r="CC28" s="17">
        <f>SUMIF('Indicadores brechas SH'!$C$4:$C$68,$C28,'Indicadores brechas SH'!DH$4:DH$68)</f>
        <v>4</v>
      </c>
      <c r="CD28" s="65">
        <f>SUMIF('Indicadores brechas SH'!$C$4:$C$68,$C28,'Indicadores brechas SH'!DI$4:DI$68)</f>
        <v>4</v>
      </c>
      <c r="CE28" s="65">
        <f>SUMIF('Indicadores brechas SH'!$C$4:$C$68,$C28,'Indicadores brechas SH'!DJ$4:DJ$68)</f>
        <v>4</v>
      </c>
      <c r="CF28" s="65">
        <f>SUMIF('Indicadores brechas SH'!$C$4:$C$68,$C28,'Indicadores brechas SH'!DK$4:DK$68)</f>
        <v>4</v>
      </c>
      <c r="CG28" s="65">
        <f>SUMIF('Indicadores brechas SH'!$C$4:$C$68,$C28,'Indicadores brechas SH'!DL$4:DL$68)</f>
        <v>4</v>
      </c>
      <c r="CH28" s="65">
        <f>SUMIF('Indicadores brechas SH'!$C$4:$C$68,$C28,'Indicadores brechas SH'!DM$4:DM$68)</f>
        <v>4</v>
      </c>
      <c r="CI28" s="65">
        <f>SUMIF('Indicadores brechas SH'!$C$4:$C$68,$C28,'Indicadores brechas SH'!DN$4:DN$68)</f>
        <v>4</v>
      </c>
      <c r="CJ28" s="65">
        <f>SUMIF('Indicadores brechas SH'!$C$4:$C$68,$C28,'Indicadores brechas SH'!DO$4:DO$68)</f>
        <v>4</v>
      </c>
      <c r="CK28" s="66">
        <f>SUMIF('Indicadores brechas SH'!$C$4:$C$68,$C28,'Indicadores brechas SH'!DP$4:DP$68)</f>
        <v>4</v>
      </c>
      <c r="CL28" s="17">
        <f>SUMIF('Indicadores brechas SH'!$C$4:$C$68,$C28,'Indicadores brechas SH'!DR$4:DR$68)</f>
        <v>4</v>
      </c>
      <c r="CM28" s="65">
        <f>SUMIF('Indicadores brechas SH'!$C$4:$C$68,$C28,'Indicadores brechas SH'!DS$4:DS$68)</f>
        <v>1</v>
      </c>
      <c r="CN28" s="65">
        <f>SUMIF('Indicadores brechas SH'!$C$4:$C$68,$C28,'Indicadores brechas SH'!DT$4:DT$68)</f>
        <v>4</v>
      </c>
      <c r="CO28" s="66">
        <f>SUMIF('Indicadores brechas SH'!$C$4:$C$68,$C28,'Indicadores brechas SH'!DU$4:DU$68)</f>
        <v>4</v>
      </c>
      <c r="CP28" s="17">
        <f>SUMIF('Indicadores brechas SH'!$C$4:$C$68,$C28,'Indicadores brechas SH'!DW$4:DW$68)</f>
        <v>1</v>
      </c>
      <c r="CQ28" s="65">
        <f>SUMIF('Indicadores brechas SH'!$C$4:$C$68,$C28,'Indicadores brechas SH'!DX$4:DX$68)</f>
        <v>4</v>
      </c>
      <c r="CR28" s="65">
        <f>SUMIF('Indicadores brechas SH'!$C$4:$C$68,$C28,'Indicadores brechas SH'!DY$4:DY$68)</f>
        <v>1</v>
      </c>
      <c r="CS28" s="65">
        <f>SUMIF('Indicadores brechas SH'!$C$4:$C$68,$C28,'Indicadores brechas SH'!DZ$4:DZ$68)</f>
        <v>4</v>
      </c>
      <c r="CT28" s="65">
        <f>SUMIF('Indicadores brechas SH'!$C$4:$C$68,$C28,'Indicadores brechas SH'!EA$4:EA$68)</f>
        <v>1</v>
      </c>
      <c r="CU28" s="65">
        <f>SUMIF('Indicadores brechas SH'!$C$4:$C$68,$C28,'Indicadores brechas SH'!EB$4:EB$68)</f>
        <v>1</v>
      </c>
      <c r="CV28" s="65">
        <f>SUMIF('Indicadores brechas SH'!$C$4:$C$68,$C28,'Indicadores brechas SH'!EC$4:EC$68)</f>
        <v>1</v>
      </c>
      <c r="CW28" s="66">
        <f>SUMIF('Indicadores brechas SH'!$C$4:$C$68,$C28,'Indicadores brechas SH'!ED$4:ED$68)</f>
        <v>0</v>
      </c>
      <c r="CX28" s="17">
        <f>SUMIF('Indicadores brechas SH'!$C$4:$C$68,$C28,'Indicadores brechas SH'!EF$4:EF$68)</f>
        <v>1</v>
      </c>
      <c r="CY28" s="65">
        <f>SUMIF('Indicadores brechas SH'!$C$4:$C$68,$C28,'Indicadores brechas SH'!EG$4:EG$68)</f>
        <v>4</v>
      </c>
      <c r="CZ28" s="65">
        <f>SUMIF('Indicadores brechas SH'!$C$4:$C$68,$C28,'Indicadores brechas SH'!EH$4:EH$68)</f>
        <v>4</v>
      </c>
      <c r="DA28" s="65">
        <f>SUMIF('Indicadores brechas SH'!$C$4:$C$68,$C28,'Indicadores brechas SH'!EI$4:EI$68)</f>
        <v>4</v>
      </c>
      <c r="DB28" s="65">
        <f>SUMIF('Indicadores brechas SH'!$C$4:$C$68,$C28,'Indicadores brechas SH'!EJ$4:EJ$68)</f>
        <v>4</v>
      </c>
      <c r="DC28" s="65">
        <f>SUMIF('Indicadores brechas SH'!$C$4:$C$68,$C28,'Indicadores brechas SH'!EK$4:EK$68)</f>
        <v>4</v>
      </c>
      <c r="DD28" s="65">
        <f>SUMIF('Indicadores brechas SH'!$C$4:$C$68,$C28,'Indicadores brechas SH'!EL$4:EL$68)</f>
        <v>4</v>
      </c>
      <c r="DE28" s="65">
        <f>SUMIF('Indicadores brechas SH'!$C$4:$C$68,$C28,'Indicadores brechas SH'!EM$4:EM$68)</f>
        <v>4</v>
      </c>
      <c r="DF28" s="66">
        <f>SUMIF('Indicadores brechas SH'!$C$4:$C$68,$C28,'Indicadores brechas SH'!EN$4:EN$68)</f>
        <v>4</v>
      </c>
      <c r="DG28" s="17">
        <f>SUMIF('Indicadores brechas SH'!$C$4:$C$68,$C28,'Indicadores brechas SH'!EP$4:EP$68)</f>
        <v>1</v>
      </c>
      <c r="DH28" s="65">
        <f>SUMIF('Indicadores brechas SH'!$C$4:$C$68,$C28,'Indicadores brechas SH'!EQ$4:EQ$68)</f>
        <v>1</v>
      </c>
      <c r="DI28" s="65">
        <f>SUMIF('Indicadores brechas SH'!$C$4:$C$68,$C28,'Indicadores brechas SH'!ER$4:ER$68)</f>
        <v>1</v>
      </c>
      <c r="DJ28" s="65">
        <f>SUMIF('Indicadores brechas SH'!$C$4:$C$68,$C28,'Indicadores brechas SH'!ES$4:ES$68)</f>
        <v>1</v>
      </c>
      <c r="DK28" s="65">
        <f>SUMIF('Indicadores brechas SH'!$C$4:$C$68,$C28,'Indicadores brechas SH'!ET$4:ET$68)</f>
        <v>1</v>
      </c>
      <c r="DL28" s="65">
        <f>SUMIF('Indicadores brechas SH'!$C$4:$C$68,$C28,'Indicadores brechas SH'!EU$4:EU$68)</f>
        <v>1</v>
      </c>
      <c r="DM28" s="65">
        <f>SUMIF('Indicadores brechas SH'!$C$4:$C$68,$C28,'Indicadores brechas SH'!EV$4:EV$68)</f>
        <v>1</v>
      </c>
      <c r="DN28" s="65">
        <f>SUMIF('Indicadores brechas SH'!$C$4:$C$68,$C28,'Indicadores brechas SH'!EW$4:EW$68)</f>
        <v>1</v>
      </c>
      <c r="DO28" s="65">
        <f>SUMIF('Indicadores brechas SH'!$C$4:$C$68,$C28,'Indicadores brechas SH'!EX$4:EX$68)</f>
        <v>1</v>
      </c>
      <c r="DP28" s="66">
        <f>SUMIF('Indicadores brechas SH'!$C$4:$C$68,$C28,'Indicadores brechas SH'!EY$4:EY$68)</f>
        <v>1</v>
      </c>
      <c r="DQ28" s="65"/>
      <c r="DR28" s="65"/>
      <c r="DS28" s="65"/>
    </row>
    <row r="29" spans="1:123" ht="90">
      <c r="A29" s="297"/>
      <c r="B29" s="168" t="s">
        <v>309</v>
      </c>
      <c r="C29" s="170" t="s">
        <v>335</v>
      </c>
      <c r="D29" s="17">
        <f>SUMIF('Indicadores brechas SH'!$C$4:$C$68,$C29,'Indicadores brechas SH'!X$4:X$68)</f>
        <v>0</v>
      </c>
      <c r="E29" s="65">
        <f>SUMIF('Indicadores brechas SH'!$C$4:$C$68,$C29,'Indicadores brechas SH'!Y$4:Y$68)</f>
        <v>0</v>
      </c>
      <c r="F29" s="65">
        <f>SUMIF('Indicadores brechas SH'!$C$4:$C$68,$C29,'Indicadores brechas SH'!Z$4:Z$68)</f>
        <v>0</v>
      </c>
      <c r="G29" s="65">
        <f>SUMIF('Indicadores brechas SH'!$C$4:$C$68,$C29,'Indicadores brechas SH'!AA$4:AA$68)</f>
        <v>1</v>
      </c>
      <c r="H29" s="65">
        <f>SUMIF('Indicadores brechas SH'!$C$4:$C$68,$C29,'Indicadores brechas SH'!AB$4:AB$68)</f>
        <v>0</v>
      </c>
      <c r="I29" s="66">
        <f>SUMIF('Indicadores brechas SH'!$C$4:$C$68,$C29,'Indicadores brechas SH'!AC$4:AC$68)</f>
        <v>0</v>
      </c>
      <c r="J29" s="17">
        <f>SUMIF('Indicadores brechas SH'!$C$4:$C$68,$C29,'Indicadores brechas SH'!AE$4:AE$68)</f>
        <v>0</v>
      </c>
      <c r="K29" s="65">
        <f>SUMIF('Indicadores brechas SH'!$C$4:$C$68,$C29,'Indicadores brechas SH'!AF$4:AF$68)</f>
        <v>2</v>
      </c>
      <c r="L29" s="65">
        <f>SUMIF('Indicadores brechas SH'!$C$4:$C$68,$C29,'Indicadores brechas SH'!AG$4:AG$68)</f>
        <v>0</v>
      </c>
      <c r="M29" s="65">
        <f>SUMIF('Indicadores brechas SH'!$C$4:$C$68,$C29,'Indicadores brechas SH'!AH$4:AH$68)</f>
        <v>1</v>
      </c>
      <c r="N29" s="65">
        <f>SUMIF('Indicadores brechas SH'!$C$4:$C$68,$C29,'Indicadores brechas SH'!AI$4:AI$68)</f>
        <v>0</v>
      </c>
      <c r="O29" s="66">
        <f>SUMIF('Indicadores brechas SH'!$C$4:$C$68,$C29,'Indicadores brechas SH'!AJ$4:AJ$68)</f>
        <v>0</v>
      </c>
      <c r="P29" s="17">
        <f>SUMIF('Indicadores brechas SH'!$C$4:$C$68,$C29,'Indicadores brechas SH'!AL$4:AL$68)</f>
        <v>0</v>
      </c>
      <c r="Q29" s="65">
        <f>SUMIF('Indicadores brechas SH'!$C$4:$C$68,$C29,'Indicadores brechas SH'!AM$4:AM$68)</f>
        <v>1</v>
      </c>
      <c r="R29" s="65">
        <f>SUMIF('Indicadores brechas SH'!$C$4:$C$68,$C29,'Indicadores brechas SH'!AN$4:AN$68)</f>
        <v>2</v>
      </c>
      <c r="S29" s="65">
        <f>SUMIF('Indicadores brechas SH'!$C$4:$C$68,$C29,'Indicadores brechas SH'!AO$4:AO$68)</f>
        <v>0</v>
      </c>
      <c r="T29" s="65">
        <f>SUMIF('Indicadores brechas SH'!$C$4:$C$68,$C29,'Indicadores brechas SH'!AP$4:AP$68)</f>
        <v>0</v>
      </c>
      <c r="U29" s="65">
        <f>SUMIF('Indicadores brechas SH'!$C$4:$C$68,$C29,'Indicadores brechas SH'!AQ$4:AQ$68)</f>
        <v>1</v>
      </c>
      <c r="V29" s="65">
        <f>SUMIF('Indicadores brechas SH'!$C$4:$C$68,$C29,'Indicadores brechas SH'!AR$4:AR$68)</f>
        <v>1</v>
      </c>
      <c r="W29" s="65">
        <f>SUMIF('Indicadores brechas SH'!$C$4:$C$68,$C29,'Indicadores brechas SH'!AS$4:AS$68)</f>
        <v>0</v>
      </c>
      <c r="X29" s="65">
        <f>SUMIF('Indicadores brechas SH'!$C$4:$C$68,$C29,'Indicadores brechas SH'!AT$4:AT$68)</f>
        <v>2</v>
      </c>
      <c r="Y29" s="65">
        <f>SUMIF('Indicadores brechas SH'!$C$4:$C$68,$C29,'Indicadores brechas SH'!AU$4:AU$68)</f>
        <v>2</v>
      </c>
      <c r="Z29" s="66">
        <f>SUMIF('Indicadores brechas SH'!$C$4:$C$68,$C29,'Indicadores brechas SH'!AV$4:AV$68)</f>
        <v>0</v>
      </c>
      <c r="AA29" s="17">
        <f>SUMIF('Indicadores brechas SH'!$C$4:$C$68,$C29,'Indicadores brechas SH'!AX$4:AX$68)</f>
        <v>4</v>
      </c>
      <c r="AB29" s="65">
        <f>SUMIF('Indicadores brechas SH'!$C$4:$C$68,$C29,'Indicadores brechas SH'!AY$4:AY$68)</f>
        <v>1</v>
      </c>
      <c r="AC29" s="65">
        <f>SUMIF('Indicadores brechas SH'!$C$4:$C$68,$C29,'Indicadores brechas SH'!AZ$4:AZ$68)</f>
        <v>4</v>
      </c>
      <c r="AD29" s="65">
        <f>SUMIF('Indicadores brechas SH'!$C$4:$C$68,$C29,'Indicadores brechas SH'!BA$4:BA$68)</f>
        <v>1</v>
      </c>
      <c r="AE29" s="65">
        <f>SUMIF('Indicadores brechas SH'!$C$4:$C$68,$C29,'Indicadores brechas SH'!BB$4:BB$68)</f>
        <v>4</v>
      </c>
      <c r="AF29" s="65">
        <f>SUMIF('Indicadores brechas SH'!$C$4:$C$68,$C29,'Indicadores brechas SH'!BC$4:BC$68)</f>
        <v>1</v>
      </c>
      <c r="AG29" s="65">
        <f>SUMIF('Indicadores brechas SH'!$C$4:$C$68,$C29,'Indicadores brechas SH'!BD$4:BD$68)</f>
        <v>1</v>
      </c>
      <c r="AH29" s="65">
        <f>SUMIF('Indicadores brechas SH'!$C$4:$C$68,$C29,'Indicadores brechas SH'!BE$4:BE$68)</f>
        <v>1</v>
      </c>
      <c r="AI29" s="65">
        <f>SUMIF('Indicadores brechas SH'!$C$4:$C$68,$C29,'Indicadores brechas SH'!BF$4:BF$68)</f>
        <v>2</v>
      </c>
      <c r="AJ29" s="66">
        <f>SUMIF('Indicadores brechas SH'!$C$4:$C$68,$C29,'Indicadores brechas SH'!BG$4:BG$68)</f>
        <v>1</v>
      </c>
      <c r="AK29" s="17">
        <f>SUMIF('Indicadores brechas SH'!$C$4:$C$68,$C29,'Indicadores brechas SH'!BI$4:BI$68)</f>
        <v>1</v>
      </c>
      <c r="AL29" s="65">
        <f>SUMIF('Indicadores brechas SH'!$C$4:$C$68,$C29,'Indicadores brechas SH'!BJ$4:BJ$68)</f>
        <v>4</v>
      </c>
      <c r="AM29" s="65">
        <f>SUMIF('Indicadores brechas SH'!$C$4:$C$68,$C29,'Indicadores brechas SH'!BK$4:BK$68)</f>
        <v>1</v>
      </c>
      <c r="AN29" s="65">
        <f>SUMIF('Indicadores brechas SH'!$C$4:$C$68,$C29,'Indicadores brechas SH'!BL$4:BL$68)</f>
        <v>4</v>
      </c>
      <c r="AO29" s="65">
        <f>SUMIF('Indicadores brechas SH'!$C$4:$C$68,$C29,'Indicadores brechas SH'!BM$4:BM$68)</f>
        <v>1</v>
      </c>
      <c r="AP29" s="65">
        <f>SUMIF('Indicadores brechas SH'!$C$4:$C$68,$C29,'Indicadores brechas SH'!BN$4:BN$68)</f>
        <v>2</v>
      </c>
      <c r="AQ29" s="65">
        <f>SUMIF('Indicadores brechas SH'!$C$4:$C$68,$C29,'Indicadores brechas SH'!BO$4:BO$68)</f>
        <v>1</v>
      </c>
      <c r="AR29" s="65">
        <f>SUMIF('Indicadores brechas SH'!$C$4:$C$68,$C29,'Indicadores brechas SH'!BP$4:BP$68)</f>
        <v>2</v>
      </c>
      <c r="AS29" s="65">
        <f>SUMIF('Indicadores brechas SH'!$C$4:$C$68,$C29,'Indicadores brechas SH'!BQ$4:BQ$68)</f>
        <v>1</v>
      </c>
      <c r="AT29" s="66">
        <f>SUMIF('Indicadores brechas SH'!$C$4:$C$68,$C29,'Indicadores brechas SH'!BR$4:BR$68)</f>
        <v>1</v>
      </c>
      <c r="AU29" s="17">
        <f>SUMIF('Indicadores brechas SH'!$C$4:$C$68,$C29,'Indicadores brechas SH'!BT$4:BT$68)</f>
        <v>1</v>
      </c>
      <c r="AV29" s="65">
        <f>SUMIF('Indicadores brechas SH'!$C$4:$C$68,$C29,'Indicadores brechas SH'!BU$4:BU$68)</f>
        <v>1</v>
      </c>
      <c r="AW29" s="65">
        <f>SUMIF('Indicadores brechas SH'!$C$4:$C$68,$C29,'Indicadores brechas SH'!BV$4:BV$68)</f>
        <v>1</v>
      </c>
      <c r="AX29" s="65">
        <f>SUMIF('Indicadores brechas SH'!$C$4:$C$68,$C29,'Indicadores brechas SH'!BW$4:BW$68)</f>
        <v>1</v>
      </c>
      <c r="AY29" s="65">
        <f>SUMIF('Indicadores brechas SH'!$C$4:$C$68,$C29,'Indicadores brechas SH'!BX$4:BX$68)</f>
        <v>1</v>
      </c>
      <c r="AZ29" s="65">
        <f>SUMIF('Indicadores brechas SH'!$C$4:$C$68,$C29,'Indicadores brechas SH'!BY$4:BY$68)</f>
        <v>1</v>
      </c>
      <c r="BA29" s="65">
        <f>SUMIF('Indicadores brechas SH'!$C$4:$C$68,$C29,'Indicadores brechas SH'!BZ$4:BZ$68)</f>
        <v>0</v>
      </c>
      <c r="BB29" s="65">
        <f>SUMIF('Indicadores brechas SH'!$C$4:$C$68,$C29,'Indicadores brechas SH'!CA$4:CA$68)</f>
        <v>1</v>
      </c>
      <c r="BC29" s="66">
        <f>SUMIF('Indicadores brechas SH'!$C$4:$C$68,$C29,'Indicadores brechas SH'!CB$4:CB$68)</f>
        <v>1</v>
      </c>
      <c r="BD29" s="17">
        <f>SUMIF('Indicadores brechas SH'!$C$4:$C$68,$C29,'Indicadores brechas SH'!CD$4:CD$68)</f>
        <v>1</v>
      </c>
      <c r="BE29" s="65">
        <f>SUMIF('Indicadores brechas SH'!$C$4:$C$68,$C29,'Indicadores brechas SH'!CE$4:CE$68)</f>
        <v>1</v>
      </c>
      <c r="BF29" s="66">
        <f>SUMIF('Indicadores brechas SH'!$C$4:$C$68,$C29,'Indicadores brechas SH'!CF$4:CF$68)</f>
        <v>0</v>
      </c>
      <c r="BG29" s="17">
        <f>SUMIF('Indicadores brechas SH'!$C$4:$C$68,$C29,'Indicadores brechas SH'!CH$4:CH$68)</f>
        <v>4</v>
      </c>
      <c r="BH29" s="65">
        <f>SUMIF('Indicadores brechas SH'!$C$4:$C$68,$C29,'Indicadores brechas SH'!CI$4:CI$68)</f>
        <v>4</v>
      </c>
      <c r="BI29" s="66">
        <f>SUMIF('Indicadores brechas SH'!$C$4:$C$68,$C29,'Indicadores brechas SH'!CJ$4:CJ$68)</f>
        <v>2</v>
      </c>
      <c r="BJ29" s="17">
        <f>SUMIF('Indicadores brechas SH'!$C$4:$C$68,$C29,'Indicadores brechas SH'!CL$4:CL$68)</f>
        <v>4</v>
      </c>
      <c r="BK29" s="65">
        <f>SUMIF('Indicadores brechas SH'!$C$4:$C$68,$C29,'Indicadores brechas SH'!CM$4:CM$68)</f>
        <v>2</v>
      </c>
      <c r="BL29" s="65">
        <f>SUMIF('Indicadores brechas SH'!$C$4:$C$68,$C29,'Indicadores brechas SH'!CN$4:CN$68)</f>
        <v>2</v>
      </c>
      <c r="BM29" s="65">
        <f>SUMIF('Indicadores brechas SH'!$C$4:$C$68,$C29,'Indicadores brechas SH'!CO$4:CO$68)</f>
        <v>4</v>
      </c>
      <c r="BN29" s="65">
        <f>SUMIF('Indicadores brechas SH'!$C$4:$C$68,$C29,'Indicadores brechas SH'!CP$4:CP$68)</f>
        <v>2</v>
      </c>
      <c r="BO29" s="65">
        <f>SUMIF('Indicadores brechas SH'!$C$4:$C$68,$C29,'Indicadores brechas SH'!CQ$4:CQ$68)</f>
        <v>4</v>
      </c>
      <c r="BP29" s="66">
        <f>SUMIF('Indicadores brechas SH'!$C$4:$C$68,$C29,'Indicadores brechas SH'!CR$4:CR$68)</f>
        <v>2</v>
      </c>
      <c r="BQ29" s="17">
        <f>SUMIF('Indicadores brechas SH'!$C$4:$C$68,$C29,'Indicadores brechas SH'!CT$4:CT$68)</f>
        <v>1</v>
      </c>
      <c r="BR29" s="65">
        <f>SUMIF('Indicadores brechas SH'!$C$4:$C$68,$C29,'Indicadores brechas SH'!CU$4:CU$68)</f>
        <v>1</v>
      </c>
      <c r="BS29" s="66">
        <f>SUMIF('Indicadores brechas SH'!$C$4:$C$68,$C29,'Indicadores brechas SH'!CV$4:CV$68)</f>
        <v>1</v>
      </c>
      <c r="BT29" s="17">
        <f>SUMIF('Indicadores brechas SH'!$C$4:$C$68,$C29,'Indicadores brechas SH'!CX$4:CX$68)</f>
        <v>2</v>
      </c>
      <c r="BU29" s="65">
        <f>SUMIF('Indicadores brechas SH'!$C$4:$C$68,$C29,'Indicadores brechas SH'!CY$4:CY$68)</f>
        <v>1</v>
      </c>
      <c r="BV29" s="65">
        <f>SUMIF('Indicadores brechas SH'!$C$4:$C$68,$C29,'Indicadores brechas SH'!CZ$4:CZ$68)</f>
        <v>2</v>
      </c>
      <c r="BW29" s="65">
        <f>SUMIF('Indicadores brechas SH'!$C$4:$C$68,$C29,'Indicadores brechas SH'!DA$4:DA$68)</f>
        <v>1</v>
      </c>
      <c r="BX29" s="65">
        <f>SUMIF('Indicadores brechas SH'!$C$4:$C$68,$C29,'Indicadores brechas SH'!DB$4:DB$68)</f>
        <v>2</v>
      </c>
      <c r="BY29" s="65">
        <f>SUMIF('Indicadores brechas SH'!$C$4:$C$68,$C29,'Indicadores brechas SH'!DC$4:DC$68)</f>
        <v>2</v>
      </c>
      <c r="BZ29" s="65">
        <f>SUMIF('Indicadores brechas SH'!$C$4:$C$68,$C29,'Indicadores brechas SH'!DD$4:DD$68)</f>
        <v>2</v>
      </c>
      <c r="CA29" s="65">
        <f>SUMIF('Indicadores brechas SH'!$C$4:$C$68,$C29,'Indicadores brechas SH'!DE$4:DE$68)</f>
        <v>1</v>
      </c>
      <c r="CB29" s="66">
        <f>SUMIF('Indicadores brechas SH'!$C$4:$C$68,$C29,'Indicadores brechas SH'!DF$4:DF$68)</f>
        <v>1</v>
      </c>
      <c r="CC29" s="17">
        <f>SUMIF('Indicadores brechas SH'!$C$4:$C$68,$C29,'Indicadores brechas SH'!DH$4:DH$68)</f>
        <v>1</v>
      </c>
      <c r="CD29" s="65">
        <f>SUMIF('Indicadores brechas SH'!$C$4:$C$68,$C29,'Indicadores brechas SH'!DI$4:DI$68)</f>
        <v>1</v>
      </c>
      <c r="CE29" s="65">
        <f>SUMIF('Indicadores brechas SH'!$C$4:$C$68,$C29,'Indicadores brechas SH'!DJ$4:DJ$68)</f>
        <v>1</v>
      </c>
      <c r="CF29" s="65">
        <f>SUMIF('Indicadores brechas SH'!$C$4:$C$68,$C29,'Indicadores brechas SH'!DK$4:DK$68)</f>
        <v>1</v>
      </c>
      <c r="CG29" s="65">
        <f>SUMIF('Indicadores brechas SH'!$C$4:$C$68,$C29,'Indicadores brechas SH'!DL$4:DL$68)</f>
        <v>1</v>
      </c>
      <c r="CH29" s="65">
        <f>SUMIF('Indicadores brechas SH'!$C$4:$C$68,$C29,'Indicadores brechas SH'!DM$4:DM$68)</f>
        <v>1</v>
      </c>
      <c r="CI29" s="65">
        <f>SUMIF('Indicadores brechas SH'!$C$4:$C$68,$C29,'Indicadores brechas SH'!DN$4:DN$68)</f>
        <v>1</v>
      </c>
      <c r="CJ29" s="65">
        <f>SUMIF('Indicadores brechas SH'!$C$4:$C$68,$C29,'Indicadores brechas SH'!DO$4:DO$68)</f>
        <v>1</v>
      </c>
      <c r="CK29" s="66">
        <f>SUMIF('Indicadores brechas SH'!$C$4:$C$68,$C29,'Indicadores brechas SH'!DP$4:DP$68)</f>
        <v>1</v>
      </c>
      <c r="CL29" s="17">
        <f>SUMIF('Indicadores brechas SH'!$C$4:$C$68,$C29,'Indicadores brechas SH'!DR$4:DR$68)</f>
        <v>1</v>
      </c>
      <c r="CM29" s="65">
        <f>SUMIF('Indicadores brechas SH'!$C$4:$C$68,$C29,'Indicadores brechas SH'!DS$4:DS$68)</f>
        <v>1</v>
      </c>
      <c r="CN29" s="65">
        <f>SUMIF('Indicadores brechas SH'!$C$4:$C$68,$C29,'Indicadores brechas SH'!DT$4:DT$68)</f>
        <v>1</v>
      </c>
      <c r="CO29" s="66">
        <f>SUMIF('Indicadores brechas SH'!$C$4:$C$68,$C29,'Indicadores brechas SH'!DU$4:DU$68)</f>
        <v>1</v>
      </c>
      <c r="CP29" s="17">
        <f>SUMIF('Indicadores brechas SH'!$C$4:$C$68,$C29,'Indicadores brechas SH'!DW$4:DW$68)</f>
        <v>1</v>
      </c>
      <c r="CQ29" s="65">
        <f>SUMIF('Indicadores brechas SH'!$C$4:$C$68,$C29,'Indicadores brechas SH'!DX$4:DX$68)</f>
        <v>1</v>
      </c>
      <c r="CR29" s="65">
        <f>SUMIF('Indicadores brechas SH'!$C$4:$C$68,$C29,'Indicadores brechas SH'!DY$4:DY$68)</f>
        <v>1</v>
      </c>
      <c r="CS29" s="65">
        <f>SUMIF('Indicadores brechas SH'!$C$4:$C$68,$C29,'Indicadores brechas SH'!DZ$4:DZ$68)</f>
        <v>1</v>
      </c>
      <c r="CT29" s="65">
        <f>SUMIF('Indicadores brechas SH'!$C$4:$C$68,$C29,'Indicadores brechas SH'!EA$4:EA$68)</f>
        <v>1</v>
      </c>
      <c r="CU29" s="65">
        <f>SUMIF('Indicadores brechas SH'!$C$4:$C$68,$C29,'Indicadores brechas SH'!EB$4:EB$68)</f>
        <v>1</v>
      </c>
      <c r="CV29" s="65">
        <f>SUMIF('Indicadores brechas SH'!$C$4:$C$68,$C29,'Indicadores brechas SH'!EC$4:EC$68)</f>
        <v>1</v>
      </c>
      <c r="CW29" s="66">
        <f>SUMIF('Indicadores brechas SH'!$C$4:$C$68,$C29,'Indicadores brechas SH'!ED$4:ED$68)</f>
        <v>1</v>
      </c>
      <c r="CX29" s="17">
        <f>SUMIF('Indicadores brechas SH'!$C$4:$C$68,$C29,'Indicadores brechas SH'!EF$4:EF$68)</f>
        <v>1</v>
      </c>
      <c r="CY29" s="65">
        <f>SUMIF('Indicadores brechas SH'!$C$4:$C$68,$C29,'Indicadores brechas SH'!EG$4:EG$68)</f>
        <v>1</v>
      </c>
      <c r="CZ29" s="65">
        <f>SUMIF('Indicadores brechas SH'!$C$4:$C$68,$C29,'Indicadores brechas SH'!EH$4:EH$68)</f>
        <v>1</v>
      </c>
      <c r="DA29" s="65">
        <f>SUMIF('Indicadores brechas SH'!$C$4:$C$68,$C29,'Indicadores brechas SH'!EI$4:EI$68)</f>
        <v>1</v>
      </c>
      <c r="DB29" s="65">
        <f>SUMIF('Indicadores brechas SH'!$C$4:$C$68,$C29,'Indicadores brechas SH'!EJ$4:EJ$68)</f>
        <v>1</v>
      </c>
      <c r="DC29" s="65">
        <f>SUMIF('Indicadores brechas SH'!$C$4:$C$68,$C29,'Indicadores brechas SH'!EK$4:EK$68)</f>
        <v>1</v>
      </c>
      <c r="DD29" s="65">
        <f>SUMIF('Indicadores brechas SH'!$C$4:$C$68,$C29,'Indicadores brechas SH'!EL$4:EL$68)</f>
        <v>1</v>
      </c>
      <c r="DE29" s="65">
        <f>SUMIF('Indicadores brechas SH'!$C$4:$C$68,$C29,'Indicadores brechas SH'!EM$4:EM$68)</f>
        <v>1</v>
      </c>
      <c r="DF29" s="66">
        <f>SUMIF('Indicadores brechas SH'!$C$4:$C$68,$C29,'Indicadores brechas SH'!EN$4:EN$68)</f>
        <v>1</v>
      </c>
      <c r="DG29" s="17">
        <f>SUMIF('Indicadores brechas SH'!$C$4:$C$68,$C29,'Indicadores brechas SH'!EP$4:EP$68)</f>
        <v>0</v>
      </c>
      <c r="DH29" s="65">
        <f>SUMIF('Indicadores brechas SH'!$C$4:$C$68,$C29,'Indicadores brechas SH'!EQ$4:EQ$68)</f>
        <v>0</v>
      </c>
      <c r="DI29" s="65">
        <f>SUMIF('Indicadores brechas SH'!$C$4:$C$68,$C29,'Indicadores brechas SH'!ER$4:ER$68)</f>
        <v>0</v>
      </c>
      <c r="DJ29" s="65">
        <f>SUMIF('Indicadores brechas SH'!$C$4:$C$68,$C29,'Indicadores brechas SH'!ES$4:ES$68)</f>
        <v>0</v>
      </c>
      <c r="DK29" s="65">
        <f>SUMIF('Indicadores brechas SH'!$C$4:$C$68,$C29,'Indicadores brechas SH'!ET$4:ET$68)</f>
        <v>0</v>
      </c>
      <c r="DL29" s="65">
        <f>SUMIF('Indicadores brechas SH'!$C$4:$C$68,$C29,'Indicadores brechas SH'!EU$4:EU$68)</f>
        <v>0</v>
      </c>
      <c r="DM29" s="65">
        <f>SUMIF('Indicadores brechas SH'!$C$4:$C$68,$C29,'Indicadores brechas SH'!EV$4:EV$68)</f>
        <v>1</v>
      </c>
      <c r="DN29" s="65">
        <f>SUMIF('Indicadores brechas SH'!$C$4:$C$68,$C29,'Indicadores brechas SH'!EW$4:EW$68)</f>
        <v>0</v>
      </c>
      <c r="DO29" s="65">
        <f>SUMIF('Indicadores brechas SH'!$C$4:$C$68,$C29,'Indicadores brechas SH'!EX$4:EX$68)</f>
        <v>0</v>
      </c>
      <c r="DP29" s="66">
        <f>SUMIF('Indicadores brechas SH'!$C$4:$C$68,$C29,'Indicadores brechas SH'!EY$4:EY$68)</f>
        <v>0</v>
      </c>
      <c r="DQ29" s="65"/>
      <c r="DR29" s="65"/>
      <c r="DS29" s="65"/>
    </row>
    <row r="30" spans="1:123" ht="90">
      <c r="A30" s="297"/>
      <c r="B30" s="168" t="s">
        <v>309</v>
      </c>
      <c r="C30" s="170" t="s">
        <v>343</v>
      </c>
      <c r="D30" s="17">
        <f>SUMIF('Indicadores brechas SH'!$C$4:$C$68,$C30,'Indicadores brechas SH'!X$4:X$68)</f>
        <v>2</v>
      </c>
      <c r="E30" s="65">
        <f>SUMIF('Indicadores brechas SH'!$C$4:$C$68,$C30,'Indicadores brechas SH'!Y$4:Y$68)</f>
        <v>2</v>
      </c>
      <c r="F30" s="65">
        <f>SUMIF('Indicadores brechas SH'!$C$4:$C$68,$C30,'Indicadores brechas SH'!Z$4:Z$68)</f>
        <v>2</v>
      </c>
      <c r="G30" s="65">
        <f>SUMIF('Indicadores brechas SH'!$C$4:$C$68,$C30,'Indicadores brechas SH'!AA$4:AA$68)</f>
        <v>2</v>
      </c>
      <c r="H30" s="65">
        <f>SUMIF('Indicadores brechas SH'!$C$4:$C$68,$C30,'Indicadores brechas SH'!AB$4:AB$68)</f>
        <v>2</v>
      </c>
      <c r="I30" s="66">
        <f>SUMIF('Indicadores brechas SH'!$C$4:$C$68,$C30,'Indicadores brechas SH'!AC$4:AC$68)</f>
        <v>2</v>
      </c>
      <c r="J30" s="17">
        <f>SUMIF('Indicadores brechas SH'!$C$4:$C$68,$C30,'Indicadores brechas SH'!AE$4:AE$68)</f>
        <v>2</v>
      </c>
      <c r="K30" s="65">
        <f>SUMIF('Indicadores brechas SH'!$C$4:$C$68,$C30,'Indicadores brechas SH'!AF$4:AF$68)</f>
        <v>2</v>
      </c>
      <c r="L30" s="65">
        <f>SUMIF('Indicadores brechas SH'!$C$4:$C$68,$C30,'Indicadores brechas SH'!AG$4:AG$68)</f>
        <v>2</v>
      </c>
      <c r="M30" s="65">
        <f>SUMIF('Indicadores brechas SH'!$C$4:$C$68,$C30,'Indicadores brechas SH'!AH$4:AH$68)</f>
        <v>2</v>
      </c>
      <c r="N30" s="65">
        <f>SUMIF('Indicadores brechas SH'!$C$4:$C$68,$C30,'Indicadores brechas SH'!AI$4:AI$68)</f>
        <v>2</v>
      </c>
      <c r="O30" s="66">
        <f>SUMIF('Indicadores brechas SH'!$C$4:$C$68,$C30,'Indicadores brechas SH'!AJ$4:AJ$68)</f>
        <v>2</v>
      </c>
      <c r="P30" s="17">
        <f>SUMIF('Indicadores brechas SH'!$C$4:$C$68,$C30,'Indicadores brechas SH'!AL$4:AL$68)</f>
        <v>0</v>
      </c>
      <c r="Q30" s="65">
        <f>SUMIF('Indicadores brechas SH'!$C$4:$C$68,$C30,'Indicadores brechas SH'!AM$4:AM$68)</f>
        <v>2</v>
      </c>
      <c r="R30" s="65">
        <f>SUMIF('Indicadores brechas SH'!$C$4:$C$68,$C30,'Indicadores brechas SH'!AN$4:AN$68)</f>
        <v>0</v>
      </c>
      <c r="S30" s="65">
        <f>SUMIF('Indicadores brechas SH'!$C$4:$C$68,$C30,'Indicadores brechas SH'!AO$4:AO$68)</f>
        <v>4</v>
      </c>
      <c r="T30" s="65">
        <f>SUMIF('Indicadores brechas SH'!$C$4:$C$68,$C30,'Indicadores brechas SH'!AP$4:AP$68)</f>
        <v>4</v>
      </c>
      <c r="U30" s="65">
        <f>SUMIF('Indicadores brechas SH'!$C$4:$C$68,$C30,'Indicadores brechas SH'!AQ$4:AQ$68)</f>
        <v>1</v>
      </c>
      <c r="V30" s="65">
        <f>SUMIF('Indicadores brechas SH'!$C$4:$C$68,$C30,'Indicadores brechas SH'!AR$4:AR$68)</f>
        <v>4</v>
      </c>
      <c r="W30" s="65">
        <f>SUMIF('Indicadores brechas SH'!$C$4:$C$68,$C30,'Indicadores brechas SH'!AS$4:AS$68)</f>
        <v>4</v>
      </c>
      <c r="X30" s="65">
        <f>SUMIF('Indicadores brechas SH'!$C$4:$C$68,$C30,'Indicadores brechas SH'!AT$4:AT$68)</f>
        <v>4</v>
      </c>
      <c r="Y30" s="65">
        <f>SUMIF('Indicadores brechas SH'!$C$4:$C$68,$C30,'Indicadores brechas SH'!AU$4:AU$68)</f>
        <v>0</v>
      </c>
      <c r="Z30" s="66">
        <f>SUMIF('Indicadores brechas SH'!$C$4:$C$68,$C30,'Indicadores brechas SH'!AV$4:AV$68)</f>
        <v>4</v>
      </c>
      <c r="AA30" s="17">
        <f>SUMIF('Indicadores brechas SH'!$C$4:$C$68,$C30,'Indicadores brechas SH'!AX$4:AX$68)</f>
        <v>2</v>
      </c>
      <c r="AB30" s="65">
        <f>SUMIF('Indicadores brechas SH'!$C$4:$C$68,$C30,'Indicadores brechas SH'!AY$4:AY$68)</f>
        <v>2</v>
      </c>
      <c r="AC30" s="65">
        <f>SUMIF('Indicadores brechas SH'!$C$4:$C$68,$C30,'Indicadores brechas SH'!AZ$4:AZ$68)</f>
        <v>2</v>
      </c>
      <c r="AD30" s="65">
        <f>SUMIF('Indicadores brechas SH'!$C$4:$C$68,$C30,'Indicadores brechas SH'!BA$4:BA$68)</f>
        <v>2</v>
      </c>
      <c r="AE30" s="65">
        <f>SUMIF('Indicadores brechas SH'!$C$4:$C$68,$C30,'Indicadores brechas SH'!BB$4:BB$68)</f>
        <v>2</v>
      </c>
      <c r="AF30" s="65">
        <f>SUMIF('Indicadores brechas SH'!$C$4:$C$68,$C30,'Indicadores brechas SH'!BC$4:BC$68)</f>
        <v>2</v>
      </c>
      <c r="AG30" s="65">
        <f>SUMIF('Indicadores brechas SH'!$C$4:$C$68,$C30,'Indicadores brechas SH'!BD$4:BD$68)</f>
        <v>2</v>
      </c>
      <c r="AH30" s="65">
        <f>SUMIF('Indicadores brechas SH'!$C$4:$C$68,$C30,'Indicadores brechas SH'!BE$4:BE$68)</f>
        <v>2</v>
      </c>
      <c r="AI30" s="65">
        <f>SUMIF('Indicadores brechas SH'!$C$4:$C$68,$C30,'Indicadores brechas SH'!BF$4:BF$68)</f>
        <v>4</v>
      </c>
      <c r="AJ30" s="66">
        <f>SUMIF('Indicadores brechas SH'!$C$4:$C$68,$C30,'Indicadores brechas SH'!BG$4:BG$68)</f>
        <v>2</v>
      </c>
      <c r="AK30" s="17">
        <f>SUMIF('Indicadores brechas SH'!$C$4:$C$68,$C30,'Indicadores brechas SH'!BI$4:BI$68)</f>
        <v>2</v>
      </c>
      <c r="AL30" s="65">
        <f>SUMIF('Indicadores brechas SH'!$C$4:$C$68,$C30,'Indicadores brechas SH'!BJ$4:BJ$68)</f>
        <v>2</v>
      </c>
      <c r="AM30" s="65">
        <f>SUMIF('Indicadores brechas SH'!$C$4:$C$68,$C30,'Indicadores brechas SH'!BK$4:BK$68)</f>
        <v>2</v>
      </c>
      <c r="AN30" s="65">
        <f>SUMIF('Indicadores brechas SH'!$C$4:$C$68,$C30,'Indicadores brechas SH'!BL$4:BL$68)</f>
        <v>4</v>
      </c>
      <c r="AO30" s="65">
        <f>SUMIF('Indicadores brechas SH'!$C$4:$C$68,$C30,'Indicadores brechas SH'!BM$4:BM$68)</f>
        <v>2</v>
      </c>
      <c r="AP30" s="65">
        <f>SUMIF('Indicadores brechas SH'!$C$4:$C$68,$C30,'Indicadores brechas SH'!BN$4:BN$68)</f>
        <v>2</v>
      </c>
      <c r="AQ30" s="65">
        <f>SUMIF('Indicadores brechas SH'!$C$4:$C$68,$C30,'Indicadores brechas SH'!BO$4:BO$68)</f>
        <v>2</v>
      </c>
      <c r="AR30" s="65">
        <f>SUMIF('Indicadores brechas SH'!$C$4:$C$68,$C30,'Indicadores brechas SH'!BP$4:BP$68)</f>
        <v>2</v>
      </c>
      <c r="AS30" s="65">
        <f>SUMIF('Indicadores brechas SH'!$C$4:$C$68,$C30,'Indicadores brechas SH'!BQ$4:BQ$68)</f>
        <v>2</v>
      </c>
      <c r="AT30" s="66">
        <f>SUMIF('Indicadores brechas SH'!$C$4:$C$68,$C30,'Indicadores brechas SH'!BR$4:BR$68)</f>
        <v>2</v>
      </c>
      <c r="AU30" s="17">
        <f>SUMIF('Indicadores brechas SH'!$C$4:$C$68,$C30,'Indicadores brechas SH'!BT$4:BT$68)</f>
        <v>2</v>
      </c>
      <c r="AV30" s="65">
        <f>SUMIF('Indicadores brechas SH'!$C$4:$C$68,$C30,'Indicadores brechas SH'!BU$4:BU$68)</f>
        <v>2</v>
      </c>
      <c r="AW30" s="65">
        <f>SUMIF('Indicadores brechas SH'!$C$4:$C$68,$C30,'Indicadores brechas SH'!BV$4:BV$68)</f>
        <v>2</v>
      </c>
      <c r="AX30" s="65">
        <f>SUMIF('Indicadores brechas SH'!$C$4:$C$68,$C30,'Indicadores brechas SH'!BW$4:BW$68)</f>
        <v>2</v>
      </c>
      <c r="AY30" s="65">
        <f>SUMIF('Indicadores brechas SH'!$C$4:$C$68,$C30,'Indicadores brechas SH'!BX$4:BX$68)</f>
        <v>2</v>
      </c>
      <c r="AZ30" s="65">
        <f>SUMIF('Indicadores brechas SH'!$C$4:$C$68,$C30,'Indicadores brechas SH'!BY$4:BY$68)</f>
        <v>2</v>
      </c>
      <c r="BA30" s="65">
        <f>SUMIF('Indicadores brechas SH'!$C$4:$C$68,$C30,'Indicadores brechas SH'!BZ$4:BZ$68)</f>
        <v>2</v>
      </c>
      <c r="BB30" s="65">
        <f>SUMIF('Indicadores brechas SH'!$C$4:$C$68,$C30,'Indicadores brechas SH'!CA$4:CA$68)</f>
        <v>2</v>
      </c>
      <c r="BC30" s="66">
        <f>SUMIF('Indicadores brechas SH'!$C$4:$C$68,$C30,'Indicadores brechas SH'!CB$4:CB$68)</f>
        <v>2</v>
      </c>
      <c r="BD30" s="17">
        <f>SUMIF('Indicadores brechas SH'!$C$4:$C$68,$C30,'Indicadores brechas SH'!CD$4:CD$68)</f>
        <v>2</v>
      </c>
      <c r="BE30" s="65">
        <f>SUMIF('Indicadores brechas SH'!$C$4:$C$68,$C30,'Indicadores brechas SH'!CE$4:CE$68)</f>
        <v>2</v>
      </c>
      <c r="BF30" s="66">
        <f>SUMIF('Indicadores brechas SH'!$C$4:$C$68,$C30,'Indicadores brechas SH'!CF$4:CF$68)</f>
        <v>2</v>
      </c>
      <c r="BG30" s="17">
        <f>SUMIF('Indicadores brechas SH'!$C$4:$C$68,$C30,'Indicadores brechas SH'!CH$4:CH$68)</f>
        <v>2</v>
      </c>
      <c r="BH30" s="65">
        <f>SUMIF('Indicadores brechas SH'!$C$4:$C$68,$C30,'Indicadores brechas SH'!CI$4:CI$68)</f>
        <v>4</v>
      </c>
      <c r="BI30" s="66">
        <f>SUMIF('Indicadores brechas SH'!$C$4:$C$68,$C30,'Indicadores brechas SH'!CJ$4:CJ$68)</f>
        <v>2</v>
      </c>
      <c r="BJ30" s="17">
        <f>SUMIF('Indicadores brechas SH'!$C$4:$C$68,$C30,'Indicadores brechas SH'!CL$4:CL$68)</f>
        <v>2</v>
      </c>
      <c r="BK30" s="65">
        <f>SUMIF('Indicadores brechas SH'!$C$4:$C$68,$C30,'Indicadores brechas SH'!CM$4:CM$68)</f>
        <v>2</v>
      </c>
      <c r="BL30" s="65">
        <f>SUMIF('Indicadores brechas SH'!$C$4:$C$68,$C30,'Indicadores brechas SH'!CN$4:CN$68)</f>
        <v>2</v>
      </c>
      <c r="BM30" s="65">
        <f>SUMIF('Indicadores brechas SH'!$C$4:$C$68,$C30,'Indicadores brechas SH'!CO$4:CO$68)</f>
        <v>4</v>
      </c>
      <c r="BN30" s="65">
        <f>SUMIF('Indicadores brechas SH'!$C$4:$C$68,$C30,'Indicadores brechas SH'!CP$4:CP$68)</f>
        <v>2</v>
      </c>
      <c r="BO30" s="65">
        <f>SUMIF('Indicadores brechas SH'!$C$4:$C$68,$C30,'Indicadores brechas SH'!CQ$4:CQ$68)</f>
        <v>2</v>
      </c>
      <c r="BP30" s="66">
        <f>SUMIF('Indicadores brechas SH'!$C$4:$C$68,$C30,'Indicadores brechas SH'!CR$4:CR$68)</f>
        <v>2</v>
      </c>
      <c r="BQ30" s="17">
        <f>SUMIF('Indicadores brechas SH'!$C$4:$C$68,$C30,'Indicadores brechas SH'!CT$4:CT$68)</f>
        <v>2</v>
      </c>
      <c r="BR30" s="65">
        <f>SUMIF('Indicadores brechas SH'!$C$4:$C$68,$C30,'Indicadores brechas SH'!CU$4:CU$68)</f>
        <v>2</v>
      </c>
      <c r="BS30" s="66">
        <f>SUMIF('Indicadores brechas SH'!$C$4:$C$68,$C30,'Indicadores brechas SH'!CV$4:CV$68)</f>
        <v>2</v>
      </c>
      <c r="BT30" s="17">
        <f>SUMIF('Indicadores brechas SH'!$C$4:$C$68,$C30,'Indicadores brechas SH'!CX$4:CX$68)</f>
        <v>2</v>
      </c>
      <c r="BU30" s="65">
        <f>SUMIF('Indicadores brechas SH'!$C$4:$C$68,$C30,'Indicadores brechas SH'!CY$4:CY$68)</f>
        <v>2</v>
      </c>
      <c r="BV30" s="65">
        <f>SUMIF('Indicadores brechas SH'!$C$4:$C$68,$C30,'Indicadores brechas SH'!CZ$4:CZ$68)</f>
        <v>2</v>
      </c>
      <c r="BW30" s="65">
        <f>SUMIF('Indicadores brechas SH'!$C$4:$C$68,$C30,'Indicadores brechas SH'!DA$4:DA$68)</f>
        <v>2</v>
      </c>
      <c r="BX30" s="65">
        <f>SUMIF('Indicadores brechas SH'!$C$4:$C$68,$C30,'Indicadores brechas SH'!DB$4:DB$68)</f>
        <v>2</v>
      </c>
      <c r="BY30" s="65">
        <f>SUMIF('Indicadores brechas SH'!$C$4:$C$68,$C30,'Indicadores brechas SH'!DC$4:DC$68)</f>
        <v>2</v>
      </c>
      <c r="BZ30" s="65">
        <f>SUMIF('Indicadores brechas SH'!$C$4:$C$68,$C30,'Indicadores brechas SH'!DD$4:DD$68)</f>
        <v>2</v>
      </c>
      <c r="CA30" s="65">
        <f>SUMIF('Indicadores brechas SH'!$C$4:$C$68,$C30,'Indicadores brechas SH'!DE$4:DE$68)</f>
        <v>4</v>
      </c>
      <c r="CB30" s="66">
        <f>SUMIF('Indicadores brechas SH'!$C$4:$C$68,$C30,'Indicadores brechas SH'!DF$4:DF$68)</f>
        <v>2</v>
      </c>
      <c r="CC30" s="17">
        <f>SUMIF('Indicadores brechas SH'!$C$4:$C$68,$C30,'Indicadores brechas SH'!DH$4:DH$68)</f>
        <v>2</v>
      </c>
      <c r="CD30" s="65">
        <f>SUMIF('Indicadores brechas SH'!$C$4:$C$68,$C30,'Indicadores brechas SH'!DI$4:DI$68)</f>
        <v>2</v>
      </c>
      <c r="CE30" s="65">
        <f>SUMIF('Indicadores brechas SH'!$C$4:$C$68,$C30,'Indicadores brechas SH'!DJ$4:DJ$68)</f>
        <v>2</v>
      </c>
      <c r="CF30" s="65">
        <f>SUMIF('Indicadores brechas SH'!$C$4:$C$68,$C30,'Indicadores brechas SH'!DK$4:DK$68)</f>
        <v>2</v>
      </c>
      <c r="CG30" s="65">
        <f>SUMIF('Indicadores brechas SH'!$C$4:$C$68,$C30,'Indicadores brechas SH'!DL$4:DL$68)</f>
        <v>2</v>
      </c>
      <c r="CH30" s="65">
        <f>SUMIF('Indicadores brechas SH'!$C$4:$C$68,$C30,'Indicadores brechas SH'!DM$4:DM$68)</f>
        <v>2</v>
      </c>
      <c r="CI30" s="65">
        <f>SUMIF('Indicadores brechas SH'!$C$4:$C$68,$C30,'Indicadores brechas SH'!DN$4:DN$68)</f>
        <v>2</v>
      </c>
      <c r="CJ30" s="65">
        <f>SUMIF('Indicadores brechas SH'!$C$4:$C$68,$C30,'Indicadores brechas SH'!DO$4:DO$68)</f>
        <v>2</v>
      </c>
      <c r="CK30" s="66">
        <f>SUMIF('Indicadores brechas SH'!$C$4:$C$68,$C30,'Indicadores brechas SH'!DP$4:DP$68)</f>
        <v>4</v>
      </c>
      <c r="CL30" s="17">
        <f>SUMIF('Indicadores brechas SH'!$C$4:$C$68,$C30,'Indicadores brechas SH'!DR$4:DR$68)</f>
        <v>2</v>
      </c>
      <c r="CM30" s="65">
        <f>SUMIF('Indicadores brechas SH'!$C$4:$C$68,$C30,'Indicadores brechas SH'!DS$4:DS$68)</f>
        <v>4</v>
      </c>
      <c r="CN30" s="65">
        <f>SUMIF('Indicadores brechas SH'!$C$4:$C$68,$C30,'Indicadores brechas SH'!DT$4:DT$68)</f>
        <v>2</v>
      </c>
      <c r="CO30" s="66">
        <f>SUMIF('Indicadores brechas SH'!$C$4:$C$68,$C30,'Indicadores brechas SH'!DU$4:DU$68)</f>
        <v>2</v>
      </c>
      <c r="CP30" s="17">
        <f>SUMIF('Indicadores brechas SH'!$C$4:$C$68,$C30,'Indicadores brechas SH'!DW$4:DW$68)</f>
        <v>2</v>
      </c>
      <c r="CQ30" s="65">
        <f>SUMIF('Indicadores brechas SH'!$C$4:$C$68,$C30,'Indicadores brechas SH'!DX$4:DX$68)</f>
        <v>2</v>
      </c>
      <c r="CR30" s="65">
        <f>SUMIF('Indicadores brechas SH'!$C$4:$C$68,$C30,'Indicadores brechas SH'!DY$4:DY$68)</f>
        <v>2</v>
      </c>
      <c r="CS30" s="65">
        <f>SUMIF('Indicadores brechas SH'!$C$4:$C$68,$C30,'Indicadores brechas SH'!DZ$4:DZ$68)</f>
        <v>2</v>
      </c>
      <c r="CT30" s="65">
        <f>SUMIF('Indicadores brechas SH'!$C$4:$C$68,$C30,'Indicadores brechas SH'!EA$4:EA$68)</f>
        <v>2</v>
      </c>
      <c r="CU30" s="65">
        <f>SUMIF('Indicadores brechas SH'!$C$4:$C$68,$C30,'Indicadores brechas SH'!EB$4:EB$68)</f>
        <v>2</v>
      </c>
      <c r="CV30" s="65">
        <f>SUMIF('Indicadores brechas SH'!$C$4:$C$68,$C30,'Indicadores brechas SH'!EC$4:EC$68)</f>
        <v>2</v>
      </c>
      <c r="CW30" s="66">
        <f>SUMIF('Indicadores brechas SH'!$C$4:$C$68,$C30,'Indicadores brechas SH'!ED$4:ED$68)</f>
        <v>2</v>
      </c>
      <c r="CX30" s="17">
        <f>SUMIF('Indicadores brechas SH'!$C$4:$C$68,$C30,'Indicadores brechas SH'!EF$4:EF$68)</f>
        <v>2</v>
      </c>
      <c r="CY30" s="65">
        <f>SUMIF('Indicadores brechas SH'!$C$4:$C$68,$C30,'Indicadores brechas SH'!EG$4:EG$68)</f>
        <v>2</v>
      </c>
      <c r="CZ30" s="65">
        <f>SUMIF('Indicadores brechas SH'!$C$4:$C$68,$C30,'Indicadores brechas SH'!EH$4:EH$68)</f>
        <v>2</v>
      </c>
      <c r="DA30" s="65">
        <f>SUMIF('Indicadores brechas SH'!$C$4:$C$68,$C30,'Indicadores brechas SH'!EI$4:EI$68)</f>
        <v>4</v>
      </c>
      <c r="DB30" s="65">
        <f>SUMIF('Indicadores brechas SH'!$C$4:$C$68,$C30,'Indicadores brechas SH'!EJ$4:EJ$68)</f>
        <v>2</v>
      </c>
      <c r="DC30" s="65">
        <f>SUMIF('Indicadores brechas SH'!$C$4:$C$68,$C30,'Indicadores brechas SH'!EK$4:EK$68)</f>
        <v>2</v>
      </c>
      <c r="DD30" s="65">
        <f>SUMIF('Indicadores brechas SH'!$C$4:$C$68,$C30,'Indicadores brechas SH'!EL$4:EL$68)</f>
        <v>2</v>
      </c>
      <c r="DE30" s="65">
        <f>SUMIF('Indicadores brechas SH'!$C$4:$C$68,$C30,'Indicadores brechas SH'!EM$4:EM$68)</f>
        <v>2</v>
      </c>
      <c r="DF30" s="66">
        <f>SUMIF('Indicadores brechas SH'!$C$4:$C$68,$C30,'Indicadores brechas SH'!EN$4:EN$68)</f>
        <v>2</v>
      </c>
      <c r="DG30" s="17">
        <f>SUMIF('Indicadores brechas SH'!$C$4:$C$68,$C30,'Indicadores brechas SH'!EP$4:EP$68)</f>
        <v>2</v>
      </c>
      <c r="DH30" s="65">
        <f>SUMIF('Indicadores brechas SH'!$C$4:$C$68,$C30,'Indicadores brechas SH'!EQ$4:EQ$68)</f>
        <v>2</v>
      </c>
      <c r="DI30" s="65">
        <f>SUMIF('Indicadores brechas SH'!$C$4:$C$68,$C30,'Indicadores brechas SH'!ER$4:ER$68)</f>
        <v>2</v>
      </c>
      <c r="DJ30" s="65">
        <f>SUMIF('Indicadores brechas SH'!$C$4:$C$68,$C30,'Indicadores brechas SH'!ES$4:ES$68)</f>
        <v>2</v>
      </c>
      <c r="DK30" s="65">
        <f>SUMIF('Indicadores brechas SH'!$C$4:$C$68,$C30,'Indicadores brechas SH'!ET$4:ET$68)</f>
        <v>2</v>
      </c>
      <c r="DL30" s="65">
        <f>SUMIF('Indicadores brechas SH'!$C$4:$C$68,$C30,'Indicadores brechas SH'!EU$4:EU$68)</f>
        <v>2</v>
      </c>
      <c r="DM30" s="65">
        <f>SUMIF('Indicadores brechas SH'!$C$4:$C$68,$C30,'Indicadores brechas SH'!EV$4:EV$68)</f>
        <v>2</v>
      </c>
      <c r="DN30" s="65">
        <f>SUMIF('Indicadores brechas SH'!$C$4:$C$68,$C30,'Indicadores brechas SH'!EW$4:EW$68)</f>
        <v>2</v>
      </c>
      <c r="DO30" s="65">
        <f>SUMIF('Indicadores brechas SH'!$C$4:$C$68,$C30,'Indicadores brechas SH'!EX$4:EX$68)</f>
        <v>2</v>
      </c>
      <c r="DP30" s="66">
        <f>SUMIF('Indicadores brechas SH'!$C$4:$C$68,$C30,'Indicadores brechas SH'!EY$4:EY$68)</f>
        <v>2</v>
      </c>
      <c r="DQ30" s="65"/>
      <c r="DR30" s="65"/>
      <c r="DS30" s="65"/>
    </row>
    <row r="31" spans="1:123" ht="90">
      <c r="A31" s="297"/>
      <c r="B31" s="168" t="s">
        <v>309</v>
      </c>
      <c r="C31" s="169" t="s">
        <v>346</v>
      </c>
      <c r="D31" s="17">
        <f>SUMIF('Indicadores brechas SH'!$C$4:$C$68,$C31,'Indicadores brechas SH'!X$4:X$68)</f>
        <v>2</v>
      </c>
      <c r="E31" s="65">
        <f>SUMIF('Indicadores brechas SH'!$C$4:$C$68,$C31,'Indicadores brechas SH'!Y$4:Y$68)</f>
        <v>2</v>
      </c>
      <c r="F31" s="65">
        <f>SUMIF('Indicadores brechas SH'!$C$4:$C$68,$C31,'Indicadores brechas SH'!Z$4:Z$68)</f>
        <v>2</v>
      </c>
      <c r="G31" s="65">
        <f>SUMIF('Indicadores brechas SH'!$C$4:$C$68,$C31,'Indicadores brechas SH'!AA$4:AA$68)</f>
        <v>2</v>
      </c>
      <c r="H31" s="65">
        <f>SUMIF('Indicadores brechas SH'!$C$4:$C$68,$C31,'Indicadores brechas SH'!AB$4:AB$68)</f>
        <v>2</v>
      </c>
      <c r="I31" s="66">
        <f>SUMIF('Indicadores brechas SH'!$C$4:$C$68,$C31,'Indicadores brechas SH'!AC$4:AC$68)</f>
        <v>2</v>
      </c>
      <c r="J31" s="17">
        <f>SUMIF('Indicadores brechas SH'!$C$4:$C$68,$C31,'Indicadores brechas SH'!AE$4:AE$68)</f>
        <v>2</v>
      </c>
      <c r="K31" s="65">
        <f>SUMIF('Indicadores brechas SH'!$C$4:$C$68,$C31,'Indicadores brechas SH'!AF$4:AF$68)</f>
        <v>2</v>
      </c>
      <c r="L31" s="65">
        <f>SUMIF('Indicadores brechas SH'!$C$4:$C$68,$C31,'Indicadores brechas SH'!AG$4:AG$68)</f>
        <v>2</v>
      </c>
      <c r="M31" s="65">
        <f>SUMIF('Indicadores brechas SH'!$C$4:$C$68,$C31,'Indicadores brechas SH'!AH$4:AH$68)</f>
        <v>2</v>
      </c>
      <c r="N31" s="65">
        <f>SUMIF('Indicadores brechas SH'!$C$4:$C$68,$C31,'Indicadores brechas SH'!AI$4:AI$68)</f>
        <v>2</v>
      </c>
      <c r="O31" s="66">
        <f>SUMIF('Indicadores brechas SH'!$C$4:$C$68,$C31,'Indicadores brechas SH'!AJ$4:AJ$68)</f>
        <v>2</v>
      </c>
      <c r="P31" s="17">
        <f>SUMIF('Indicadores brechas SH'!$C$4:$C$68,$C31,'Indicadores brechas SH'!AL$4:AL$68)</f>
        <v>4</v>
      </c>
      <c r="Q31" s="65">
        <f>SUMIF('Indicadores brechas SH'!$C$4:$C$68,$C31,'Indicadores brechas SH'!AM$4:AM$68)</f>
        <v>2</v>
      </c>
      <c r="R31" s="65">
        <f>SUMIF('Indicadores brechas SH'!$C$4:$C$68,$C31,'Indicadores brechas SH'!AN$4:AN$68)</f>
        <v>4</v>
      </c>
      <c r="S31" s="65">
        <f>SUMIF('Indicadores brechas SH'!$C$4:$C$68,$C31,'Indicadores brechas SH'!AO$4:AO$68)</f>
        <v>4</v>
      </c>
      <c r="T31" s="65">
        <f>SUMIF('Indicadores brechas SH'!$C$4:$C$68,$C31,'Indicadores brechas SH'!AP$4:AP$68)</f>
        <v>4</v>
      </c>
      <c r="U31" s="65">
        <f>SUMIF('Indicadores brechas SH'!$C$4:$C$68,$C31,'Indicadores brechas SH'!AQ$4:AQ$68)</f>
        <v>4</v>
      </c>
      <c r="V31" s="65">
        <f>SUMIF('Indicadores brechas SH'!$C$4:$C$68,$C31,'Indicadores brechas SH'!AR$4:AR$68)</f>
        <v>4</v>
      </c>
      <c r="W31" s="65">
        <f>SUMIF('Indicadores brechas SH'!$C$4:$C$68,$C31,'Indicadores brechas SH'!AS$4:AS$68)</f>
        <v>4</v>
      </c>
      <c r="X31" s="65">
        <f>SUMIF('Indicadores brechas SH'!$C$4:$C$68,$C31,'Indicadores brechas SH'!AT$4:AT$68)</f>
        <v>4</v>
      </c>
      <c r="Y31" s="65">
        <f>SUMIF('Indicadores brechas SH'!$C$4:$C$68,$C31,'Indicadores brechas SH'!AU$4:AU$68)</f>
        <v>1</v>
      </c>
      <c r="Z31" s="66">
        <f>SUMIF('Indicadores brechas SH'!$C$4:$C$68,$C31,'Indicadores brechas SH'!AV$4:AV$68)</f>
        <v>4</v>
      </c>
      <c r="AA31" s="17">
        <f>SUMIF('Indicadores brechas SH'!$C$4:$C$68,$C31,'Indicadores brechas SH'!AX$4:AX$68)</f>
        <v>2</v>
      </c>
      <c r="AB31" s="65">
        <f>SUMIF('Indicadores brechas SH'!$C$4:$C$68,$C31,'Indicadores brechas SH'!AY$4:AY$68)</f>
        <v>2</v>
      </c>
      <c r="AC31" s="65">
        <f>SUMIF('Indicadores brechas SH'!$C$4:$C$68,$C31,'Indicadores brechas SH'!AZ$4:AZ$68)</f>
        <v>2</v>
      </c>
      <c r="AD31" s="65">
        <f>SUMIF('Indicadores brechas SH'!$C$4:$C$68,$C31,'Indicadores brechas SH'!BA$4:BA$68)</f>
        <v>2</v>
      </c>
      <c r="AE31" s="65">
        <f>SUMIF('Indicadores brechas SH'!$C$4:$C$68,$C31,'Indicadores brechas SH'!BB$4:BB$68)</f>
        <v>2</v>
      </c>
      <c r="AF31" s="65">
        <f>SUMIF('Indicadores brechas SH'!$C$4:$C$68,$C31,'Indicadores brechas SH'!BC$4:BC$68)</f>
        <v>2</v>
      </c>
      <c r="AG31" s="65">
        <f>SUMIF('Indicadores brechas SH'!$C$4:$C$68,$C31,'Indicadores brechas SH'!BD$4:BD$68)</f>
        <v>2</v>
      </c>
      <c r="AH31" s="65">
        <f>SUMIF('Indicadores brechas SH'!$C$4:$C$68,$C31,'Indicadores brechas SH'!BE$4:BE$68)</f>
        <v>2</v>
      </c>
      <c r="AI31" s="65">
        <f>SUMIF('Indicadores brechas SH'!$C$4:$C$68,$C31,'Indicadores brechas SH'!BF$4:BF$68)</f>
        <v>4</v>
      </c>
      <c r="AJ31" s="66">
        <f>SUMIF('Indicadores brechas SH'!$C$4:$C$68,$C31,'Indicadores brechas SH'!BG$4:BG$68)</f>
        <v>2</v>
      </c>
      <c r="AK31" s="17">
        <f>SUMIF('Indicadores brechas SH'!$C$4:$C$68,$C31,'Indicadores brechas SH'!BI$4:BI$68)</f>
        <v>2</v>
      </c>
      <c r="AL31" s="65">
        <f>SUMIF('Indicadores brechas SH'!$C$4:$C$68,$C31,'Indicadores brechas SH'!BJ$4:BJ$68)</f>
        <v>2</v>
      </c>
      <c r="AM31" s="65">
        <f>SUMIF('Indicadores brechas SH'!$C$4:$C$68,$C31,'Indicadores brechas SH'!BK$4:BK$68)</f>
        <v>2</v>
      </c>
      <c r="AN31" s="65">
        <f>SUMIF('Indicadores brechas SH'!$C$4:$C$68,$C31,'Indicadores brechas SH'!BL$4:BL$68)</f>
        <v>4</v>
      </c>
      <c r="AO31" s="65">
        <f>SUMIF('Indicadores brechas SH'!$C$4:$C$68,$C31,'Indicadores brechas SH'!BM$4:BM$68)</f>
        <v>2</v>
      </c>
      <c r="AP31" s="65">
        <f>SUMIF('Indicadores brechas SH'!$C$4:$C$68,$C31,'Indicadores brechas SH'!BN$4:BN$68)</f>
        <v>2</v>
      </c>
      <c r="AQ31" s="65">
        <f>SUMIF('Indicadores brechas SH'!$C$4:$C$68,$C31,'Indicadores brechas SH'!BO$4:BO$68)</f>
        <v>2</v>
      </c>
      <c r="AR31" s="65">
        <f>SUMIF('Indicadores brechas SH'!$C$4:$C$68,$C31,'Indicadores brechas SH'!BP$4:BP$68)</f>
        <v>2</v>
      </c>
      <c r="AS31" s="65">
        <f>SUMIF('Indicadores brechas SH'!$C$4:$C$68,$C31,'Indicadores brechas SH'!BQ$4:BQ$68)</f>
        <v>2</v>
      </c>
      <c r="AT31" s="66">
        <f>SUMIF('Indicadores brechas SH'!$C$4:$C$68,$C31,'Indicadores brechas SH'!BR$4:BR$68)</f>
        <v>2</v>
      </c>
      <c r="AU31" s="17">
        <f>SUMIF('Indicadores brechas SH'!$C$4:$C$68,$C31,'Indicadores brechas SH'!BT$4:BT$68)</f>
        <v>2</v>
      </c>
      <c r="AV31" s="65">
        <f>SUMIF('Indicadores brechas SH'!$C$4:$C$68,$C31,'Indicadores brechas SH'!BU$4:BU$68)</f>
        <v>2</v>
      </c>
      <c r="AW31" s="65">
        <f>SUMIF('Indicadores brechas SH'!$C$4:$C$68,$C31,'Indicadores brechas SH'!BV$4:BV$68)</f>
        <v>2</v>
      </c>
      <c r="AX31" s="65">
        <f>SUMIF('Indicadores brechas SH'!$C$4:$C$68,$C31,'Indicadores brechas SH'!BW$4:BW$68)</f>
        <v>2</v>
      </c>
      <c r="AY31" s="65">
        <f>SUMIF('Indicadores brechas SH'!$C$4:$C$68,$C31,'Indicadores brechas SH'!BX$4:BX$68)</f>
        <v>2</v>
      </c>
      <c r="AZ31" s="65">
        <f>SUMIF('Indicadores brechas SH'!$C$4:$C$68,$C31,'Indicadores brechas SH'!BY$4:BY$68)</f>
        <v>2</v>
      </c>
      <c r="BA31" s="65">
        <f>SUMIF('Indicadores brechas SH'!$C$4:$C$68,$C31,'Indicadores brechas SH'!BZ$4:BZ$68)</f>
        <v>2</v>
      </c>
      <c r="BB31" s="65">
        <f>SUMIF('Indicadores brechas SH'!$C$4:$C$68,$C31,'Indicadores brechas SH'!CA$4:CA$68)</f>
        <v>2</v>
      </c>
      <c r="BC31" s="66">
        <f>SUMIF('Indicadores brechas SH'!$C$4:$C$68,$C31,'Indicadores brechas SH'!CB$4:CB$68)</f>
        <v>2</v>
      </c>
      <c r="BD31" s="17">
        <f>SUMIF('Indicadores brechas SH'!$C$4:$C$68,$C31,'Indicadores brechas SH'!CD$4:CD$68)</f>
        <v>2</v>
      </c>
      <c r="BE31" s="65">
        <f>SUMIF('Indicadores brechas SH'!$C$4:$C$68,$C31,'Indicadores brechas SH'!CE$4:CE$68)</f>
        <v>2</v>
      </c>
      <c r="BF31" s="66">
        <f>SUMIF('Indicadores brechas SH'!$C$4:$C$68,$C31,'Indicadores brechas SH'!CF$4:CF$68)</f>
        <v>2</v>
      </c>
      <c r="BG31" s="17">
        <f>SUMIF('Indicadores brechas SH'!$C$4:$C$68,$C31,'Indicadores brechas SH'!CH$4:CH$68)</f>
        <v>2</v>
      </c>
      <c r="BH31" s="65">
        <f>SUMIF('Indicadores brechas SH'!$C$4:$C$68,$C31,'Indicadores brechas SH'!CI$4:CI$68)</f>
        <v>4</v>
      </c>
      <c r="BI31" s="66">
        <f>SUMIF('Indicadores brechas SH'!$C$4:$C$68,$C31,'Indicadores brechas SH'!CJ$4:CJ$68)</f>
        <v>2</v>
      </c>
      <c r="BJ31" s="17">
        <f>SUMIF('Indicadores brechas SH'!$C$4:$C$68,$C31,'Indicadores brechas SH'!CL$4:CL$68)</f>
        <v>2</v>
      </c>
      <c r="BK31" s="65">
        <f>SUMIF('Indicadores brechas SH'!$C$4:$C$68,$C31,'Indicadores brechas SH'!CM$4:CM$68)</f>
        <v>2</v>
      </c>
      <c r="BL31" s="65">
        <f>SUMIF('Indicadores brechas SH'!$C$4:$C$68,$C31,'Indicadores brechas SH'!CN$4:CN$68)</f>
        <v>2</v>
      </c>
      <c r="BM31" s="65">
        <f>SUMIF('Indicadores brechas SH'!$C$4:$C$68,$C31,'Indicadores brechas SH'!CO$4:CO$68)</f>
        <v>4</v>
      </c>
      <c r="BN31" s="65">
        <f>SUMIF('Indicadores brechas SH'!$C$4:$C$68,$C31,'Indicadores brechas SH'!CP$4:CP$68)</f>
        <v>2</v>
      </c>
      <c r="BO31" s="65">
        <f>SUMIF('Indicadores brechas SH'!$C$4:$C$68,$C31,'Indicadores brechas SH'!CQ$4:CQ$68)</f>
        <v>2</v>
      </c>
      <c r="BP31" s="66">
        <f>SUMIF('Indicadores brechas SH'!$C$4:$C$68,$C31,'Indicadores brechas SH'!CR$4:CR$68)</f>
        <v>2</v>
      </c>
      <c r="BQ31" s="17">
        <f>SUMIF('Indicadores brechas SH'!$C$4:$C$68,$C31,'Indicadores brechas SH'!CT$4:CT$68)</f>
        <v>2</v>
      </c>
      <c r="BR31" s="65">
        <f>SUMIF('Indicadores brechas SH'!$C$4:$C$68,$C31,'Indicadores brechas SH'!CU$4:CU$68)</f>
        <v>2</v>
      </c>
      <c r="BS31" s="66">
        <f>SUMIF('Indicadores brechas SH'!$C$4:$C$68,$C31,'Indicadores brechas SH'!CV$4:CV$68)</f>
        <v>2</v>
      </c>
      <c r="BT31" s="17">
        <f>SUMIF('Indicadores brechas SH'!$C$4:$C$68,$C31,'Indicadores brechas SH'!CX$4:CX$68)</f>
        <v>2</v>
      </c>
      <c r="BU31" s="65">
        <f>SUMIF('Indicadores brechas SH'!$C$4:$C$68,$C31,'Indicadores brechas SH'!CY$4:CY$68)</f>
        <v>2</v>
      </c>
      <c r="BV31" s="65">
        <f>SUMIF('Indicadores brechas SH'!$C$4:$C$68,$C31,'Indicadores brechas SH'!CZ$4:CZ$68)</f>
        <v>2</v>
      </c>
      <c r="BW31" s="65">
        <f>SUMIF('Indicadores brechas SH'!$C$4:$C$68,$C31,'Indicadores brechas SH'!DA$4:DA$68)</f>
        <v>2</v>
      </c>
      <c r="BX31" s="65">
        <f>SUMIF('Indicadores brechas SH'!$C$4:$C$68,$C31,'Indicadores brechas SH'!DB$4:DB$68)</f>
        <v>2</v>
      </c>
      <c r="BY31" s="65">
        <f>SUMIF('Indicadores brechas SH'!$C$4:$C$68,$C31,'Indicadores brechas SH'!DC$4:DC$68)</f>
        <v>2</v>
      </c>
      <c r="BZ31" s="65">
        <f>SUMIF('Indicadores brechas SH'!$C$4:$C$68,$C31,'Indicadores brechas SH'!DD$4:DD$68)</f>
        <v>2</v>
      </c>
      <c r="CA31" s="65">
        <f>SUMIF('Indicadores brechas SH'!$C$4:$C$68,$C31,'Indicadores brechas SH'!DE$4:DE$68)</f>
        <v>2</v>
      </c>
      <c r="CB31" s="66">
        <f>SUMIF('Indicadores brechas SH'!$C$4:$C$68,$C31,'Indicadores brechas SH'!DF$4:DF$68)</f>
        <v>2</v>
      </c>
      <c r="CC31" s="17">
        <f>SUMIF('Indicadores brechas SH'!$C$4:$C$68,$C31,'Indicadores brechas SH'!DH$4:DH$68)</f>
        <v>2</v>
      </c>
      <c r="CD31" s="65">
        <f>SUMIF('Indicadores brechas SH'!$C$4:$C$68,$C31,'Indicadores brechas SH'!DI$4:DI$68)</f>
        <v>2</v>
      </c>
      <c r="CE31" s="65">
        <f>SUMIF('Indicadores brechas SH'!$C$4:$C$68,$C31,'Indicadores brechas SH'!DJ$4:DJ$68)</f>
        <v>2</v>
      </c>
      <c r="CF31" s="65">
        <f>SUMIF('Indicadores brechas SH'!$C$4:$C$68,$C31,'Indicadores brechas SH'!DK$4:DK$68)</f>
        <v>2</v>
      </c>
      <c r="CG31" s="65">
        <f>SUMIF('Indicadores brechas SH'!$C$4:$C$68,$C31,'Indicadores brechas SH'!DL$4:DL$68)</f>
        <v>2</v>
      </c>
      <c r="CH31" s="65">
        <f>SUMIF('Indicadores brechas SH'!$C$4:$C$68,$C31,'Indicadores brechas SH'!DM$4:DM$68)</f>
        <v>2</v>
      </c>
      <c r="CI31" s="65">
        <f>SUMIF('Indicadores brechas SH'!$C$4:$C$68,$C31,'Indicadores brechas SH'!DN$4:DN$68)</f>
        <v>2</v>
      </c>
      <c r="CJ31" s="65">
        <f>SUMIF('Indicadores brechas SH'!$C$4:$C$68,$C31,'Indicadores brechas SH'!DO$4:DO$68)</f>
        <v>2</v>
      </c>
      <c r="CK31" s="66">
        <f>SUMIF('Indicadores brechas SH'!$C$4:$C$68,$C31,'Indicadores brechas SH'!DP$4:DP$68)</f>
        <v>4</v>
      </c>
      <c r="CL31" s="17">
        <f>SUMIF('Indicadores brechas SH'!$C$4:$C$68,$C31,'Indicadores brechas SH'!DR$4:DR$68)</f>
        <v>2</v>
      </c>
      <c r="CM31" s="65">
        <f>SUMIF('Indicadores brechas SH'!$C$4:$C$68,$C31,'Indicadores brechas SH'!DS$4:DS$68)</f>
        <v>4</v>
      </c>
      <c r="CN31" s="65">
        <f>SUMIF('Indicadores brechas SH'!$C$4:$C$68,$C31,'Indicadores brechas SH'!DT$4:DT$68)</f>
        <v>2</v>
      </c>
      <c r="CO31" s="66">
        <f>SUMIF('Indicadores brechas SH'!$C$4:$C$68,$C31,'Indicadores brechas SH'!DU$4:DU$68)</f>
        <v>2</v>
      </c>
      <c r="CP31" s="17">
        <f>SUMIF('Indicadores brechas SH'!$C$4:$C$68,$C31,'Indicadores brechas SH'!DW$4:DW$68)</f>
        <v>2</v>
      </c>
      <c r="CQ31" s="65">
        <f>SUMIF('Indicadores brechas SH'!$C$4:$C$68,$C31,'Indicadores brechas SH'!DX$4:DX$68)</f>
        <v>2</v>
      </c>
      <c r="CR31" s="65">
        <f>SUMIF('Indicadores brechas SH'!$C$4:$C$68,$C31,'Indicadores brechas SH'!DY$4:DY$68)</f>
        <v>2</v>
      </c>
      <c r="CS31" s="65">
        <f>SUMIF('Indicadores brechas SH'!$C$4:$C$68,$C31,'Indicadores brechas SH'!DZ$4:DZ$68)</f>
        <v>2</v>
      </c>
      <c r="CT31" s="65">
        <f>SUMIF('Indicadores brechas SH'!$C$4:$C$68,$C31,'Indicadores brechas SH'!EA$4:EA$68)</f>
        <v>2</v>
      </c>
      <c r="CU31" s="65">
        <f>SUMIF('Indicadores brechas SH'!$C$4:$C$68,$C31,'Indicadores brechas SH'!EB$4:EB$68)</f>
        <v>2</v>
      </c>
      <c r="CV31" s="65">
        <f>SUMIF('Indicadores brechas SH'!$C$4:$C$68,$C31,'Indicadores brechas SH'!EC$4:EC$68)</f>
        <v>2</v>
      </c>
      <c r="CW31" s="66">
        <f>SUMIF('Indicadores brechas SH'!$C$4:$C$68,$C31,'Indicadores brechas SH'!ED$4:ED$68)</f>
        <v>2</v>
      </c>
      <c r="CX31" s="17">
        <f>SUMIF('Indicadores brechas SH'!$C$4:$C$68,$C31,'Indicadores brechas SH'!EF$4:EF$68)</f>
        <v>2</v>
      </c>
      <c r="CY31" s="65">
        <f>SUMIF('Indicadores brechas SH'!$C$4:$C$68,$C31,'Indicadores brechas SH'!EG$4:EG$68)</f>
        <v>2</v>
      </c>
      <c r="CZ31" s="65">
        <f>SUMIF('Indicadores brechas SH'!$C$4:$C$68,$C31,'Indicadores brechas SH'!EH$4:EH$68)</f>
        <v>2</v>
      </c>
      <c r="DA31" s="65">
        <f>SUMIF('Indicadores brechas SH'!$C$4:$C$68,$C31,'Indicadores brechas SH'!EI$4:EI$68)</f>
        <v>2</v>
      </c>
      <c r="DB31" s="65">
        <f>SUMIF('Indicadores brechas SH'!$C$4:$C$68,$C31,'Indicadores brechas SH'!EJ$4:EJ$68)</f>
        <v>2</v>
      </c>
      <c r="DC31" s="65">
        <f>SUMIF('Indicadores brechas SH'!$C$4:$C$68,$C31,'Indicadores brechas SH'!EK$4:EK$68)</f>
        <v>2</v>
      </c>
      <c r="DD31" s="65">
        <f>SUMIF('Indicadores brechas SH'!$C$4:$C$68,$C31,'Indicadores brechas SH'!EL$4:EL$68)</f>
        <v>2</v>
      </c>
      <c r="DE31" s="65">
        <f>SUMIF('Indicadores brechas SH'!$C$4:$C$68,$C31,'Indicadores brechas SH'!EM$4:EM$68)</f>
        <v>2</v>
      </c>
      <c r="DF31" s="66">
        <f>SUMIF('Indicadores brechas SH'!$C$4:$C$68,$C31,'Indicadores brechas SH'!EN$4:EN$68)</f>
        <v>2</v>
      </c>
      <c r="DG31" s="17">
        <f>SUMIF('Indicadores brechas SH'!$C$4:$C$68,$C31,'Indicadores brechas SH'!EP$4:EP$68)</f>
        <v>2</v>
      </c>
      <c r="DH31" s="65">
        <f>SUMIF('Indicadores brechas SH'!$C$4:$C$68,$C31,'Indicadores brechas SH'!EQ$4:EQ$68)</f>
        <v>2</v>
      </c>
      <c r="DI31" s="65">
        <f>SUMIF('Indicadores brechas SH'!$C$4:$C$68,$C31,'Indicadores brechas SH'!ER$4:ER$68)</f>
        <v>2</v>
      </c>
      <c r="DJ31" s="65">
        <f>SUMIF('Indicadores brechas SH'!$C$4:$C$68,$C31,'Indicadores brechas SH'!ES$4:ES$68)</f>
        <v>2</v>
      </c>
      <c r="DK31" s="65">
        <f>SUMIF('Indicadores brechas SH'!$C$4:$C$68,$C31,'Indicadores brechas SH'!ET$4:ET$68)</f>
        <v>2</v>
      </c>
      <c r="DL31" s="65">
        <f>SUMIF('Indicadores brechas SH'!$C$4:$C$68,$C31,'Indicadores brechas SH'!EU$4:EU$68)</f>
        <v>2</v>
      </c>
      <c r="DM31" s="65">
        <f>SUMIF('Indicadores brechas SH'!$C$4:$C$68,$C31,'Indicadores brechas SH'!EV$4:EV$68)</f>
        <v>2</v>
      </c>
      <c r="DN31" s="65">
        <f>SUMIF('Indicadores brechas SH'!$C$4:$C$68,$C31,'Indicadores brechas SH'!EW$4:EW$68)</f>
        <v>2</v>
      </c>
      <c r="DO31" s="65">
        <f>SUMIF('Indicadores brechas SH'!$C$4:$C$68,$C31,'Indicadores brechas SH'!EX$4:EX$68)</f>
        <v>2</v>
      </c>
      <c r="DP31" s="66">
        <f>SUMIF('Indicadores brechas SH'!$C$4:$C$68,$C31,'Indicadores brechas SH'!EY$4:EY$68)</f>
        <v>2</v>
      </c>
      <c r="DQ31" s="65"/>
      <c r="DR31" s="65"/>
      <c r="DS31" s="65"/>
    </row>
    <row r="32" spans="1:123" ht="90">
      <c r="A32" s="297"/>
      <c r="B32" s="168" t="s">
        <v>309</v>
      </c>
      <c r="C32" s="169" t="s">
        <v>349</v>
      </c>
      <c r="D32" s="17">
        <f>SUMIF('Indicadores brechas SH'!$C$4:$C$68,$C32,'Indicadores brechas SH'!X$4:X$68)</f>
        <v>2</v>
      </c>
      <c r="E32" s="65">
        <f>SUMIF('Indicadores brechas SH'!$C$4:$C$68,$C32,'Indicadores brechas SH'!Y$4:Y$68)</f>
        <v>4</v>
      </c>
      <c r="F32" s="65">
        <f>SUMIF('Indicadores brechas SH'!$C$4:$C$68,$C32,'Indicadores brechas SH'!Z$4:Z$68)</f>
        <v>2</v>
      </c>
      <c r="G32" s="65">
        <f>SUMIF('Indicadores brechas SH'!$C$4:$C$68,$C32,'Indicadores brechas SH'!AA$4:AA$68)</f>
        <v>2</v>
      </c>
      <c r="H32" s="65">
        <f>SUMIF('Indicadores brechas SH'!$C$4:$C$68,$C32,'Indicadores brechas SH'!AB$4:AB$68)</f>
        <v>4</v>
      </c>
      <c r="I32" s="66">
        <f>SUMIF('Indicadores brechas SH'!$C$4:$C$68,$C32,'Indicadores brechas SH'!AC$4:AC$68)</f>
        <v>2</v>
      </c>
      <c r="J32" s="17">
        <f>SUMIF('Indicadores brechas SH'!$C$4:$C$68,$C32,'Indicadores brechas SH'!AE$4:AE$68)</f>
        <v>2</v>
      </c>
      <c r="K32" s="65">
        <f>SUMIF('Indicadores brechas SH'!$C$4:$C$68,$C32,'Indicadores brechas SH'!AF$4:AF$68)</f>
        <v>2</v>
      </c>
      <c r="L32" s="65">
        <f>SUMIF('Indicadores brechas SH'!$C$4:$C$68,$C32,'Indicadores brechas SH'!AG$4:AG$68)</f>
        <v>2</v>
      </c>
      <c r="M32" s="65">
        <f>SUMIF('Indicadores brechas SH'!$C$4:$C$68,$C32,'Indicadores brechas SH'!AH$4:AH$68)</f>
        <v>2</v>
      </c>
      <c r="N32" s="65">
        <f>SUMIF('Indicadores brechas SH'!$C$4:$C$68,$C32,'Indicadores brechas SH'!AI$4:AI$68)</f>
        <v>2</v>
      </c>
      <c r="O32" s="66">
        <f>SUMIF('Indicadores brechas SH'!$C$4:$C$68,$C32,'Indicadores brechas SH'!AJ$4:AJ$68)</f>
        <v>2</v>
      </c>
      <c r="P32" s="17">
        <f>SUMIF('Indicadores brechas SH'!$C$4:$C$68,$C32,'Indicadores brechas SH'!AL$4:AL$68)</f>
        <v>0</v>
      </c>
      <c r="Q32" s="65">
        <f>SUMIF('Indicadores brechas SH'!$C$4:$C$68,$C32,'Indicadores brechas SH'!AM$4:AM$68)</f>
        <v>1</v>
      </c>
      <c r="R32" s="65">
        <f>SUMIF('Indicadores brechas SH'!$C$4:$C$68,$C32,'Indicadores brechas SH'!AN$4:AN$68)</f>
        <v>0</v>
      </c>
      <c r="S32" s="65">
        <f>SUMIF('Indicadores brechas SH'!$C$4:$C$68,$C32,'Indicadores brechas SH'!AO$4:AO$68)</f>
        <v>4</v>
      </c>
      <c r="T32" s="65">
        <f>SUMIF('Indicadores brechas SH'!$C$4:$C$68,$C32,'Indicadores brechas SH'!AP$4:AP$68)</f>
        <v>4</v>
      </c>
      <c r="U32" s="65">
        <f>SUMIF('Indicadores brechas SH'!$C$4:$C$68,$C32,'Indicadores brechas SH'!AQ$4:AQ$68)</f>
        <v>1</v>
      </c>
      <c r="V32" s="65">
        <f>SUMIF('Indicadores brechas SH'!$C$4:$C$68,$C32,'Indicadores brechas SH'!AR$4:AR$68)</f>
        <v>4</v>
      </c>
      <c r="W32" s="65">
        <f>SUMIF('Indicadores brechas SH'!$C$4:$C$68,$C32,'Indicadores brechas SH'!AS$4:AS$68)</f>
        <v>4</v>
      </c>
      <c r="X32" s="65">
        <f>SUMIF('Indicadores brechas SH'!$C$4:$C$68,$C32,'Indicadores brechas SH'!AT$4:AT$68)</f>
        <v>4</v>
      </c>
      <c r="Y32" s="65">
        <f>SUMIF('Indicadores brechas SH'!$C$4:$C$68,$C32,'Indicadores brechas SH'!AU$4:AU$68)</f>
        <v>1</v>
      </c>
      <c r="Z32" s="66">
        <f>SUMIF('Indicadores brechas SH'!$C$4:$C$68,$C32,'Indicadores brechas SH'!AV$4:AV$68)</f>
        <v>4</v>
      </c>
      <c r="AA32" s="17">
        <f>SUMIF('Indicadores brechas SH'!$C$4:$C$68,$C32,'Indicadores brechas SH'!AX$4:AX$68)</f>
        <v>2</v>
      </c>
      <c r="AB32" s="65">
        <f>SUMIF('Indicadores brechas SH'!$C$4:$C$68,$C32,'Indicadores brechas SH'!AY$4:AY$68)</f>
        <v>2</v>
      </c>
      <c r="AC32" s="65">
        <f>SUMIF('Indicadores brechas SH'!$C$4:$C$68,$C32,'Indicadores brechas SH'!AZ$4:AZ$68)</f>
        <v>2</v>
      </c>
      <c r="AD32" s="65">
        <f>SUMIF('Indicadores brechas SH'!$C$4:$C$68,$C32,'Indicadores brechas SH'!BA$4:BA$68)</f>
        <v>2</v>
      </c>
      <c r="AE32" s="65">
        <f>SUMIF('Indicadores brechas SH'!$C$4:$C$68,$C32,'Indicadores brechas SH'!BB$4:BB$68)</f>
        <v>4</v>
      </c>
      <c r="AF32" s="65">
        <f>SUMIF('Indicadores brechas SH'!$C$4:$C$68,$C32,'Indicadores brechas SH'!BC$4:BC$68)</f>
        <v>2</v>
      </c>
      <c r="AG32" s="65">
        <f>SUMIF('Indicadores brechas SH'!$C$4:$C$68,$C32,'Indicadores brechas SH'!BD$4:BD$68)</f>
        <v>2</v>
      </c>
      <c r="AH32" s="65">
        <f>SUMIF('Indicadores brechas SH'!$C$4:$C$68,$C32,'Indicadores brechas SH'!BE$4:BE$68)</f>
        <v>2</v>
      </c>
      <c r="AI32" s="65">
        <f>SUMIF('Indicadores brechas SH'!$C$4:$C$68,$C32,'Indicadores brechas SH'!BF$4:BF$68)</f>
        <v>4</v>
      </c>
      <c r="AJ32" s="66">
        <f>SUMIF('Indicadores brechas SH'!$C$4:$C$68,$C32,'Indicadores brechas SH'!BG$4:BG$68)</f>
        <v>2</v>
      </c>
      <c r="AK32" s="17">
        <f>SUMIF('Indicadores brechas SH'!$C$4:$C$68,$C32,'Indicadores brechas SH'!BI$4:BI$68)</f>
        <v>4</v>
      </c>
      <c r="AL32" s="65">
        <f>SUMIF('Indicadores brechas SH'!$C$4:$C$68,$C32,'Indicadores brechas SH'!BJ$4:BJ$68)</f>
        <v>4</v>
      </c>
      <c r="AM32" s="65">
        <f>SUMIF('Indicadores brechas SH'!$C$4:$C$68,$C32,'Indicadores brechas SH'!BK$4:BK$68)</f>
        <v>4</v>
      </c>
      <c r="AN32" s="65">
        <f>SUMIF('Indicadores brechas SH'!$C$4:$C$68,$C32,'Indicadores brechas SH'!BL$4:BL$68)</f>
        <v>2</v>
      </c>
      <c r="AO32" s="65">
        <f>SUMIF('Indicadores brechas SH'!$C$4:$C$68,$C32,'Indicadores brechas SH'!BM$4:BM$68)</f>
        <v>4</v>
      </c>
      <c r="AP32" s="65">
        <f>SUMIF('Indicadores brechas SH'!$C$4:$C$68,$C32,'Indicadores brechas SH'!BN$4:BN$68)</f>
        <v>2</v>
      </c>
      <c r="AQ32" s="65">
        <f>SUMIF('Indicadores brechas SH'!$C$4:$C$68,$C32,'Indicadores brechas SH'!BO$4:BO$68)</f>
        <v>4</v>
      </c>
      <c r="AR32" s="65">
        <f>SUMIF('Indicadores brechas SH'!$C$4:$C$68,$C32,'Indicadores brechas SH'!BP$4:BP$68)</f>
        <v>2</v>
      </c>
      <c r="AS32" s="65">
        <f>SUMIF('Indicadores brechas SH'!$C$4:$C$68,$C32,'Indicadores brechas SH'!BQ$4:BQ$68)</f>
        <v>2</v>
      </c>
      <c r="AT32" s="66">
        <f>SUMIF('Indicadores brechas SH'!$C$4:$C$68,$C32,'Indicadores brechas SH'!BR$4:BR$68)</f>
        <v>4</v>
      </c>
      <c r="AU32" s="17">
        <f>SUMIF('Indicadores brechas SH'!$C$4:$C$68,$C32,'Indicadores brechas SH'!BT$4:BT$68)</f>
        <v>2</v>
      </c>
      <c r="AV32" s="65">
        <f>SUMIF('Indicadores brechas SH'!$C$4:$C$68,$C32,'Indicadores brechas SH'!BU$4:BU$68)</f>
        <v>2</v>
      </c>
      <c r="AW32" s="65">
        <f>SUMIF('Indicadores brechas SH'!$C$4:$C$68,$C32,'Indicadores brechas SH'!BV$4:BV$68)</f>
        <v>2</v>
      </c>
      <c r="AX32" s="65">
        <f>SUMIF('Indicadores brechas SH'!$C$4:$C$68,$C32,'Indicadores brechas SH'!BW$4:BW$68)</f>
        <v>2</v>
      </c>
      <c r="AY32" s="65">
        <f>SUMIF('Indicadores brechas SH'!$C$4:$C$68,$C32,'Indicadores brechas SH'!BX$4:BX$68)</f>
        <v>2</v>
      </c>
      <c r="AZ32" s="65">
        <f>SUMIF('Indicadores brechas SH'!$C$4:$C$68,$C32,'Indicadores brechas SH'!BY$4:BY$68)</f>
        <v>2</v>
      </c>
      <c r="BA32" s="65">
        <f>SUMIF('Indicadores brechas SH'!$C$4:$C$68,$C32,'Indicadores brechas SH'!BZ$4:BZ$68)</f>
        <v>2</v>
      </c>
      <c r="BB32" s="65">
        <f>SUMIF('Indicadores brechas SH'!$C$4:$C$68,$C32,'Indicadores brechas SH'!CA$4:CA$68)</f>
        <v>2</v>
      </c>
      <c r="BC32" s="66">
        <f>SUMIF('Indicadores brechas SH'!$C$4:$C$68,$C32,'Indicadores brechas SH'!CB$4:CB$68)</f>
        <v>2</v>
      </c>
      <c r="BD32" s="17">
        <f>SUMIF('Indicadores brechas SH'!$C$4:$C$68,$C32,'Indicadores brechas SH'!CD$4:CD$68)</f>
        <v>2</v>
      </c>
      <c r="BE32" s="65">
        <f>SUMIF('Indicadores brechas SH'!$C$4:$C$68,$C32,'Indicadores brechas SH'!CE$4:CE$68)</f>
        <v>2</v>
      </c>
      <c r="BF32" s="66">
        <f>SUMIF('Indicadores brechas SH'!$C$4:$C$68,$C32,'Indicadores brechas SH'!CF$4:CF$68)</f>
        <v>1</v>
      </c>
      <c r="BG32" s="17">
        <f>SUMIF('Indicadores brechas SH'!$C$4:$C$68,$C32,'Indicadores brechas SH'!CH$4:CH$68)</f>
        <v>2</v>
      </c>
      <c r="BH32" s="65">
        <f>SUMIF('Indicadores brechas SH'!$C$4:$C$68,$C32,'Indicadores brechas SH'!CI$4:CI$68)</f>
        <v>2</v>
      </c>
      <c r="BI32" s="66">
        <f>SUMIF('Indicadores brechas SH'!$C$4:$C$68,$C32,'Indicadores brechas SH'!CJ$4:CJ$68)</f>
        <v>4</v>
      </c>
      <c r="BJ32" s="17">
        <f>SUMIF('Indicadores brechas SH'!$C$4:$C$68,$C32,'Indicadores brechas SH'!CL$4:CL$68)</f>
        <v>2</v>
      </c>
      <c r="BK32" s="65">
        <f>SUMIF('Indicadores brechas SH'!$C$4:$C$68,$C32,'Indicadores brechas SH'!CM$4:CM$68)</f>
        <v>4</v>
      </c>
      <c r="BL32" s="65">
        <f>SUMIF('Indicadores brechas SH'!$C$4:$C$68,$C32,'Indicadores brechas SH'!CN$4:CN$68)</f>
        <v>4</v>
      </c>
      <c r="BM32" s="65">
        <f>SUMIF('Indicadores brechas SH'!$C$4:$C$68,$C32,'Indicadores brechas SH'!CO$4:CO$68)</f>
        <v>1</v>
      </c>
      <c r="BN32" s="65">
        <f>SUMIF('Indicadores brechas SH'!$C$4:$C$68,$C32,'Indicadores brechas SH'!CP$4:CP$68)</f>
        <v>2</v>
      </c>
      <c r="BO32" s="65">
        <f>SUMIF('Indicadores brechas SH'!$C$4:$C$68,$C32,'Indicadores brechas SH'!CQ$4:CQ$68)</f>
        <v>1</v>
      </c>
      <c r="BP32" s="66">
        <f>SUMIF('Indicadores brechas SH'!$C$4:$C$68,$C32,'Indicadores brechas SH'!CR$4:CR$68)</f>
        <v>2</v>
      </c>
      <c r="BQ32" s="17">
        <f>SUMIF('Indicadores brechas SH'!$C$4:$C$68,$C32,'Indicadores brechas SH'!CT$4:CT$68)</f>
        <v>2</v>
      </c>
      <c r="BR32" s="65">
        <f>SUMIF('Indicadores brechas SH'!$C$4:$C$68,$C32,'Indicadores brechas SH'!CU$4:CU$68)</f>
        <v>4</v>
      </c>
      <c r="BS32" s="66">
        <f>SUMIF('Indicadores brechas SH'!$C$4:$C$68,$C32,'Indicadores brechas SH'!CV$4:CV$68)</f>
        <v>2</v>
      </c>
      <c r="BT32" s="17">
        <f>SUMIF('Indicadores brechas SH'!$C$4:$C$68,$C32,'Indicadores brechas SH'!CX$4:CX$68)</f>
        <v>2</v>
      </c>
      <c r="BU32" s="65">
        <f>SUMIF('Indicadores brechas SH'!$C$4:$C$68,$C32,'Indicadores brechas SH'!CY$4:CY$68)</f>
        <v>4</v>
      </c>
      <c r="BV32" s="65">
        <f>SUMIF('Indicadores brechas SH'!$C$4:$C$68,$C32,'Indicadores brechas SH'!CZ$4:CZ$68)</f>
        <v>1</v>
      </c>
      <c r="BW32" s="65">
        <f>SUMIF('Indicadores brechas SH'!$C$4:$C$68,$C32,'Indicadores brechas SH'!DA$4:DA$68)</f>
        <v>4</v>
      </c>
      <c r="BX32" s="65">
        <f>SUMIF('Indicadores brechas SH'!$C$4:$C$68,$C32,'Indicadores brechas SH'!DB$4:DB$68)</f>
        <v>4</v>
      </c>
      <c r="BY32" s="65">
        <f>SUMIF('Indicadores brechas SH'!$C$4:$C$68,$C32,'Indicadores brechas SH'!DC$4:DC$68)</f>
        <v>4</v>
      </c>
      <c r="BZ32" s="65">
        <f>SUMIF('Indicadores brechas SH'!$C$4:$C$68,$C32,'Indicadores brechas SH'!DD$4:DD$68)</f>
        <v>4</v>
      </c>
      <c r="CA32" s="65">
        <f>SUMIF('Indicadores brechas SH'!$C$4:$C$68,$C32,'Indicadores brechas SH'!DE$4:DE$68)</f>
        <v>4</v>
      </c>
      <c r="CB32" s="66">
        <f>SUMIF('Indicadores brechas SH'!$C$4:$C$68,$C32,'Indicadores brechas SH'!DF$4:DF$68)</f>
        <v>4</v>
      </c>
      <c r="CC32" s="17">
        <f>SUMIF('Indicadores brechas SH'!$C$4:$C$68,$C32,'Indicadores brechas SH'!DH$4:DH$68)</f>
        <v>1</v>
      </c>
      <c r="CD32" s="65">
        <f>SUMIF('Indicadores brechas SH'!$C$4:$C$68,$C32,'Indicadores brechas SH'!DI$4:DI$68)</f>
        <v>4</v>
      </c>
      <c r="CE32" s="65">
        <f>SUMIF('Indicadores brechas SH'!$C$4:$C$68,$C32,'Indicadores brechas SH'!DJ$4:DJ$68)</f>
        <v>4</v>
      </c>
      <c r="CF32" s="65">
        <f>SUMIF('Indicadores brechas SH'!$C$4:$C$68,$C32,'Indicadores brechas SH'!DK$4:DK$68)</f>
        <v>1</v>
      </c>
      <c r="CG32" s="65">
        <f>SUMIF('Indicadores brechas SH'!$C$4:$C$68,$C32,'Indicadores brechas SH'!DL$4:DL$68)</f>
        <v>4</v>
      </c>
      <c r="CH32" s="65">
        <f>SUMIF('Indicadores brechas SH'!$C$4:$C$68,$C32,'Indicadores brechas SH'!DM$4:DM$68)</f>
        <v>4</v>
      </c>
      <c r="CI32" s="65">
        <f>SUMIF('Indicadores brechas SH'!$C$4:$C$68,$C32,'Indicadores brechas SH'!DN$4:DN$68)</f>
        <v>1</v>
      </c>
      <c r="CJ32" s="65">
        <f>SUMIF('Indicadores brechas SH'!$C$4:$C$68,$C32,'Indicadores brechas SH'!DO$4:DO$68)</f>
        <v>2</v>
      </c>
      <c r="CK32" s="66">
        <f>SUMIF('Indicadores brechas SH'!$C$4:$C$68,$C32,'Indicadores brechas SH'!DP$4:DP$68)</f>
        <v>2</v>
      </c>
      <c r="CL32" s="17">
        <f>SUMIF('Indicadores brechas SH'!$C$4:$C$68,$C32,'Indicadores brechas SH'!DR$4:DR$68)</f>
        <v>4</v>
      </c>
      <c r="CM32" s="65">
        <f>SUMIF('Indicadores brechas SH'!$C$4:$C$68,$C32,'Indicadores brechas SH'!DS$4:DS$68)</f>
        <v>2</v>
      </c>
      <c r="CN32" s="65">
        <f>SUMIF('Indicadores brechas SH'!$C$4:$C$68,$C32,'Indicadores brechas SH'!DT$4:DT$68)</f>
        <v>4</v>
      </c>
      <c r="CO32" s="66">
        <f>SUMIF('Indicadores brechas SH'!$C$4:$C$68,$C32,'Indicadores brechas SH'!DU$4:DU$68)</f>
        <v>2</v>
      </c>
      <c r="CP32" s="17">
        <f>SUMIF('Indicadores brechas SH'!$C$4:$C$68,$C32,'Indicadores brechas SH'!DW$4:DW$68)</f>
        <v>4</v>
      </c>
      <c r="CQ32" s="65">
        <f>SUMIF('Indicadores brechas SH'!$C$4:$C$68,$C32,'Indicadores brechas SH'!DX$4:DX$68)</f>
        <v>2</v>
      </c>
      <c r="CR32" s="65">
        <f>SUMIF('Indicadores brechas SH'!$C$4:$C$68,$C32,'Indicadores brechas SH'!DY$4:DY$68)</f>
        <v>4</v>
      </c>
      <c r="CS32" s="65">
        <f>SUMIF('Indicadores brechas SH'!$C$4:$C$68,$C32,'Indicadores brechas SH'!DZ$4:DZ$68)</f>
        <v>4</v>
      </c>
      <c r="CT32" s="65">
        <f>SUMIF('Indicadores brechas SH'!$C$4:$C$68,$C32,'Indicadores brechas SH'!EA$4:EA$68)</f>
        <v>4</v>
      </c>
      <c r="CU32" s="65">
        <f>SUMIF('Indicadores brechas SH'!$C$4:$C$68,$C32,'Indicadores brechas SH'!EB$4:EB$68)</f>
        <v>4</v>
      </c>
      <c r="CV32" s="65">
        <f>SUMIF('Indicadores brechas SH'!$C$4:$C$68,$C32,'Indicadores brechas SH'!EC$4:EC$68)</f>
        <v>4</v>
      </c>
      <c r="CW32" s="66">
        <f>SUMIF('Indicadores brechas SH'!$C$4:$C$68,$C32,'Indicadores brechas SH'!ED$4:ED$68)</f>
        <v>1</v>
      </c>
      <c r="CX32" s="17">
        <f>SUMIF('Indicadores brechas SH'!$C$4:$C$68,$C32,'Indicadores brechas SH'!EF$4:EF$68)</f>
        <v>2</v>
      </c>
      <c r="CY32" s="65">
        <f>SUMIF('Indicadores brechas SH'!$C$4:$C$68,$C32,'Indicadores brechas SH'!EG$4:EG$68)</f>
        <v>2</v>
      </c>
      <c r="CZ32" s="65">
        <f>SUMIF('Indicadores brechas SH'!$C$4:$C$68,$C32,'Indicadores brechas SH'!EH$4:EH$68)</f>
        <v>4</v>
      </c>
      <c r="DA32" s="65">
        <f>SUMIF('Indicadores brechas SH'!$C$4:$C$68,$C32,'Indicadores brechas SH'!EI$4:EI$68)</f>
        <v>2</v>
      </c>
      <c r="DB32" s="65">
        <f>SUMIF('Indicadores brechas SH'!$C$4:$C$68,$C32,'Indicadores brechas SH'!EJ$4:EJ$68)</f>
        <v>4</v>
      </c>
      <c r="DC32" s="65">
        <f>SUMIF('Indicadores brechas SH'!$C$4:$C$68,$C32,'Indicadores brechas SH'!EK$4:EK$68)</f>
        <v>2</v>
      </c>
      <c r="DD32" s="65">
        <f>SUMIF('Indicadores brechas SH'!$C$4:$C$68,$C32,'Indicadores brechas SH'!EL$4:EL$68)</f>
        <v>4</v>
      </c>
      <c r="DE32" s="65">
        <f>SUMIF('Indicadores brechas SH'!$C$4:$C$68,$C32,'Indicadores brechas SH'!EM$4:EM$68)</f>
        <v>2</v>
      </c>
      <c r="DF32" s="66">
        <f>SUMIF('Indicadores brechas SH'!$C$4:$C$68,$C32,'Indicadores brechas SH'!EN$4:EN$68)</f>
        <v>4</v>
      </c>
      <c r="DG32" s="17">
        <f>SUMIF('Indicadores brechas SH'!$C$4:$C$68,$C32,'Indicadores brechas SH'!EP$4:EP$68)</f>
        <v>4</v>
      </c>
      <c r="DH32" s="65">
        <f>SUMIF('Indicadores brechas SH'!$C$4:$C$68,$C32,'Indicadores brechas SH'!EQ$4:EQ$68)</f>
        <v>4</v>
      </c>
      <c r="DI32" s="65">
        <f>SUMIF('Indicadores brechas SH'!$C$4:$C$68,$C32,'Indicadores brechas SH'!ER$4:ER$68)</f>
        <v>2</v>
      </c>
      <c r="DJ32" s="65">
        <f>SUMIF('Indicadores brechas SH'!$C$4:$C$68,$C32,'Indicadores brechas SH'!ES$4:ES$68)</f>
        <v>4</v>
      </c>
      <c r="DK32" s="65">
        <f>SUMIF('Indicadores brechas SH'!$C$4:$C$68,$C32,'Indicadores brechas SH'!ET$4:ET$68)</f>
        <v>4</v>
      </c>
      <c r="DL32" s="65">
        <f>SUMIF('Indicadores brechas SH'!$C$4:$C$68,$C32,'Indicadores brechas SH'!EU$4:EU$68)</f>
        <v>2</v>
      </c>
      <c r="DM32" s="65">
        <f>SUMIF('Indicadores brechas SH'!$C$4:$C$68,$C32,'Indicadores brechas SH'!EV$4:EV$68)</f>
        <v>2</v>
      </c>
      <c r="DN32" s="65">
        <f>SUMIF('Indicadores brechas SH'!$C$4:$C$68,$C32,'Indicadores brechas SH'!EW$4:EW$68)</f>
        <v>4</v>
      </c>
      <c r="DO32" s="65">
        <f>SUMIF('Indicadores brechas SH'!$C$4:$C$68,$C32,'Indicadores brechas SH'!EX$4:EX$68)</f>
        <v>2</v>
      </c>
      <c r="DP32" s="66">
        <f>SUMIF('Indicadores brechas SH'!$C$4:$C$68,$C32,'Indicadores brechas SH'!EY$4:EY$68)</f>
        <v>4</v>
      </c>
      <c r="DQ32" s="65"/>
      <c r="DR32" s="65"/>
      <c r="DS32" s="65"/>
    </row>
    <row r="33" spans="1:123" ht="90.75" thickBot="1">
      <c r="A33" s="297"/>
      <c r="B33" s="168" t="s">
        <v>309</v>
      </c>
      <c r="C33" s="171" t="s">
        <v>376</v>
      </c>
      <c r="D33" s="17">
        <f>SUMIF('Indicadores brechas SH'!$C$4:$C$68,$C33,'Indicadores brechas SH'!X$4:X$68)</f>
        <v>1</v>
      </c>
      <c r="E33" s="65">
        <f>SUMIF('Indicadores brechas SH'!$C$4:$C$68,$C33,'Indicadores brechas SH'!Y$4:Y$68)</f>
        <v>0</v>
      </c>
      <c r="F33" s="65">
        <f>SUMIF('Indicadores brechas SH'!$C$4:$C$68,$C33,'Indicadores brechas SH'!Z$4:Z$68)</f>
        <v>4</v>
      </c>
      <c r="G33" s="65">
        <f>SUMIF('Indicadores brechas SH'!$C$4:$C$68,$C33,'Indicadores brechas SH'!AA$4:AA$68)</f>
        <v>2</v>
      </c>
      <c r="H33" s="65">
        <f>SUMIF('Indicadores brechas SH'!$C$4:$C$68,$C33,'Indicadores brechas SH'!AB$4:AB$68)</f>
        <v>0</v>
      </c>
      <c r="I33" s="66">
        <f>SUMIF('Indicadores brechas SH'!$C$4:$C$68,$C33,'Indicadores brechas SH'!AC$4:AC$68)</f>
        <v>4</v>
      </c>
      <c r="J33" s="17">
        <f>SUMIF('Indicadores brechas SH'!$C$4:$C$68,$C33,'Indicadores brechas SH'!AE$4:AE$68)</f>
        <v>1</v>
      </c>
      <c r="K33" s="65">
        <f>SUMIF('Indicadores brechas SH'!$C$4:$C$68,$C33,'Indicadores brechas SH'!AF$4:AF$68)</f>
        <v>0</v>
      </c>
      <c r="L33" s="65">
        <f>SUMIF('Indicadores brechas SH'!$C$4:$C$68,$C33,'Indicadores brechas SH'!AG$4:AG$68)</f>
        <v>0</v>
      </c>
      <c r="M33" s="65">
        <f>SUMIF('Indicadores brechas SH'!$C$4:$C$68,$C33,'Indicadores brechas SH'!AH$4:AH$68)</f>
        <v>0</v>
      </c>
      <c r="N33" s="65">
        <f>SUMIF('Indicadores brechas SH'!$C$4:$C$68,$C33,'Indicadores brechas SH'!AI$4:AI$68)</f>
        <v>0</v>
      </c>
      <c r="O33" s="66">
        <f>SUMIF('Indicadores brechas SH'!$C$4:$C$68,$C33,'Indicadores brechas SH'!AJ$4:AJ$68)</f>
        <v>0</v>
      </c>
      <c r="P33" s="17">
        <f>SUMIF('Indicadores brechas SH'!$C$4:$C$68,$C33,'Indicadores brechas SH'!AL$4:AL$68)</f>
        <v>0</v>
      </c>
      <c r="Q33" s="65">
        <f>SUMIF('Indicadores brechas SH'!$C$4:$C$68,$C33,'Indicadores brechas SH'!AM$4:AM$68)</f>
        <v>0</v>
      </c>
      <c r="R33" s="65">
        <f>SUMIF('Indicadores brechas SH'!$C$4:$C$68,$C33,'Indicadores brechas SH'!AN$4:AN$68)</f>
        <v>0</v>
      </c>
      <c r="S33" s="65">
        <f>SUMIF('Indicadores brechas SH'!$C$4:$C$68,$C33,'Indicadores brechas SH'!AO$4:AO$68)</f>
        <v>0</v>
      </c>
      <c r="T33" s="65">
        <f>SUMIF('Indicadores brechas SH'!$C$4:$C$68,$C33,'Indicadores brechas SH'!AP$4:AP$68)</f>
        <v>0</v>
      </c>
      <c r="U33" s="65">
        <f>SUMIF('Indicadores brechas SH'!$C$4:$C$68,$C33,'Indicadores brechas SH'!AQ$4:AQ$68)</f>
        <v>0</v>
      </c>
      <c r="V33" s="65">
        <f>SUMIF('Indicadores brechas SH'!$C$4:$C$68,$C33,'Indicadores brechas SH'!AR$4:AR$68)</f>
        <v>0</v>
      </c>
      <c r="W33" s="65">
        <f>SUMIF('Indicadores brechas SH'!$C$4:$C$68,$C33,'Indicadores brechas SH'!AS$4:AS$68)</f>
        <v>0</v>
      </c>
      <c r="X33" s="65">
        <f>SUMIF('Indicadores brechas SH'!$C$4:$C$68,$C33,'Indicadores brechas SH'!AT$4:AT$68)</f>
        <v>0</v>
      </c>
      <c r="Y33" s="65">
        <f>SUMIF('Indicadores brechas SH'!$C$4:$C$68,$C33,'Indicadores brechas SH'!AU$4:AU$68)</f>
        <v>0</v>
      </c>
      <c r="Z33" s="66">
        <f>SUMIF('Indicadores brechas SH'!$C$4:$C$68,$C33,'Indicadores brechas SH'!AV$4:AV$68)</f>
        <v>0</v>
      </c>
      <c r="AA33" s="17">
        <f>SUMIF('Indicadores brechas SH'!$C$4:$C$68,$C33,'Indicadores brechas SH'!AX$4:AX$68)</f>
        <v>8</v>
      </c>
      <c r="AB33" s="65">
        <f>SUMIF('Indicadores brechas SH'!$C$4:$C$68,$C33,'Indicadores brechas SH'!AY$4:AY$68)</f>
        <v>0</v>
      </c>
      <c r="AC33" s="65">
        <f>SUMIF('Indicadores brechas SH'!$C$4:$C$68,$C33,'Indicadores brechas SH'!AZ$4:AZ$68)</f>
        <v>0</v>
      </c>
      <c r="AD33" s="65">
        <f>SUMIF('Indicadores brechas SH'!$C$4:$C$68,$C33,'Indicadores brechas SH'!BA$4:BA$68)</f>
        <v>0</v>
      </c>
      <c r="AE33" s="65">
        <f>SUMIF('Indicadores brechas SH'!$C$4:$C$68,$C33,'Indicadores brechas SH'!BB$4:BB$68)</f>
        <v>8</v>
      </c>
      <c r="AF33" s="65">
        <f>SUMIF('Indicadores brechas SH'!$C$4:$C$68,$C33,'Indicadores brechas SH'!BC$4:BC$68)</f>
        <v>0</v>
      </c>
      <c r="AG33" s="65">
        <f>SUMIF('Indicadores brechas SH'!$C$4:$C$68,$C33,'Indicadores brechas SH'!BD$4:BD$68)</f>
        <v>0</v>
      </c>
      <c r="AH33" s="65">
        <f>SUMIF('Indicadores brechas SH'!$C$4:$C$68,$C33,'Indicadores brechas SH'!BE$4:BE$68)</f>
        <v>0</v>
      </c>
      <c r="AI33" s="65">
        <f>SUMIF('Indicadores brechas SH'!$C$4:$C$68,$C33,'Indicadores brechas SH'!BF$4:BF$68)</f>
        <v>8</v>
      </c>
      <c r="AJ33" s="66">
        <f>SUMIF('Indicadores brechas SH'!$C$4:$C$68,$C33,'Indicadores brechas SH'!BG$4:BG$68)</f>
        <v>0</v>
      </c>
      <c r="AK33" s="17">
        <f>SUMIF('Indicadores brechas SH'!$C$4:$C$68,$C33,'Indicadores brechas SH'!BI$4:BI$68)</f>
        <v>0</v>
      </c>
      <c r="AL33" s="65">
        <f>SUMIF('Indicadores brechas SH'!$C$4:$C$68,$C33,'Indicadores brechas SH'!BJ$4:BJ$68)</f>
        <v>4</v>
      </c>
      <c r="AM33" s="65">
        <f>SUMIF('Indicadores brechas SH'!$C$4:$C$68,$C33,'Indicadores brechas SH'!BK$4:BK$68)</f>
        <v>0</v>
      </c>
      <c r="AN33" s="65">
        <f>SUMIF('Indicadores brechas SH'!$C$4:$C$68,$C33,'Indicadores brechas SH'!BL$4:BL$68)</f>
        <v>4</v>
      </c>
      <c r="AO33" s="65">
        <f>SUMIF('Indicadores brechas SH'!$C$4:$C$68,$C33,'Indicadores brechas SH'!BM$4:BM$68)</f>
        <v>4</v>
      </c>
      <c r="AP33" s="65">
        <f>SUMIF('Indicadores brechas SH'!$C$4:$C$68,$C33,'Indicadores brechas SH'!BN$4:BN$68)</f>
        <v>4</v>
      </c>
      <c r="AQ33" s="65">
        <f>SUMIF('Indicadores brechas SH'!$C$4:$C$68,$C33,'Indicadores brechas SH'!BO$4:BO$68)</f>
        <v>4</v>
      </c>
      <c r="AR33" s="65">
        <f>SUMIF('Indicadores brechas SH'!$C$4:$C$68,$C33,'Indicadores brechas SH'!BP$4:BP$68)</f>
        <v>4</v>
      </c>
      <c r="AS33" s="65">
        <f>SUMIF('Indicadores brechas SH'!$C$4:$C$68,$C33,'Indicadores brechas SH'!BQ$4:BQ$68)</f>
        <v>4</v>
      </c>
      <c r="AT33" s="66">
        <f>SUMIF('Indicadores brechas SH'!$C$4:$C$68,$C33,'Indicadores brechas SH'!BR$4:BR$68)</f>
        <v>4</v>
      </c>
      <c r="AU33" s="17">
        <f>SUMIF('Indicadores brechas SH'!$C$4:$C$68,$C33,'Indicadores brechas SH'!BT$4:BT$68)</f>
        <v>0</v>
      </c>
      <c r="AV33" s="65">
        <f>SUMIF('Indicadores brechas SH'!$C$4:$C$68,$C33,'Indicadores brechas SH'!BU$4:BU$68)</f>
        <v>4</v>
      </c>
      <c r="AW33" s="65">
        <f>SUMIF('Indicadores brechas SH'!$C$4:$C$68,$C33,'Indicadores brechas SH'!BV$4:BV$68)</f>
        <v>4</v>
      </c>
      <c r="AX33" s="65">
        <f>SUMIF('Indicadores brechas SH'!$C$4:$C$68,$C33,'Indicadores brechas SH'!BW$4:BW$68)</f>
        <v>0</v>
      </c>
      <c r="AY33" s="65">
        <f>SUMIF('Indicadores brechas SH'!$C$4:$C$68,$C33,'Indicadores brechas SH'!BX$4:BX$68)</f>
        <v>4</v>
      </c>
      <c r="AZ33" s="65">
        <f>SUMIF('Indicadores brechas SH'!$C$4:$C$68,$C33,'Indicadores brechas SH'!BY$4:BY$68)</f>
        <v>0</v>
      </c>
      <c r="BA33" s="65">
        <f>SUMIF('Indicadores brechas SH'!$C$4:$C$68,$C33,'Indicadores brechas SH'!BZ$4:BZ$68)</f>
        <v>0</v>
      </c>
      <c r="BB33" s="65">
        <f>SUMIF('Indicadores brechas SH'!$C$4:$C$68,$C33,'Indicadores brechas SH'!CA$4:CA$68)</f>
        <v>0</v>
      </c>
      <c r="BC33" s="66">
        <f>SUMIF('Indicadores brechas SH'!$C$4:$C$68,$C33,'Indicadores brechas SH'!CB$4:CB$68)</f>
        <v>0</v>
      </c>
      <c r="BD33" s="17">
        <f>SUMIF('Indicadores brechas SH'!$C$4:$C$68,$C33,'Indicadores brechas SH'!CD$4:CD$68)</f>
        <v>2</v>
      </c>
      <c r="BE33" s="65">
        <f>SUMIF('Indicadores brechas SH'!$C$4:$C$68,$C33,'Indicadores brechas SH'!CE$4:CE$68)</f>
        <v>0</v>
      </c>
      <c r="BF33" s="66">
        <f>SUMIF('Indicadores brechas SH'!$C$4:$C$68,$C33,'Indicadores brechas SH'!CF$4:CF$68)</f>
        <v>0</v>
      </c>
      <c r="BG33" s="17">
        <f>SUMIF('Indicadores brechas SH'!$C$4:$C$68,$C33,'Indicadores brechas SH'!CH$4:CH$68)</f>
        <v>2</v>
      </c>
      <c r="BH33" s="65">
        <f>SUMIF('Indicadores brechas SH'!$C$4:$C$68,$C33,'Indicadores brechas SH'!CI$4:CI$68)</f>
        <v>4</v>
      </c>
      <c r="BI33" s="66">
        <f>SUMIF('Indicadores brechas SH'!$C$4:$C$68,$C33,'Indicadores brechas SH'!CJ$4:CJ$68)</f>
        <v>1</v>
      </c>
      <c r="BJ33" s="17">
        <f>SUMIF('Indicadores brechas SH'!$C$4:$C$68,$C33,'Indicadores brechas SH'!CL$4:CL$68)</f>
        <v>4</v>
      </c>
      <c r="BK33" s="65">
        <f>SUMIF('Indicadores brechas SH'!$C$4:$C$68,$C33,'Indicadores brechas SH'!CM$4:CM$68)</f>
        <v>2</v>
      </c>
      <c r="BL33" s="65">
        <f>SUMIF('Indicadores brechas SH'!$C$4:$C$68,$C33,'Indicadores brechas SH'!CN$4:CN$68)</f>
        <v>2</v>
      </c>
      <c r="BM33" s="65">
        <f>SUMIF('Indicadores brechas SH'!$C$4:$C$68,$C33,'Indicadores brechas SH'!CO$4:CO$68)</f>
        <v>2</v>
      </c>
      <c r="BN33" s="65">
        <f>SUMIF('Indicadores brechas SH'!$C$4:$C$68,$C33,'Indicadores brechas SH'!CP$4:CP$68)</f>
        <v>2</v>
      </c>
      <c r="BO33" s="65">
        <f>SUMIF('Indicadores brechas SH'!$C$4:$C$68,$C33,'Indicadores brechas SH'!CQ$4:CQ$68)</f>
        <v>2</v>
      </c>
      <c r="BP33" s="66">
        <f>SUMIF('Indicadores brechas SH'!$C$4:$C$68,$C33,'Indicadores brechas SH'!CR$4:CR$68)</f>
        <v>1</v>
      </c>
      <c r="BQ33" s="17">
        <f>SUMIF('Indicadores brechas SH'!$C$4:$C$68,$C33,'Indicadores brechas SH'!CT$4:CT$68)</f>
        <v>4</v>
      </c>
      <c r="BR33" s="65">
        <f>SUMIF('Indicadores brechas SH'!$C$4:$C$68,$C33,'Indicadores brechas SH'!CU$4:CU$68)</f>
        <v>4</v>
      </c>
      <c r="BS33" s="66">
        <f>SUMIF('Indicadores brechas SH'!$C$4:$C$68,$C33,'Indicadores brechas SH'!CV$4:CV$68)</f>
        <v>2</v>
      </c>
      <c r="BT33" s="17">
        <f>SUMIF('Indicadores brechas SH'!$C$4:$C$68,$C33,'Indicadores brechas SH'!CX$4:CX$68)</f>
        <v>2</v>
      </c>
      <c r="BU33" s="65">
        <f>SUMIF('Indicadores brechas SH'!$C$4:$C$68,$C33,'Indicadores brechas SH'!CY$4:CY$68)</f>
        <v>2</v>
      </c>
      <c r="BV33" s="65">
        <f>SUMIF('Indicadores brechas SH'!$C$4:$C$68,$C33,'Indicadores brechas SH'!CZ$4:CZ$68)</f>
        <v>1</v>
      </c>
      <c r="BW33" s="65">
        <f>SUMIF('Indicadores brechas SH'!$C$4:$C$68,$C33,'Indicadores brechas SH'!DA$4:DA$68)</f>
        <v>1</v>
      </c>
      <c r="BX33" s="65">
        <f>SUMIF('Indicadores brechas SH'!$C$4:$C$68,$C33,'Indicadores brechas SH'!DB$4:DB$68)</f>
        <v>4</v>
      </c>
      <c r="BY33" s="65">
        <f>SUMIF('Indicadores brechas SH'!$C$4:$C$68,$C33,'Indicadores brechas SH'!DC$4:DC$68)</f>
        <v>1</v>
      </c>
      <c r="BZ33" s="65">
        <f>SUMIF('Indicadores brechas SH'!$C$4:$C$68,$C33,'Indicadores brechas SH'!DD$4:DD$68)</f>
        <v>1</v>
      </c>
      <c r="CA33" s="65">
        <f>SUMIF('Indicadores brechas SH'!$C$4:$C$68,$C33,'Indicadores brechas SH'!DE$4:DE$68)</f>
        <v>2</v>
      </c>
      <c r="CB33" s="66">
        <f>SUMIF('Indicadores brechas SH'!$C$4:$C$68,$C33,'Indicadores brechas SH'!DF$4:DF$68)</f>
        <v>2</v>
      </c>
      <c r="CC33" s="17">
        <f>SUMIF('Indicadores brechas SH'!$C$4:$C$68,$C33,'Indicadores brechas SH'!DH$4:DH$68)</f>
        <v>1</v>
      </c>
      <c r="CD33" s="65">
        <f>SUMIF('Indicadores brechas SH'!$C$4:$C$68,$C33,'Indicadores brechas SH'!DI$4:DI$68)</f>
        <v>1</v>
      </c>
      <c r="CE33" s="65">
        <f>SUMIF('Indicadores brechas SH'!$C$4:$C$68,$C33,'Indicadores brechas SH'!DJ$4:DJ$68)</f>
        <v>1</v>
      </c>
      <c r="CF33" s="65">
        <f>SUMIF('Indicadores brechas SH'!$C$4:$C$68,$C33,'Indicadores brechas SH'!DK$4:DK$68)</f>
        <v>1</v>
      </c>
      <c r="CG33" s="65">
        <f>SUMIF('Indicadores brechas SH'!$C$4:$C$68,$C33,'Indicadores brechas SH'!DL$4:DL$68)</f>
        <v>1</v>
      </c>
      <c r="CH33" s="65">
        <f>SUMIF('Indicadores brechas SH'!$C$4:$C$68,$C33,'Indicadores brechas SH'!DM$4:DM$68)</f>
        <v>1</v>
      </c>
      <c r="CI33" s="65">
        <f>SUMIF('Indicadores brechas SH'!$C$4:$C$68,$C33,'Indicadores brechas SH'!DN$4:DN$68)</f>
        <v>1</v>
      </c>
      <c r="CJ33" s="65">
        <f>SUMIF('Indicadores brechas SH'!$C$4:$C$68,$C33,'Indicadores brechas SH'!DO$4:DO$68)</f>
        <v>1</v>
      </c>
      <c r="CK33" s="66">
        <f>SUMIF('Indicadores brechas SH'!$C$4:$C$68,$C33,'Indicadores brechas SH'!DP$4:DP$68)</f>
        <v>1</v>
      </c>
      <c r="CL33" s="17">
        <f>SUMIF('Indicadores brechas SH'!$C$4:$C$68,$C33,'Indicadores brechas SH'!DR$4:DR$68)</f>
        <v>1</v>
      </c>
      <c r="CM33" s="65">
        <f>SUMIF('Indicadores brechas SH'!$C$4:$C$68,$C33,'Indicadores brechas SH'!DS$4:DS$68)</f>
        <v>1</v>
      </c>
      <c r="CN33" s="65">
        <f>SUMIF('Indicadores brechas SH'!$C$4:$C$68,$C33,'Indicadores brechas SH'!DT$4:DT$68)</f>
        <v>1</v>
      </c>
      <c r="CO33" s="66">
        <f>SUMIF('Indicadores brechas SH'!$C$4:$C$68,$C33,'Indicadores brechas SH'!DU$4:DU$68)</f>
        <v>1</v>
      </c>
      <c r="CP33" s="17">
        <f>SUMIF('Indicadores brechas SH'!$C$4:$C$68,$C33,'Indicadores brechas SH'!DW$4:DW$68)</f>
        <v>2</v>
      </c>
      <c r="CQ33" s="65">
        <f>SUMIF('Indicadores brechas SH'!$C$4:$C$68,$C33,'Indicadores brechas SH'!DX$4:DX$68)</f>
        <v>4</v>
      </c>
      <c r="CR33" s="65">
        <f>SUMIF('Indicadores brechas SH'!$C$4:$C$68,$C33,'Indicadores brechas SH'!DY$4:DY$68)</f>
        <v>2</v>
      </c>
      <c r="CS33" s="65">
        <f>SUMIF('Indicadores brechas SH'!$C$4:$C$68,$C33,'Indicadores brechas SH'!DZ$4:DZ$68)</f>
        <v>4</v>
      </c>
      <c r="CT33" s="65">
        <f>SUMIF('Indicadores brechas SH'!$C$4:$C$68,$C33,'Indicadores brechas SH'!EA$4:EA$68)</f>
        <v>2</v>
      </c>
      <c r="CU33" s="65">
        <f>SUMIF('Indicadores brechas SH'!$C$4:$C$68,$C33,'Indicadores brechas SH'!EB$4:EB$68)</f>
        <v>4</v>
      </c>
      <c r="CV33" s="65">
        <f>SUMIF('Indicadores brechas SH'!$C$4:$C$68,$C33,'Indicadores brechas SH'!EC$4:EC$68)</f>
        <v>2</v>
      </c>
      <c r="CW33" s="66">
        <f>SUMIF('Indicadores brechas SH'!$C$4:$C$68,$C33,'Indicadores brechas SH'!ED$4:ED$68)</f>
        <v>2</v>
      </c>
      <c r="CX33" s="17">
        <f>SUMIF('Indicadores brechas SH'!$C$4:$C$68,$C33,'Indicadores brechas SH'!EF$4:EF$68)</f>
        <v>1</v>
      </c>
      <c r="CY33" s="65">
        <f>SUMIF('Indicadores brechas SH'!$C$4:$C$68,$C33,'Indicadores brechas SH'!EG$4:EG$68)</f>
        <v>1</v>
      </c>
      <c r="CZ33" s="65">
        <f>SUMIF('Indicadores brechas SH'!$C$4:$C$68,$C33,'Indicadores brechas SH'!EH$4:EH$68)</f>
        <v>1</v>
      </c>
      <c r="DA33" s="65">
        <f>SUMIF('Indicadores brechas SH'!$C$4:$C$68,$C33,'Indicadores brechas SH'!EI$4:EI$68)</f>
        <v>1</v>
      </c>
      <c r="DB33" s="65">
        <f>SUMIF('Indicadores brechas SH'!$C$4:$C$68,$C33,'Indicadores brechas SH'!EJ$4:EJ$68)</f>
        <v>1</v>
      </c>
      <c r="DC33" s="65">
        <f>SUMIF('Indicadores brechas SH'!$C$4:$C$68,$C33,'Indicadores brechas SH'!EK$4:EK$68)</f>
        <v>1</v>
      </c>
      <c r="DD33" s="65">
        <f>SUMIF('Indicadores brechas SH'!$C$4:$C$68,$C33,'Indicadores brechas SH'!EL$4:EL$68)</f>
        <v>1</v>
      </c>
      <c r="DE33" s="65">
        <f>SUMIF('Indicadores brechas SH'!$C$4:$C$68,$C33,'Indicadores brechas SH'!EM$4:EM$68)</f>
        <v>1</v>
      </c>
      <c r="DF33" s="66">
        <f>SUMIF('Indicadores brechas SH'!$C$4:$C$68,$C33,'Indicadores brechas SH'!EN$4:EN$68)</f>
        <v>1</v>
      </c>
      <c r="DG33" s="17">
        <f>SUMIF('Indicadores brechas SH'!$C$4:$C$68,$C33,'Indicadores brechas SH'!EP$4:EP$68)</f>
        <v>2</v>
      </c>
      <c r="DH33" s="65">
        <f>SUMIF('Indicadores brechas SH'!$C$4:$C$68,$C33,'Indicadores brechas SH'!EQ$4:EQ$68)</f>
        <v>2</v>
      </c>
      <c r="DI33" s="65">
        <f>SUMIF('Indicadores brechas SH'!$C$4:$C$68,$C33,'Indicadores brechas SH'!ER$4:ER$68)</f>
        <v>2</v>
      </c>
      <c r="DJ33" s="65">
        <f>SUMIF('Indicadores brechas SH'!$C$4:$C$68,$C33,'Indicadores brechas SH'!ES$4:ES$68)</f>
        <v>2</v>
      </c>
      <c r="DK33" s="65">
        <f>SUMIF('Indicadores brechas SH'!$C$4:$C$68,$C33,'Indicadores brechas SH'!ET$4:ET$68)</f>
        <v>2</v>
      </c>
      <c r="DL33" s="65">
        <f>SUMIF('Indicadores brechas SH'!$C$4:$C$68,$C33,'Indicadores brechas SH'!EU$4:EU$68)</f>
        <v>2</v>
      </c>
      <c r="DM33" s="65">
        <f>SUMIF('Indicadores brechas SH'!$C$4:$C$68,$C33,'Indicadores brechas SH'!EV$4:EV$68)</f>
        <v>2</v>
      </c>
      <c r="DN33" s="65">
        <f>SUMIF('Indicadores brechas SH'!$C$4:$C$68,$C33,'Indicadores brechas SH'!EW$4:EW$68)</f>
        <v>1</v>
      </c>
      <c r="DO33" s="65">
        <f>SUMIF('Indicadores brechas SH'!$C$4:$C$68,$C33,'Indicadores brechas SH'!EX$4:EX$68)</f>
        <v>1</v>
      </c>
      <c r="DP33" s="66">
        <f>SUMIF('Indicadores brechas SH'!$C$4:$C$68,$C33,'Indicadores brechas SH'!EY$4:EY$68)</f>
        <v>1</v>
      </c>
      <c r="DQ33" s="65"/>
      <c r="DR33" s="65"/>
      <c r="DS33" s="65"/>
    </row>
    <row r="34" spans="1:123" ht="90.75" thickBot="1">
      <c r="A34" s="298"/>
      <c r="B34" s="172" t="s">
        <v>309</v>
      </c>
      <c r="C34" s="173" t="s">
        <v>384</v>
      </c>
      <c r="D34" s="151">
        <f>SUMIF('Indicadores brechas SH'!$C$4:$C$68,$C34,'Indicadores brechas SH'!X$4:X$68)</f>
        <v>1</v>
      </c>
      <c r="E34" s="88">
        <f>SUMIF('Indicadores brechas SH'!$C$4:$C$68,$C34,'Indicadores brechas SH'!Y$4:Y$68)</f>
        <v>0</v>
      </c>
      <c r="F34" s="88">
        <f>SUMIF('Indicadores brechas SH'!$C$4:$C$68,$C34,'Indicadores brechas SH'!Z$4:Z$68)</f>
        <v>2</v>
      </c>
      <c r="G34" s="88">
        <f>SUMIF('Indicadores brechas SH'!$C$4:$C$68,$C34,'Indicadores brechas SH'!AA$4:AA$68)</f>
        <v>4</v>
      </c>
      <c r="H34" s="88">
        <f>SUMIF('Indicadores brechas SH'!$C$4:$C$68,$C34,'Indicadores brechas SH'!AB$4:AB$68)</f>
        <v>4</v>
      </c>
      <c r="I34" s="89">
        <f>SUMIF('Indicadores brechas SH'!$C$4:$C$68,$C34,'Indicadores brechas SH'!AC$4:AC$68)</f>
        <v>4</v>
      </c>
      <c r="J34" s="151">
        <f>SUMIF('Indicadores brechas SH'!$C$4:$C$68,$C34,'Indicadores brechas SH'!AE$4:AE$68)</f>
        <v>2</v>
      </c>
      <c r="K34" s="88">
        <f>SUMIF('Indicadores brechas SH'!$C$4:$C$68,$C34,'Indicadores brechas SH'!AF$4:AF$68)</f>
        <v>4</v>
      </c>
      <c r="L34" s="88">
        <f>SUMIF('Indicadores brechas SH'!$C$4:$C$68,$C34,'Indicadores brechas SH'!AG$4:AG$68)</f>
        <v>2</v>
      </c>
      <c r="M34" s="88">
        <f>SUMIF('Indicadores brechas SH'!$C$4:$C$68,$C34,'Indicadores brechas SH'!AH$4:AH$68)</f>
        <v>2</v>
      </c>
      <c r="N34" s="88">
        <f>SUMIF('Indicadores brechas SH'!$C$4:$C$68,$C34,'Indicadores brechas SH'!AI$4:AI$68)</f>
        <v>4</v>
      </c>
      <c r="O34" s="89">
        <f>SUMIF('Indicadores brechas SH'!$C$4:$C$68,$C34,'Indicadores brechas SH'!AJ$4:AJ$68)</f>
        <v>2</v>
      </c>
      <c r="P34" s="151">
        <f>SUMIF('Indicadores brechas SH'!$C$4:$C$68,$C34,'Indicadores brechas SH'!AL$4:AL$68)</f>
        <v>4</v>
      </c>
      <c r="Q34" s="88">
        <f>SUMIF('Indicadores brechas SH'!$C$4:$C$68,$C34,'Indicadores brechas SH'!AM$4:AM$68)</f>
        <v>4</v>
      </c>
      <c r="R34" s="88">
        <f>SUMIF('Indicadores brechas SH'!$C$4:$C$68,$C34,'Indicadores brechas SH'!AN$4:AN$68)</f>
        <v>4</v>
      </c>
      <c r="S34" s="88">
        <f>SUMIF('Indicadores brechas SH'!$C$4:$C$68,$C34,'Indicadores brechas SH'!AO$4:AO$68)</f>
        <v>1</v>
      </c>
      <c r="T34" s="88">
        <f>SUMIF('Indicadores brechas SH'!$C$4:$C$68,$C34,'Indicadores brechas SH'!AP$4:AP$68)</f>
        <v>2</v>
      </c>
      <c r="U34" s="88">
        <f>SUMIF('Indicadores brechas SH'!$C$4:$C$68,$C34,'Indicadores brechas SH'!AQ$4:AQ$68)</f>
        <v>2</v>
      </c>
      <c r="V34" s="88">
        <f>SUMIF('Indicadores brechas SH'!$C$4:$C$68,$C34,'Indicadores brechas SH'!AR$4:AR$68)</f>
        <v>4</v>
      </c>
      <c r="W34" s="88">
        <f>SUMIF('Indicadores brechas SH'!$C$4:$C$68,$C34,'Indicadores brechas SH'!AS$4:AS$68)</f>
        <v>4</v>
      </c>
      <c r="X34" s="88">
        <f>SUMIF('Indicadores brechas SH'!$C$4:$C$68,$C34,'Indicadores brechas SH'!AT$4:AT$68)</f>
        <v>4</v>
      </c>
      <c r="Y34" s="88">
        <f>SUMIF('Indicadores brechas SH'!$C$4:$C$68,$C34,'Indicadores brechas SH'!AU$4:AU$68)</f>
        <v>4</v>
      </c>
      <c r="Z34" s="89">
        <f>SUMIF('Indicadores brechas SH'!$C$4:$C$68,$C34,'Indicadores brechas SH'!AV$4:AV$68)</f>
        <v>4</v>
      </c>
      <c r="AA34" s="151">
        <f>SUMIF('Indicadores brechas SH'!$C$4:$C$68,$C34,'Indicadores brechas SH'!AX$4:AX$68)</f>
        <v>2</v>
      </c>
      <c r="AB34" s="88">
        <f>SUMIF('Indicadores brechas SH'!$C$4:$C$68,$C34,'Indicadores brechas SH'!AY$4:AY$68)</f>
        <v>4</v>
      </c>
      <c r="AC34" s="88">
        <f>SUMIF('Indicadores brechas SH'!$C$4:$C$68,$C34,'Indicadores brechas SH'!AZ$4:AZ$68)</f>
        <v>4</v>
      </c>
      <c r="AD34" s="88">
        <f>SUMIF('Indicadores brechas SH'!$C$4:$C$68,$C34,'Indicadores brechas SH'!BA$4:BA$68)</f>
        <v>4</v>
      </c>
      <c r="AE34" s="88">
        <f>SUMIF('Indicadores brechas SH'!$C$4:$C$68,$C34,'Indicadores brechas SH'!BB$4:BB$68)</f>
        <v>4</v>
      </c>
      <c r="AF34" s="88">
        <f>SUMIF('Indicadores brechas SH'!$C$4:$C$68,$C34,'Indicadores brechas SH'!BC$4:BC$68)</f>
        <v>0</v>
      </c>
      <c r="AG34" s="88">
        <f>SUMIF('Indicadores brechas SH'!$C$4:$C$68,$C34,'Indicadores brechas SH'!BD$4:BD$68)</f>
        <v>2</v>
      </c>
      <c r="AH34" s="88">
        <f>SUMIF('Indicadores brechas SH'!$C$4:$C$68,$C34,'Indicadores brechas SH'!BE$4:BE$68)</f>
        <v>2</v>
      </c>
      <c r="AI34" s="88">
        <f>SUMIF('Indicadores brechas SH'!$C$4:$C$68,$C34,'Indicadores brechas SH'!BF$4:BF$68)</f>
        <v>4</v>
      </c>
      <c r="AJ34" s="89">
        <f>SUMIF('Indicadores brechas SH'!$C$4:$C$68,$C34,'Indicadores brechas SH'!BG$4:BG$68)</f>
        <v>4</v>
      </c>
      <c r="AK34" s="151">
        <f>SUMIF('Indicadores brechas SH'!$C$4:$C$68,$C34,'Indicadores brechas SH'!BI$4:BI$68)</f>
        <v>0</v>
      </c>
      <c r="AL34" s="88">
        <f>SUMIF('Indicadores brechas SH'!$C$4:$C$68,$C34,'Indicadores brechas SH'!BJ$4:BJ$68)</f>
        <v>1</v>
      </c>
      <c r="AM34" s="88">
        <f>SUMIF('Indicadores brechas SH'!$C$4:$C$68,$C34,'Indicadores brechas SH'!BK$4:BK$68)</f>
        <v>0</v>
      </c>
      <c r="AN34" s="88">
        <f>SUMIF('Indicadores brechas SH'!$C$4:$C$68,$C34,'Indicadores brechas SH'!BL$4:BL$68)</f>
        <v>2</v>
      </c>
      <c r="AO34" s="88">
        <f>SUMIF('Indicadores brechas SH'!$C$4:$C$68,$C34,'Indicadores brechas SH'!BM$4:BM$68)</f>
        <v>4</v>
      </c>
      <c r="AP34" s="88">
        <f>SUMIF('Indicadores brechas SH'!$C$4:$C$68,$C34,'Indicadores brechas SH'!BN$4:BN$68)</f>
        <v>4</v>
      </c>
      <c r="AQ34" s="88">
        <f>SUMIF('Indicadores brechas SH'!$C$4:$C$68,$C34,'Indicadores brechas SH'!BO$4:BO$68)</f>
        <v>4</v>
      </c>
      <c r="AR34" s="88">
        <f>SUMIF('Indicadores brechas SH'!$C$4:$C$68,$C34,'Indicadores brechas SH'!BP$4:BP$68)</f>
        <v>4</v>
      </c>
      <c r="AS34" s="88">
        <f>SUMIF('Indicadores brechas SH'!$C$4:$C$68,$C34,'Indicadores brechas SH'!BQ$4:BQ$68)</f>
        <v>2</v>
      </c>
      <c r="AT34" s="89">
        <f>SUMIF('Indicadores brechas SH'!$C$4:$C$68,$C34,'Indicadores brechas SH'!BR$4:BR$68)</f>
        <v>4</v>
      </c>
      <c r="AU34" s="151">
        <f>SUMIF('Indicadores brechas SH'!$C$4:$C$68,$C34,'Indicadores brechas SH'!BT$4:BT$68)</f>
        <v>4</v>
      </c>
      <c r="AV34" s="88">
        <f>SUMIF('Indicadores brechas SH'!$C$4:$C$68,$C34,'Indicadores brechas SH'!BU$4:BU$68)</f>
        <v>4</v>
      </c>
      <c r="AW34" s="88">
        <f>SUMIF('Indicadores brechas SH'!$C$4:$C$68,$C34,'Indicadores brechas SH'!BV$4:BV$68)</f>
        <v>4</v>
      </c>
      <c r="AX34" s="88">
        <f>SUMIF('Indicadores brechas SH'!$C$4:$C$68,$C34,'Indicadores brechas SH'!BW$4:BW$68)</f>
        <v>4</v>
      </c>
      <c r="AY34" s="88">
        <f>SUMIF('Indicadores brechas SH'!$C$4:$C$68,$C34,'Indicadores brechas SH'!BX$4:BX$68)</f>
        <v>4</v>
      </c>
      <c r="AZ34" s="88">
        <f>SUMIF('Indicadores brechas SH'!$C$4:$C$68,$C34,'Indicadores brechas SH'!BY$4:BY$68)</f>
        <v>2</v>
      </c>
      <c r="BA34" s="88">
        <f>SUMIF('Indicadores brechas SH'!$C$4:$C$68,$C34,'Indicadores brechas SH'!BZ$4:BZ$68)</f>
        <v>1</v>
      </c>
      <c r="BB34" s="88">
        <f>SUMIF('Indicadores brechas SH'!$C$4:$C$68,$C34,'Indicadores brechas SH'!CA$4:CA$68)</f>
        <v>4</v>
      </c>
      <c r="BC34" s="89">
        <f>SUMIF('Indicadores brechas SH'!$C$4:$C$68,$C34,'Indicadores brechas SH'!CB$4:CB$68)</f>
        <v>2</v>
      </c>
      <c r="BD34" s="151">
        <f>SUMIF('Indicadores brechas SH'!$C$4:$C$68,$C34,'Indicadores brechas SH'!CD$4:CD$68)</f>
        <v>4</v>
      </c>
      <c r="BE34" s="88">
        <f>SUMIF('Indicadores brechas SH'!$C$4:$C$68,$C34,'Indicadores brechas SH'!CE$4:CE$68)</f>
        <v>4</v>
      </c>
      <c r="BF34" s="89">
        <f>SUMIF('Indicadores brechas SH'!$C$4:$C$68,$C34,'Indicadores brechas SH'!CF$4:CF$68)</f>
        <v>4</v>
      </c>
      <c r="BG34" s="151">
        <f>SUMIF('Indicadores brechas SH'!$C$4:$C$68,$C34,'Indicadores brechas SH'!CH$4:CH$68)</f>
        <v>4</v>
      </c>
      <c r="BH34" s="88">
        <f>SUMIF('Indicadores brechas SH'!$C$4:$C$68,$C34,'Indicadores brechas SH'!CI$4:CI$68)</f>
        <v>4</v>
      </c>
      <c r="BI34" s="89">
        <f>SUMIF('Indicadores brechas SH'!$C$4:$C$68,$C34,'Indicadores brechas SH'!CJ$4:CJ$68)</f>
        <v>4</v>
      </c>
      <c r="BJ34" s="151">
        <f>SUMIF('Indicadores brechas SH'!$C$4:$C$68,$C34,'Indicadores brechas SH'!CL$4:CL$68)</f>
        <v>4</v>
      </c>
      <c r="BK34" s="88">
        <f>SUMIF('Indicadores brechas SH'!$C$4:$C$68,$C34,'Indicadores brechas SH'!CM$4:CM$68)</f>
        <v>4</v>
      </c>
      <c r="BL34" s="88">
        <f>SUMIF('Indicadores brechas SH'!$C$4:$C$68,$C34,'Indicadores brechas SH'!CN$4:CN$68)</f>
        <v>2</v>
      </c>
      <c r="BM34" s="88">
        <f>SUMIF('Indicadores brechas SH'!$C$4:$C$68,$C34,'Indicadores brechas SH'!CO$4:CO$68)</f>
        <v>4</v>
      </c>
      <c r="BN34" s="88">
        <f>SUMIF('Indicadores brechas SH'!$C$4:$C$68,$C34,'Indicadores brechas SH'!CP$4:CP$68)</f>
        <v>2</v>
      </c>
      <c r="BO34" s="88">
        <f>SUMIF('Indicadores brechas SH'!$C$4:$C$68,$C34,'Indicadores brechas SH'!CQ$4:CQ$68)</f>
        <v>4</v>
      </c>
      <c r="BP34" s="89">
        <f>SUMIF('Indicadores brechas SH'!$C$4:$C$68,$C34,'Indicadores brechas SH'!CR$4:CR$68)</f>
        <v>2</v>
      </c>
      <c r="BQ34" s="151">
        <f>SUMIF('Indicadores brechas SH'!$C$4:$C$68,$C34,'Indicadores brechas SH'!CT$4:CT$68)</f>
        <v>4</v>
      </c>
      <c r="BR34" s="88">
        <f>SUMIF('Indicadores brechas SH'!$C$4:$C$68,$C34,'Indicadores brechas SH'!CU$4:CU$68)</f>
        <v>4</v>
      </c>
      <c r="BS34" s="89">
        <f>SUMIF('Indicadores brechas SH'!$C$4:$C$68,$C34,'Indicadores brechas SH'!CV$4:CV$68)</f>
        <v>2</v>
      </c>
      <c r="BT34" s="151">
        <f>SUMIF('Indicadores brechas SH'!$C$4:$C$68,$C34,'Indicadores brechas SH'!CX$4:CX$68)</f>
        <v>4</v>
      </c>
      <c r="BU34" s="88">
        <f>SUMIF('Indicadores brechas SH'!$C$4:$C$68,$C34,'Indicadores brechas SH'!CY$4:CY$68)</f>
        <v>4</v>
      </c>
      <c r="BV34" s="88">
        <f>SUMIF('Indicadores brechas SH'!$C$4:$C$68,$C34,'Indicadores brechas SH'!CZ$4:CZ$68)</f>
        <v>4</v>
      </c>
      <c r="BW34" s="88">
        <f>SUMIF('Indicadores brechas SH'!$C$4:$C$68,$C34,'Indicadores brechas SH'!DA$4:DA$68)</f>
        <v>4</v>
      </c>
      <c r="BX34" s="88">
        <f>SUMIF('Indicadores brechas SH'!$C$4:$C$68,$C34,'Indicadores brechas SH'!DB$4:DB$68)</f>
        <v>2</v>
      </c>
      <c r="BY34" s="88">
        <f>SUMIF('Indicadores brechas SH'!$C$4:$C$68,$C34,'Indicadores brechas SH'!DC$4:DC$68)</f>
        <v>4</v>
      </c>
      <c r="BZ34" s="88">
        <f>SUMIF('Indicadores brechas SH'!$C$4:$C$68,$C34,'Indicadores brechas SH'!DD$4:DD$68)</f>
        <v>4</v>
      </c>
      <c r="CA34" s="88">
        <f>SUMIF('Indicadores brechas SH'!$C$4:$C$68,$C34,'Indicadores brechas SH'!DE$4:DE$68)</f>
        <v>4</v>
      </c>
      <c r="CB34" s="89">
        <f>SUMIF('Indicadores brechas SH'!$C$4:$C$68,$C34,'Indicadores brechas SH'!DF$4:DF$68)</f>
        <v>4</v>
      </c>
      <c r="CC34" s="151">
        <f>SUMIF('Indicadores brechas SH'!$C$4:$C$68,$C34,'Indicadores brechas SH'!DH$4:DH$68)</f>
        <v>2</v>
      </c>
      <c r="CD34" s="88">
        <f>SUMIF('Indicadores brechas SH'!$C$4:$C$68,$C34,'Indicadores brechas SH'!DI$4:DI$68)</f>
        <v>4</v>
      </c>
      <c r="CE34" s="88">
        <f>SUMIF('Indicadores brechas SH'!$C$4:$C$68,$C34,'Indicadores brechas SH'!DJ$4:DJ$68)</f>
        <v>4</v>
      </c>
      <c r="CF34" s="88">
        <f>SUMIF('Indicadores brechas SH'!$C$4:$C$68,$C34,'Indicadores brechas SH'!DK$4:DK$68)</f>
        <v>4</v>
      </c>
      <c r="CG34" s="88">
        <f>SUMIF('Indicadores brechas SH'!$C$4:$C$68,$C34,'Indicadores brechas SH'!DL$4:DL$68)</f>
        <v>4</v>
      </c>
      <c r="CH34" s="88">
        <f>SUMIF('Indicadores brechas SH'!$C$4:$C$68,$C34,'Indicadores brechas SH'!DM$4:DM$68)</f>
        <v>4</v>
      </c>
      <c r="CI34" s="88">
        <f>SUMIF('Indicadores brechas SH'!$C$4:$C$68,$C34,'Indicadores brechas SH'!DN$4:DN$68)</f>
        <v>4</v>
      </c>
      <c r="CJ34" s="88">
        <f>SUMIF('Indicadores brechas SH'!$C$4:$C$68,$C34,'Indicadores brechas SH'!DO$4:DO$68)</f>
        <v>4</v>
      </c>
      <c r="CK34" s="89">
        <f>SUMIF('Indicadores brechas SH'!$C$4:$C$68,$C34,'Indicadores brechas SH'!DP$4:DP$68)</f>
        <v>4</v>
      </c>
      <c r="CL34" s="151">
        <f>SUMIF('Indicadores brechas SH'!$C$4:$C$68,$C34,'Indicadores brechas SH'!DR$4:DR$68)</f>
        <v>4</v>
      </c>
      <c r="CM34" s="88">
        <f>SUMIF('Indicadores brechas SH'!$C$4:$C$68,$C34,'Indicadores brechas SH'!DS$4:DS$68)</f>
        <v>2</v>
      </c>
      <c r="CN34" s="88">
        <f>SUMIF('Indicadores brechas SH'!$C$4:$C$68,$C34,'Indicadores brechas SH'!DT$4:DT$68)</f>
        <v>2</v>
      </c>
      <c r="CO34" s="89">
        <f>SUMIF('Indicadores brechas SH'!$C$4:$C$68,$C34,'Indicadores brechas SH'!DU$4:DU$68)</f>
        <v>4</v>
      </c>
      <c r="CP34" s="151">
        <f>SUMIF('Indicadores brechas SH'!$C$4:$C$68,$C34,'Indicadores brechas SH'!DW$4:DW$68)</f>
        <v>2</v>
      </c>
      <c r="CQ34" s="88">
        <f>SUMIF('Indicadores brechas SH'!$C$4:$C$68,$C34,'Indicadores brechas SH'!DX$4:DX$68)</f>
        <v>2</v>
      </c>
      <c r="CR34" s="88">
        <f>SUMIF('Indicadores brechas SH'!$C$4:$C$68,$C34,'Indicadores brechas SH'!DY$4:DY$68)</f>
        <v>4</v>
      </c>
      <c r="CS34" s="88">
        <f>SUMIF('Indicadores brechas SH'!$C$4:$C$68,$C34,'Indicadores brechas SH'!DZ$4:DZ$68)</f>
        <v>1</v>
      </c>
      <c r="CT34" s="88">
        <f>SUMIF('Indicadores brechas SH'!$C$4:$C$68,$C34,'Indicadores brechas SH'!EA$4:EA$68)</f>
        <v>4</v>
      </c>
      <c r="CU34" s="88">
        <f>SUMIF('Indicadores brechas SH'!$C$4:$C$68,$C34,'Indicadores brechas SH'!EB$4:EB$68)</f>
        <v>1</v>
      </c>
      <c r="CV34" s="88">
        <f>SUMIF('Indicadores brechas SH'!$C$4:$C$68,$C34,'Indicadores brechas SH'!EC$4:EC$68)</f>
        <v>2</v>
      </c>
      <c r="CW34" s="89">
        <f>SUMIF('Indicadores brechas SH'!$C$4:$C$68,$C34,'Indicadores brechas SH'!ED$4:ED$68)</f>
        <v>1</v>
      </c>
      <c r="CX34" s="151">
        <f>SUMIF('Indicadores brechas SH'!$C$4:$C$68,$C34,'Indicadores brechas SH'!EF$4:EF$68)</f>
        <v>2</v>
      </c>
      <c r="CY34" s="88">
        <f>SUMIF('Indicadores brechas SH'!$C$4:$C$68,$C34,'Indicadores brechas SH'!EG$4:EG$68)</f>
        <v>1</v>
      </c>
      <c r="CZ34" s="88">
        <f>SUMIF('Indicadores brechas SH'!$C$4:$C$68,$C34,'Indicadores brechas SH'!EH$4:EH$68)</f>
        <v>4</v>
      </c>
      <c r="DA34" s="88">
        <f>SUMIF('Indicadores brechas SH'!$C$4:$C$68,$C34,'Indicadores brechas SH'!EI$4:EI$68)</f>
        <v>4</v>
      </c>
      <c r="DB34" s="88">
        <f>SUMIF('Indicadores brechas SH'!$C$4:$C$68,$C34,'Indicadores brechas SH'!EJ$4:EJ$68)</f>
        <v>4</v>
      </c>
      <c r="DC34" s="88">
        <f>SUMIF('Indicadores brechas SH'!$C$4:$C$68,$C34,'Indicadores brechas SH'!EK$4:EK$68)</f>
        <v>4</v>
      </c>
      <c r="DD34" s="88">
        <f>SUMIF('Indicadores brechas SH'!$C$4:$C$68,$C34,'Indicadores brechas SH'!EL$4:EL$68)</f>
        <v>4</v>
      </c>
      <c r="DE34" s="88">
        <f>SUMIF('Indicadores brechas SH'!$C$4:$C$68,$C34,'Indicadores brechas SH'!EM$4:EM$68)</f>
        <v>4</v>
      </c>
      <c r="DF34" s="89">
        <f>SUMIF('Indicadores brechas SH'!$C$4:$C$68,$C34,'Indicadores brechas SH'!EN$4:EN$68)</f>
        <v>4</v>
      </c>
      <c r="DG34" s="151">
        <f>SUMIF('Indicadores brechas SH'!$C$4:$C$68,$C34,'Indicadores brechas SH'!EP$4:EP$68)</f>
        <v>2</v>
      </c>
      <c r="DH34" s="88">
        <f>SUMIF('Indicadores brechas SH'!$C$4:$C$68,$C34,'Indicadores brechas SH'!EQ$4:EQ$68)</f>
        <v>1</v>
      </c>
      <c r="DI34" s="88">
        <f>SUMIF('Indicadores brechas SH'!$C$4:$C$68,$C34,'Indicadores brechas SH'!ER$4:ER$68)</f>
        <v>1</v>
      </c>
      <c r="DJ34" s="88">
        <f>SUMIF('Indicadores brechas SH'!$C$4:$C$68,$C34,'Indicadores brechas SH'!ES$4:ES$68)</f>
        <v>1</v>
      </c>
      <c r="DK34" s="88">
        <f>SUMIF('Indicadores brechas SH'!$C$4:$C$68,$C34,'Indicadores brechas SH'!ET$4:ET$68)</f>
        <v>4</v>
      </c>
      <c r="DL34" s="88">
        <f>SUMIF('Indicadores brechas SH'!$C$4:$C$68,$C34,'Indicadores brechas SH'!EU$4:EU$68)</f>
        <v>2</v>
      </c>
      <c r="DM34" s="88">
        <f>SUMIF('Indicadores brechas SH'!$C$4:$C$68,$C34,'Indicadores brechas SH'!EV$4:EV$68)</f>
        <v>4</v>
      </c>
      <c r="DN34" s="88">
        <f>SUMIF('Indicadores brechas SH'!$C$4:$C$68,$C34,'Indicadores brechas SH'!EW$4:EW$68)</f>
        <v>4</v>
      </c>
      <c r="DO34" s="88">
        <f>SUMIF('Indicadores brechas SH'!$C$4:$C$68,$C34,'Indicadores brechas SH'!EX$4:EX$68)</f>
        <v>2</v>
      </c>
      <c r="DP34" s="89">
        <f>SUMIF('Indicadores brechas SH'!$C$4:$C$68,$C34,'Indicadores brechas SH'!EY$4:EY$68)</f>
        <v>4</v>
      </c>
      <c r="DQ34" s="65"/>
      <c r="DR34" s="65"/>
      <c r="DS34" s="65"/>
    </row>
    <row r="35" spans="1:123" ht="165" customHeight="1">
      <c r="A35" s="285" t="s">
        <v>388</v>
      </c>
      <c r="B35" s="174" t="s">
        <v>388</v>
      </c>
      <c r="C35" s="175" t="s">
        <v>389</v>
      </c>
      <c r="D35" s="143">
        <f>SUMIF('Indicadores brechas SH'!$C$4:$C$68,$C35,'Indicadores brechas SH'!X$4:X$68)</f>
        <v>1</v>
      </c>
      <c r="E35" s="55">
        <f>SUMIF('Indicadores brechas SH'!$C$4:$C$68,$C35,'Indicadores brechas SH'!Y$4:Y$68)</f>
        <v>4</v>
      </c>
      <c r="F35" s="55">
        <f>SUMIF('Indicadores brechas SH'!$C$4:$C$68,$C35,'Indicadores brechas SH'!Z$4:Z$68)</f>
        <v>4</v>
      </c>
      <c r="G35" s="55">
        <f>SUMIF('Indicadores brechas SH'!$C$4:$C$68,$C35,'Indicadores brechas SH'!AA$4:AA$68)</f>
        <v>4</v>
      </c>
      <c r="H35" s="55">
        <f>SUMIF('Indicadores brechas SH'!$C$4:$C$68,$C35,'Indicadores brechas SH'!AB$4:AB$68)</f>
        <v>4</v>
      </c>
      <c r="I35" s="56">
        <f>SUMIF('Indicadores brechas SH'!$C$4:$C$68,$C35,'Indicadores brechas SH'!AC$4:AC$68)</f>
        <v>2</v>
      </c>
      <c r="J35" s="143">
        <f>SUMIF('Indicadores brechas SH'!$C$4:$C$68,$C35,'Indicadores brechas SH'!AE$4:AE$68)</f>
        <v>1</v>
      </c>
      <c r="K35" s="55">
        <f>SUMIF('Indicadores brechas SH'!$C$4:$C$68,$C35,'Indicadores brechas SH'!AF$4:AF$68)</f>
        <v>2</v>
      </c>
      <c r="L35" s="55">
        <f>SUMIF('Indicadores brechas SH'!$C$4:$C$68,$C35,'Indicadores brechas SH'!AG$4:AG$68)</f>
        <v>4</v>
      </c>
      <c r="M35" s="55">
        <f>SUMIF('Indicadores brechas SH'!$C$4:$C$68,$C35,'Indicadores brechas SH'!AH$4:AH$68)</f>
        <v>2</v>
      </c>
      <c r="N35" s="55">
        <f>SUMIF('Indicadores brechas SH'!$C$4:$C$68,$C35,'Indicadores brechas SH'!AI$4:AI$68)</f>
        <v>1</v>
      </c>
      <c r="O35" s="56">
        <f>SUMIF('Indicadores brechas SH'!$C$4:$C$68,$C35,'Indicadores brechas SH'!AJ$4:AJ$68)</f>
        <v>1</v>
      </c>
      <c r="P35" s="143">
        <f>SUMIF('Indicadores brechas SH'!$C$4:$C$68,$C35,'Indicadores brechas SH'!AL$4:AL$68)</f>
        <v>2</v>
      </c>
      <c r="Q35" s="55">
        <f>SUMIF('Indicadores brechas SH'!$C$4:$C$68,$C35,'Indicadores brechas SH'!AM$4:AM$68)</f>
        <v>1</v>
      </c>
      <c r="R35" s="55">
        <f>SUMIF('Indicadores brechas SH'!$C$4:$C$68,$C35,'Indicadores brechas SH'!AN$4:AN$68)</f>
        <v>1</v>
      </c>
      <c r="S35" s="55">
        <f>SUMIF('Indicadores brechas SH'!$C$4:$C$68,$C35,'Indicadores brechas SH'!AO$4:AO$68)</f>
        <v>1</v>
      </c>
      <c r="T35" s="55">
        <f>SUMIF('Indicadores brechas SH'!$C$4:$C$68,$C35,'Indicadores brechas SH'!AP$4:AP$68)</f>
        <v>2</v>
      </c>
      <c r="U35" s="55">
        <f>SUMIF('Indicadores brechas SH'!$C$4:$C$68,$C35,'Indicadores brechas SH'!AQ$4:AQ$68)</f>
        <v>2</v>
      </c>
      <c r="V35" s="55">
        <f>SUMIF('Indicadores brechas SH'!$C$4:$C$68,$C35,'Indicadores brechas SH'!AR$4:AR$68)</f>
        <v>1</v>
      </c>
      <c r="W35" s="55">
        <f>SUMIF('Indicadores brechas SH'!$C$4:$C$68,$C35,'Indicadores brechas SH'!AS$4:AS$68)</f>
        <v>1</v>
      </c>
      <c r="X35" s="55">
        <f>SUMIF('Indicadores brechas SH'!$C$4:$C$68,$C35,'Indicadores brechas SH'!AT$4:AT$68)</f>
        <v>1</v>
      </c>
      <c r="Y35" s="55">
        <f>SUMIF('Indicadores brechas SH'!$C$4:$C$68,$C35,'Indicadores brechas SH'!AU$4:AU$68)</f>
        <v>1</v>
      </c>
      <c r="Z35" s="56">
        <f>SUMIF('Indicadores brechas SH'!$C$4:$C$68,$C35,'Indicadores brechas SH'!AV$4:AV$68)</f>
        <v>1</v>
      </c>
      <c r="AA35" s="143">
        <f>SUMIF('Indicadores brechas SH'!$C$4:$C$68,$C35,'Indicadores brechas SH'!AX$4:AX$68)</f>
        <v>4</v>
      </c>
      <c r="AB35" s="55">
        <f>SUMIF('Indicadores brechas SH'!$C$4:$C$68,$C35,'Indicadores brechas SH'!AY$4:AY$68)</f>
        <v>4</v>
      </c>
      <c r="AC35" s="55">
        <f>SUMIF('Indicadores brechas SH'!$C$4:$C$68,$C35,'Indicadores brechas SH'!AZ$4:AZ$68)</f>
        <v>4</v>
      </c>
      <c r="AD35" s="55">
        <f>SUMIF('Indicadores brechas SH'!$C$4:$C$68,$C35,'Indicadores brechas SH'!BA$4:BA$68)</f>
        <v>2</v>
      </c>
      <c r="AE35" s="55">
        <f>SUMIF('Indicadores brechas SH'!$C$4:$C$68,$C35,'Indicadores brechas SH'!BB$4:BB$68)</f>
        <v>4</v>
      </c>
      <c r="AF35" s="55">
        <f>SUMIF('Indicadores brechas SH'!$C$4:$C$68,$C35,'Indicadores brechas SH'!BC$4:BC$68)</f>
        <v>2</v>
      </c>
      <c r="AG35" s="55">
        <f>SUMIF('Indicadores brechas SH'!$C$4:$C$68,$C35,'Indicadores brechas SH'!BD$4:BD$68)</f>
        <v>4</v>
      </c>
      <c r="AH35" s="55">
        <f>SUMIF('Indicadores brechas SH'!$C$4:$C$68,$C35,'Indicadores brechas SH'!BE$4:BE$68)</f>
        <v>2</v>
      </c>
      <c r="AI35" s="55">
        <f>SUMIF('Indicadores brechas SH'!$C$4:$C$68,$C35,'Indicadores brechas SH'!BF$4:BF$68)</f>
        <v>4</v>
      </c>
      <c r="AJ35" s="56">
        <f>SUMIF('Indicadores brechas SH'!$C$4:$C$68,$C35,'Indicadores brechas SH'!BG$4:BG$68)</f>
        <v>2</v>
      </c>
      <c r="AK35" s="143">
        <f>SUMIF('Indicadores brechas SH'!$C$4:$C$68,$C35,'Indicadores brechas SH'!BI$4:BI$68)</f>
        <v>2</v>
      </c>
      <c r="AL35" s="55">
        <f>SUMIF('Indicadores brechas SH'!$C$4:$C$68,$C35,'Indicadores brechas SH'!BJ$4:BJ$68)</f>
        <v>2</v>
      </c>
      <c r="AM35" s="55">
        <f>SUMIF('Indicadores brechas SH'!$C$4:$C$68,$C35,'Indicadores brechas SH'!BK$4:BK$68)</f>
        <v>2</v>
      </c>
      <c r="AN35" s="55">
        <f>SUMIF('Indicadores brechas SH'!$C$4:$C$68,$C35,'Indicadores brechas SH'!BL$4:BL$68)</f>
        <v>4</v>
      </c>
      <c r="AO35" s="55">
        <f>SUMIF('Indicadores brechas SH'!$C$4:$C$68,$C35,'Indicadores brechas SH'!BM$4:BM$68)</f>
        <v>4</v>
      </c>
      <c r="AP35" s="55">
        <f>SUMIF('Indicadores brechas SH'!$C$4:$C$68,$C35,'Indicadores brechas SH'!BN$4:BN$68)</f>
        <v>1</v>
      </c>
      <c r="AQ35" s="55">
        <f>SUMIF('Indicadores brechas SH'!$C$4:$C$68,$C35,'Indicadores brechas SH'!BO$4:BO$68)</f>
        <v>1</v>
      </c>
      <c r="AR35" s="55">
        <f>SUMIF('Indicadores brechas SH'!$C$4:$C$68,$C35,'Indicadores brechas SH'!BP$4:BP$68)</f>
        <v>1</v>
      </c>
      <c r="AS35" s="55">
        <f>SUMIF('Indicadores brechas SH'!$C$4:$C$68,$C35,'Indicadores brechas SH'!BQ$4:BQ$68)</f>
        <v>2</v>
      </c>
      <c r="AT35" s="56">
        <f>SUMIF('Indicadores brechas SH'!$C$4:$C$68,$C35,'Indicadores brechas SH'!BR$4:BR$68)</f>
        <v>2</v>
      </c>
      <c r="AU35" s="143">
        <f>SUMIF('Indicadores brechas SH'!$C$4:$C$68,$C35,'Indicadores brechas SH'!BT$4:BT$68)</f>
        <v>4</v>
      </c>
      <c r="AV35" s="55">
        <f>SUMIF('Indicadores brechas SH'!$C$4:$C$68,$C35,'Indicadores brechas SH'!BU$4:BU$68)</f>
        <v>1</v>
      </c>
      <c r="AW35" s="55">
        <f>SUMIF('Indicadores brechas SH'!$C$4:$C$68,$C35,'Indicadores brechas SH'!BV$4:BV$68)</f>
        <v>2</v>
      </c>
      <c r="AX35" s="55">
        <f>SUMIF('Indicadores brechas SH'!$C$4:$C$68,$C35,'Indicadores brechas SH'!BW$4:BW$68)</f>
        <v>4</v>
      </c>
      <c r="AY35" s="55">
        <f>SUMIF('Indicadores brechas SH'!$C$4:$C$68,$C35,'Indicadores brechas SH'!BX$4:BX$68)</f>
        <v>2</v>
      </c>
      <c r="AZ35" s="55">
        <f>SUMIF('Indicadores brechas SH'!$C$4:$C$68,$C35,'Indicadores brechas SH'!BY$4:BY$68)</f>
        <v>2</v>
      </c>
      <c r="BA35" s="55">
        <f>SUMIF('Indicadores brechas SH'!$C$4:$C$68,$C35,'Indicadores brechas SH'!BZ$4:BZ$68)</f>
        <v>0</v>
      </c>
      <c r="BB35" s="55">
        <f>SUMIF('Indicadores brechas SH'!$C$4:$C$68,$C35,'Indicadores brechas SH'!CA$4:CA$68)</f>
        <v>0</v>
      </c>
      <c r="BC35" s="56">
        <f>SUMIF('Indicadores brechas SH'!$C$4:$C$68,$C35,'Indicadores brechas SH'!CB$4:CB$68)</f>
        <v>0</v>
      </c>
      <c r="BD35" s="143">
        <f>SUMIF('Indicadores brechas SH'!$C$4:$C$68,$C35,'Indicadores brechas SH'!CD$4:CD$68)</f>
        <v>4</v>
      </c>
      <c r="BE35" s="55">
        <f>SUMIF('Indicadores brechas SH'!$C$4:$C$68,$C35,'Indicadores brechas SH'!CE$4:CE$68)</f>
        <v>2</v>
      </c>
      <c r="BF35" s="56">
        <f>SUMIF('Indicadores brechas SH'!$C$4:$C$68,$C35,'Indicadores brechas SH'!CF$4:CF$68)</f>
        <v>0</v>
      </c>
      <c r="BG35" s="143">
        <f>SUMIF('Indicadores brechas SH'!$C$4:$C$68,$C35,'Indicadores brechas SH'!CH$4:CH$68)</f>
        <v>4</v>
      </c>
      <c r="BH35" s="55">
        <f>SUMIF('Indicadores brechas SH'!$C$4:$C$68,$C35,'Indicadores brechas SH'!CI$4:CI$68)</f>
        <v>2</v>
      </c>
      <c r="BI35" s="56">
        <f>SUMIF('Indicadores brechas SH'!$C$4:$C$68,$C35,'Indicadores brechas SH'!CJ$4:CJ$68)</f>
        <v>2</v>
      </c>
      <c r="BJ35" s="143">
        <f>SUMIF('Indicadores brechas SH'!$C$4:$C$68,$C35,'Indicadores brechas SH'!CL$4:CL$68)</f>
        <v>0</v>
      </c>
      <c r="BK35" s="55">
        <f>SUMIF('Indicadores brechas SH'!$C$4:$C$68,$C35,'Indicadores brechas SH'!CM$4:CM$68)</f>
        <v>0</v>
      </c>
      <c r="BL35" s="55">
        <f>SUMIF('Indicadores brechas SH'!$C$4:$C$68,$C35,'Indicadores brechas SH'!CN$4:CN$68)</f>
        <v>1</v>
      </c>
      <c r="BM35" s="55">
        <f>SUMIF('Indicadores brechas SH'!$C$4:$C$68,$C35,'Indicadores brechas SH'!CO$4:CO$68)</f>
        <v>1</v>
      </c>
      <c r="BN35" s="55">
        <f>SUMIF('Indicadores brechas SH'!$C$4:$C$68,$C35,'Indicadores brechas SH'!CP$4:CP$68)</f>
        <v>1</v>
      </c>
      <c r="BO35" s="55">
        <f>SUMIF('Indicadores brechas SH'!$C$4:$C$68,$C35,'Indicadores brechas SH'!CQ$4:CQ$68)</f>
        <v>2</v>
      </c>
      <c r="BP35" s="56">
        <f>SUMIF('Indicadores brechas SH'!$C$4:$C$68,$C35,'Indicadores brechas SH'!CR$4:CR$68)</f>
        <v>2</v>
      </c>
      <c r="BQ35" s="143">
        <f>SUMIF('Indicadores brechas SH'!$C$4:$C$68,$C35,'Indicadores brechas SH'!CT$4:CT$68)</f>
        <v>0</v>
      </c>
      <c r="BR35" s="55">
        <f>SUMIF('Indicadores brechas SH'!$C$4:$C$68,$C35,'Indicadores brechas SH'!CU$4:CU$68)</f>
        <v>4</v>
      </c>
      <c r="BS35" s="56">
        <f>SUMIF('Indicadores brechas SH'!$C$4:$C$68,$C35,'Indicadores brechas SH'!CV$4:CV$68)</f>
        <v>4</v>
      </c>
      <c r="BT35" s="143">
        <f>SUMIF('Indicadores brechas SH'!$C$4:$C$68,$C35,'Indicadores brechas SH'!CX$4:CX$68)</f>
        <v>0</v>
      </c>
      <c r="BU35" s="55">
        <f>SUMIF('Indicadores brechas SH'!$C$4:$C$68,$C35,'Indicadores brechas SH'!CY$4:CY$68)</f>
        <v>4</v>
      </c>
      <c r="BV35" s="55">
        <f>SUMIF('Indicadores brechas SH'!$C$4:$C$68,$C35,'Indicadores brechas SH'!CZ$4:CZ$68)</f>
        <v>4</v>
      </c>
      <c r="BW35" s="55">
        <f>SUMIF('Indicadores brechas SH'!$C$4:$C$68,$C35,'Indicadores brechas SH'!DA$4:DA$68)</f>
        <v>4</v>
      </c>
      <c r="BX35" s="55">
        <f>SUMIF('Indicadores brechas SH'!$C$4:$C$68,$C35,'Indicadores brechas SH'!DB$4:DB$68)</f>
        <v>4</v>
      </c>
      <c r="BY35" s="55">
        <f>SUMIF('Indicadores brechas SH'!$C$4:$C$68,$C35,'Indicadores brechas SH'!DC$4:DC$68)</f>
        <v>2</v>
      </c>
      <c r="BZ35" s="55">
        <f>SUMIF('Indicadores brechas SH'!$C$4:$C$68,$C35,'Indicadores brechas SH'!DD$4:DD$68)</f>
        <v>2</v>
      </c>
      <c r="CA35" s="55">
        <f>SUMIF('Indicadores brechas SH'!$C$4:$C$68,$C35,'Indicadores brechas SH'!DE$4:DE$68)</f>
        <v>2</v>
      </c>
      <c r="CB35" s="56">
        <f>SUMIF('Indicadores brechas SH'!$C$4:$C$68,$C35,'Indicadores brechas SH'!DF$4:DF$68)</f>
        <v>1</v>
      </c>
      <c r="CC35" s="143">
        <f>SUMIF('Indicadores brechas SH'!$C$4:$C$68,$C35,'Indicadores brechas SH'!DH$4:DH$68)</f>
        <v>4</v>
      </c>
      <c r="CD35" s="55">
        <f>SUMIF('Indicadores brechas SH'!$C$4:$C$68,$C35,'Indicadores brechas SH'!DI$4:DI$68)</f>
        <v>4</v>
      </c>
      <c r="CE35" s="55">
        <f>SUMIF('Indicadores brechas SH'!$C$4:$C$68,$C35,'Indicadores brechas SH'!DJ$4:DJ$68)</f>
        <v>2</v>
      </c>
      <c r="CF35" s="55">
        <f>SUMIF('Indicadores brechas SH'!$C$4:$C$68,$C35,'Indicadores brechas SH'!DK$4:DK$68)</f>
        <v>4</v>
      </c>
      <c r="CG35" s="55">
        <f>SUMIF('Indicadores brechas SH'!$C$4:$C$68,$C35,'Indicadores brechas SH'!DL$4:DL$68)</f>
        <v>4</v>
      </c>
      <c r="CH35" s="55">
        <f>SUMIF('Indicadores brechas SH'!$C$4:$C$68,$C35,'Indicadores brechas SH'!DM$4:DM$68)</f>
        <v>4</v>
      </c>
      <c r="CI35" s="55">
        <f>SUMIF('Indicadores brechas SH'!$C$4:$C$68,$C35,'Indicadores brechas SH'!DN$4:DN$68)</f>
        <v>4</v>
      </c>
      <c r="CJ35" s="55">
        <f>SUMIF('Indicadores brechas SH'!$C$4:$C$68,$C35,'Indicadores brechas SH'!DO$4:DO$68)</f>
        <v>4</v>
      </c>
      <c r="CK35" s="56">
        <f>SUMIF('Indicadores brechas SH'!$C$4:$C$68,$C35,'Indicadores brechas SH'!DP$4:DP$68)</f>
        <v>4</v>
      </c>
      <c r="CL35" s="143">
        <f>SUMIF('Indicadores brechas SH'!$C$4:$C$68,$C35,'Indicadores brechas SH'!DR$4:DR$68)</f>
        <v>2</v>
      </c>
      <c r="CM35" s="55">
        <f>SUMIF('Indicadores brechas SH'!$C$4:$C$68,$C35,'Indicadores brechas SH'!DS$4:DS$68)</f>
        <v>4</v>
      </c>
      <c r="CN35" s="55">
        <f>SUMIF('Indicadores brechas SH'!$C$4:$C$68,$C35,'Indicadores brechas SH'!DT$4:DT$68)</f>
        <v>4</v>
      </c>
      <c r="CO35" s="56">
        <f>SUMIF('Indicadores brechas SH'!$C$4:$C$68,$C35,'Indicadores brechas SH'!DU$4:DU$68)</f>
        <v>4</v>
      </c>
      <c r="CP35" s="143">
        <f>SUMIF('Indicadores brechas SH'!$C$4:$C$68,$C35,'Indicadores brechas SH'!DW$4:DW$68)</f>
        <v>2</v>
      </c>
      <c r="CQ35" s="55">
        <f>SUMIF('Indicadores brechas SH'!$C$4:$C$68,$C35,'Indicadores brechas SH'!DX$4:DX$68)</f>
        <v>4</v>
      </c>
      <c r="CR35" s="55">
        <f>SUMIF('Indicadores brechas SH'!$C$4:$C$68,$C35,'Indicadores brechas SH'!DY$4:DY$68)</f>
        <v>1</v>
      </c>
      <c r="CS35" s="55">
        <f>SUMIF('Indicadores brechas SH'!$C$4:$C$68,$C35,'Indicadores brechas SH'!DZ$4:DZ$68)</f>
        <v>4</v>
      </c>
      <c r="CT35" s="55">
        <f>SUMIF('Indicadores brechas SH'!$C$4:$C$68,$C35,'Indicadores brechas SH'!EA$4:EA$68)</f>
        <v>1</v>
      </c>
      <c r="CU35" s="55">
        <f>SUMIF('Indicadores brechas SH'!$C$4:$C$68,$C35,'Indicadores brechas SH'!EB$4:EB$68)</f>
        <v>1</v>
      </c>
      <c r="CV35" s="55">
        <f>SUMIF('Indicadores brechas SH'!$C$4:$C$68,$C35,'Indicadores brechas SH'!EC$4:EC$68)</f>
        <v>2</v>
      </c>
      <c r="CW35" s="56">
        <f>SUMIF('Indicadores brechas SH'!$C$4:$C$68,$C35,'Indicadores brechas SH'!ED$4:ED$68)</f>
        <v>1</v>
      </c>
      <c r="CX35" s="143">
        <f>SUMIF('Indicadores brechas SH'!$C$4:$C$68,$C35,'Indicadores brechas SH'!EF$4:EF$68)</f>
        <v>1</v>
      </c>
      <c r="CY35" s="55">
        <f>SUMIF('Indicadores brechas SH'!$C$4:$C$68,$C35,'Indicadores brechas SH'!EG$4:EG$68)</f>
        <v>4</v>
      </c>
      <c r="CZ35" s="55">
        <f>SUMIF('Indicadores brechas SH'!$C$4:$C$68,$C35,'Indicadores brechas SH'!EH$4:EH$68)</f>
        <v>4</v>
      </c>
      <c r="DA35" s="55">
        <f>SUMIF('Indicadores brechas SH'!$C$4:$C$68,$C35,'Indicadores brechas SH'!EI$4:EI$68)</f>
        <v>4</v>
      </c>
      <c r="DB35" s="55">
        <f>SUMIF('Indicadores brechas SH'!$C$4:$C$68,$C35,'Indicadores brechas SH'!EJ$4:EJ$68)</f>
        <v>4</v>
      </c>
      <c r="DC35" s="55">
        <f>SUMIF('Indicadores brechas SH'!$C$4:$C$68,$C35,'Indicadores brechas SH'!EK$4:EK$68)</f>
        <v>4</v>
      </c>
      <c r="DD35" s="55">
        <f>SUMIF('Indicadores brechas SH'!$C$4:$C$68,$C35,'Indicadores brechas SH'!EL$4:EL$68)</f>
        <v>4</v>
      </c>
      <c r="DE35" s="55">
        <f>SUMIF('Indicadores brechas SH'!$C$4:$C$68,$C35,'Indicadores brechas SH'!EM$4:EM$68)</f>
        <v>4</v>
      </c>
      <c r="DF35" s="56">
        <f>SUMIF('Indicadores brechas SH'!$C$4:$C$68,$C35,'Indicadores brechas SH'!EN$4:EN$68)</f>
        <v>4</v>
      </c>
      <c r="DG35" s="143">
        <f>SUMIF('Indicadores brechas SH'!$C$4:$C$68,$C35,'Indicadores brechas SH'!EP$4:EP$68)</f>
        <v>1</v>
      </c>
      <c r="DH35" s="55">
        <f>SUMIF('Indicadores brechas SH'!$C$4:$C$68,$C35,'Indicadores brechas SH'!EQ$4:EQ$68)</f>
        <v>1</v>
      </c>
      <c r="DI35" s="55">
        <f>SUMIF('Indicadores brechas SH'!$C$4:$C$68,$C35,'Indicadores brechas SH'!ER$4:ER$68)</f>
        <v>4</v>
      </c>
      <c r="DJ35" s="55">
        <f>SUMIF('Indicadores brechas SH'!$C$4:$C$68,$C35,'Indicadores brechas SH'!ES$4:ES$68)</f>
        <v>1</v>
      </c>
      <c r="DK35" s="55">
        <f>SUMIF('Indicadores brechas SH'!$C$4:$C$68,$C35,'Indicadores brechas SH'!ET$4:ET$68)</f>
        <v>4</v>
      </c>
      <c r="DL35" s="55">
        <f>SUMIF('Indicadores brechas SH'!$C$4:$C$68,$C35,'Indicadores brechas SH'!EU$4:EU$68)</f>
        <v>4</v>
      </c>
      <c r="DM35" s="55">
        <f>SUMIF('Indicadores brechas SH'!$C$4:$C$68,$C35,'Indicadores brechas SH'!EV$4:EV$68)</f>
        <v>1</v>
      </c>
      <c r="DN35" s="55">
        <f>SUMIF('Indicadores brechas SH'!$C$4:$C$68,$C35,'Indicadores brechas SH'!EW$4:EW$68)</f>
        <v>1</v>
      </c>
      <c r="DO35" s="55">
        <f>SUMIF('Indicadores brechas SH'!$C$4:$C$68,$C35,'Indicadores brechas SH'!EX$4:EX$68)</f>
        <v>1</v>
      </c>
      <c r="DP35" s="56">
        <f>SUMIF('Indicadores brechas SH'!$C$4:$C$68,$C35,'Indicadores brechas SH'!EY$4:EY$68)</f>
        <v>1</v>
      </c>
      <c r="DQ35" s="65"/>
      <c r="DR35" s="65"/>
      <c r="DS35" s="65"/>
    </row>
    <row r="36" spans="1:123" ht="165">
      <c r="A36" s="286"/>
      <c r="B36" s="176" t="s">
        <v>388</v>
      </c>
      <c r="C36" s="177" t="s">
        <v>404</v>
      </c>
      <c r="D36" s="17">
        <f>SUMIF('Indicadores brechas SH'!$C$4:$C$68,$C36,'Indicadores brechas SH'!X$4:X$68)</f>
        <v>1</v>
      </c>
      <c r="E36" s="65">
        <f>SUMIF('Indicadores brechas SH'!$C$4:$C$68,$C36,'Indicadores brechas SH'!Y$4:Y$68)</f>
        <v>4</v>
      </c>
      <c r="F36" s="65">
        <f>SUMIF('Indicadores brechas SH'!$C$4:$C$68,$C36,'Indicadores brechas SH'!Z$4:Z$68)</f>
        <v>2</v>
      </c>
      <c r="G36" s="65">
        <f>SUMIF('Indicadores brechas SH'!$C$4:$C$68,$C36,'Indicadores brechas SH'!AA$4:AA$68)</f>
        <v>2</v>
      </c>
      <c r="H36" s="65">
        <f>SUMIF('Indicadores brechas SH'!$C$4:$C$68,$C36,'Indicadores brechas SH'!AB$4:AB$68)</f>
        <v>2</v>
      </c>
      <c r="I36" s="66">
        <f>SUMIF('Indicadores brechas SH'!$C$4:$C$68,$C36,'Indicadores brechas SH'!AC$4:AC$68)</f>
        <v>1</v>
      </c>
      <c r="J36" s="17">
        <f>SUMIF('Indicadores brechas SH'!$C$4:$C$68,$C36,'Indicadores brechas SH'!AE$4:AE$68)</f>
        <v>1</v>
      </c>
      <c r="K36" s="65">
        <f>SUMIF('Indicadores brechas SH'!$C$4:$C$68,$C36,'Indicadores brechas SH'!AF$4:AF$68)</f>
        <v>1</v>
      </c>
      <c r="L36" s="65">
        <f>SUMIF('Indicadores brechas SH'!$C$4:$C$68,$C36,'Indicadores brechas SH'!AG$4:AG$68)</f>
        <v>1</v>
      </c>
      <c r="M36" s="65">
        <f>SUMIF('Indicadores brechas SH'!$C$4:$C$68,$C36,'Indicadores brechas SH'!AH$4:AH$68)</f>
        <v>2</v>
      </c>
      <c r="N36" s="65">
        <f>SUMIF('Indicadores brechas SH'!$C$4:$C$68,$C36,'Indicadores brechas SH'!AI$4:AI$68)</f>
        <v>4</v>
      </c>
      <c r="O36" s="66">
        <f>SUMIF('Indicadores brechas SH'!$C$4:$C$68,$C36,'Indicadores brechas SH'!AJ$4:AJ$68)</f>
        <v>1</v>
      </c>
      <c r="P36" s="17">
        <f>SUMIF('Indicadores brechas SH'!$C$4:$C$68,$C36,'Indicadores brechas SH'!AL$4:AL$68)</f>
        <v>1</v>
      </c>
      <c r="Q36" s="65">
        <f>SUMIF('Indicadores brechas SH'!$C$4:$C$68,$C36,'Indicadores brechas SH'!AM$4:AM$68)</f>
        <v>1</v>
      </c>
      <c r="R36" s="65">
        <f>SUMIF('Indicadores brechas SH'!$C$4:$C$68,$C36,'Indicadores brechas SH'!AN$4:AN$68)</f>
        <v>4</v>
      </c>
      <c r="S36" s="65">
        <f>SUMIF('Indicadores brechas SH'!$C$4:$C$68,$C36,'Indicadores brechas SH'!AO$4:AO$68)</f>
        <v>1</v>
      </c>
      <c r="T36" s="65">
        <f>SUMIF('Indicadores brechas SH'!$C$4:$C$68,$C36,'Indicadores brechas SH'!AP$4:AP$68)</f>
        <v>1</v>
      </c>
      <c r="U36" s="65">
        <f>SUMIF('Indicadores brechas SH'!$C$4:$C$68,$C36,'Indicadores brechas SH'!AQ$4:AQ$68)</f>
        <v>4</v>
      </c>
      <c r="V36" s="65">
        <f>SUMIF('Indicadores brechas SH'!$C$4:$C$68,$C36,'Indicadores brechas SH'!AR$4:AR$68)</f>
        <v>4</v>
      </c>
      <c r="W36" s="65">
        <f>SUMIF('Indicadores brechas SH'!$C$4:$C$68,$C36,'Indicadores brechas SH'!AS$4:AS$68)</f>
        <v>4</v>
      </c>
      <c r="X36" s="65">
        <f>SUMIF('Indicadores brechas SH'!$C$4:$C$68,$C36,'Indicadores brechas SH'!AT$4:AT$68)</f>
        <v>4</v>
      </c>
      <c r="Y36" s="65">
        <f>SUMIF('Indicadores brechas SH'!$C$4:$C$68,$C36,'Indicadores brechas SH'!AU$4:AU$68)</f>
        <v>4</v>
      </c>
      <c r="Z36" s="66">
        <f>SUMIF('Indicadores brechas SH'!$C$4:$C$68,$C36,'Indicadores brechas SH'!AV$4:AV$68)</f>
        <v>1</v>
      </c>
      <c r="AA36" s="17">
        <f>SUMIF('Indicadores brechas SH'!$C$4:$C$68,$C36,'Indicadores brechas SH'!AX$4:AX$68)</f>
        <v>1</v>
      </c>
      <c r="AB36" s="65">
        <f>SUMIF('Indicadores brechas SH'!$C$4:$C$68,$C36,'Indicadores brechas SH'!AY$4:AY$68)</f>
        <v>1</v>
      </c>
      <c r="AC36" s="65">
        <f>SUMIF('Indicadores brechas SH'!$C$4:$C$68,$C36,'Indicadores brechas SH'!AZ$4:AZ$68)</f>
        <v>1</v>
      </c>
      <c r="AD36" s="65">
        <f>SUMIF('Indicadores brechas SH'!$C$4:$C$68,$C36,'Indicadores brechas SH'!BA$4:BA$68)</f>
        <v>2</v>
      </c>
      <c r="AE36" s="65">
        <f>SUMIF('Indicadores brechas SH'!$C$4:$C$68,$C36,'Indicadores brechas SH'!BB$4:BB$68)</f>
        <v>4</v>
      </c>
      <c r="AF36" s="65">
        <f>SUMIF('Indicadores brechas SH'!$C$4:$C$68,$C36,'Indicadores brechas SH'!BC$4:BC$68)</f>
        <v>1</v>
      </c>
      <c r="AG36" s="65">
        <f>SUMIF('Indicadores brechas SH'!$C$4:$C$68,$C36,'Indicadores brechas SH'!BD$4:BD$68)</f>
        <v>1</v>
      </c>
      <c r="AH36" s="65">
        <f>SUMIF('Indicadores brechas SH'!$C$4:$C$68,$C36,'Indicadores brechas SH'!BE$4:BE$68)</f>
        <v>1</v>
      </c>
      <c r="AI36" s="65">
        <f>SUMIF('Indicadores brechas SH'!$C$4:$C$68,$C36,'Indicadores brechas SH'!BF$4:BF$68)</f>
        <v>4</v>
      </c>
      <c r="AJ36" s="66">
        <f>SUMIF('Indicadores brechas SH'!$C$4:$C$68,$C36,'Indicadores brechas SH'!BG$4:BG$68)</f>
        <v>1</v>
      </c>
      <c r="AK36" s="17">
        <f>SUMIF('Indicadores brechas SH'!$C$4:$C$68,$C36,'Indicadores brechas SH'!BI$4:BI$68)</f>
        <v>1</v>
      </c>
      <c r="AL36" s="65">
        <f>SUMIF('Indicadores brechas SH'!$C$4:$C$68,$C36,'Indicadores brechas SH'!BJ$4:BJ$68)</f>
        <v>1</v>
      </c>
      <c r="AM36" s="65">
        <f>SUMIF('Indicadores brechas SH'!$C$4:$C$68,$C36,'Indicadores brechas SH'!BK$4:BK$68)</f>
        <v>2</v>
      </c>
      <c r="AN36" s="65">
        <f>SUMIF('Indicadores brechas SH'!$C$4:$C$68,$C36,'Indicadores brechas SH'!BL$4:BL$68)</f>
        <v>4</v>
      </c>
      <c r="AO36" s="65">
        <f>SUMIF('Indicadores brechas SH'!$C$4:$C$68,$C36,'Indicadores brechas SH'!BM$4:BM$68)</f>
        <v>4</v>
      </c>
      <c r="AP36" s="65">
        <f>SUMIF('Indicadores brechas SH'!$C$4:$C$68,$C36,'Indicadores brechas SH'!BN$4:BN$68)</f>
        <v>4</v>
      </c>
      <c r="AQ36" s="65">
        <f>SUMIF('Indicadores brechas SH'!$C$4:$C$68,$C36,'Indicadores brechas SH'!BO$4:BO$68)</f>
        <v>1</v>
      </c>
      <c r="AR36" s="65">
        <f>SUMIF('Indicadores brechas SH'!$C$4:$C$68,$C36,'Indicadores brechas SH'!BP$4:BP$68)</f>
        <v>1</v>
      </c>
      <c r="AS36" s="65">
        <f>SUMIF('Indicadores brechas SH'!$C$4:$C$68,$C36,'Indicadores brechas SH'!BQ$4:BQ$68)</f>
        <v>1</v>
      </c>
      <c r="AT36" s="66">
        <f>SUMIF('Indicadores brechas SH'!$C$4:$C$68,$C36,'Indicadores brechas SH'!BR$4:BR$68)</f>
        <v>1</v>
      </c>
      <c r="AU36" s="17">
        <f>SUMIF('Indicadores brechas SH'!$C$4:$C$68,$C36,'Indicadores brechas SH'!BT$4:BT$68)</f>
        <v>2</v>
      </c>
      <c r="AV36" s="65">
        <f>SUMIF('Indicadores brechas SH'!$C$4:$C$68,$C36,'Indicadores brechas SH'!BU$4:BU$68)</f>
        <v>2</v>
      </c>
      <c r="AW36" s="65">
        <f>SUMIF('Indicadores brechas SH'!$C$4:$C$68,$C36,'Indicadores brechas SH'!BV$4:BV$68)</f>
        <v>2</v>
      </c>
      <c r="AX36" s="65">
        <f>SUMIF('Indicadores brechas SH'!$C$4:$C$68,$C36,'Indicadores brechas SH'!BW$4:BW$68)</f>
        <v>2</v>
      </c>
      <c r="AY36" s="65">
        <f>SUMIF('Indicadores brechas SH'!$C$4:$C$68,$C36,'Indicadores brechas SH'!BX$4:BX$68)</f>
        <v>4</v>
      </c>
      <c r="AZ36" s="65">
        <f>SUMIF('Indicadores brechas SH'!$C$4:$C$68,$C36,'Indicadores brechas SH'!BY$4:BY$68)</f>
        <v>4</v>
      </c>
      <c r="BA36" s="65">
        <f>SUMIF('Indicadores brechas SH'!$C$4:$C$68,$C36,'Indicadores brechas SH'!BZ$4:BZ$68)</f>
        <v>1</v>
      </c>
      <c r="BB36" s="65">
        <f>SUMIF('Indicadores brechas SH'!$C$4:$C$68,$C36,'Indicadores brechas SH'!CA$4:CA$68)</f>
        <v>4</v>
      </c>
      <c r="BC36" s="66">
        <f>SUMIF('Indicadores brechas SH'!$C$4:$C$68,$C36,'Indicadores brechas SH'!CB$4:CB$68)</f>
        <v>2</v>
      </c>
      <c r="BD36" s="17">
        <f>SUMIF('Indicadores brechas SH'!$C$4:$C$68,$C36,'Indicadores brechas SH'!CD$4:CD$68)</f>
        <v>4</v>
      </c>
      <c r="BE36" s="65">
        <f>SUMIF('Indicadores brechas SH'!$C$4:$C$68,$C36,'Indicadores brechas SH'!CE$4:CE$68)</f>
        <v>1</v>
      </c>
      <c r="BF36" s="66">
        <f>SUMIF('Indicadores brechas SH'!$C$4:$C$68,$C36,'Indicadores brechas SH'!CF$4:CF$68)</f>
        <v>1</v>
      </c>
      <c r="BG36" s="17">
        <f>SUMIF('Indicadores brechas SH'!$C$4:$C$68,$C36,'Indicadores brechas SH'!CH$4:CH$68)</f>
        <v>4</v>
      </c>
      <c r="BH36" s="65">
        <f>SUMIF('Indicadores brechas SH'!$C$4:$C$68,$C36,'Indicadores brechas SH'!CI$4:CI$68)</f>
        <v>4</v>
      </c>
      <c r="BI36" s="66">
        <f>SUMIF('Indicadores brechas SH'!$C$4:$C$68,$C36,'Indicadores brechas SH'!CJ$4:CJ$68)</f>
        <v>4</v>
      </c>
      <c r="BJ36" s="17">
        <f>SUMIF('Indicadores brechas SH'!$C$4:$C$68,$C36,'Indicadores brechas SH'!CL$4:CL$68)</f>
        <v>4</v>
      </c>
      <c r="BK36" s="65">
        <f>SUMIF('Indicadores brechas SH'!$C$4:$C$68,$C36,'Indicadores brechas SH'!CM$4:CM$68)</f>
        <v>4</v>
      </c>
      <c r="BL36" s="65">
        <f>SUMIF('Indicadores brechas SH'!$C$4:$C$68,$C36,'Indicadores brechas SH'!CN$4:CN$68)</f>
        <v>4</v>
      </c>
      <c r="BM36" s="65">
        <f>SUMIF('Indicadores brechas SH'!$C$4:$C$68,$C36,'Indicadores brechas SH'!CO$4:CO$68)</f>
        <v>4</v>
      </c>
      <c r="BN36" s="65">
        <f>SUMIF('Indicadores brechas SH'!$C$4:$C$68,$C36,'Indicadores brechas SH'!CP$4:CP$68)</f>
        <v>4</v>
      </c>
      <c r="BO36" s="65">
        <f>SUMIF('Indicadores brechas SH'!$C$4:$C$68,$C36,'Indicadores brechas SH'!CQ$4:CQ$68)</f>
        <v>4</v>
      </c>
      <c r="BP36" s="66">
        <f>SUMIF('Indicadores brechas SH'!$C$4:$C$68,$C36,'Indicadores brechas SH'!CR$4:CR$68)</f>
        <v>4</v>
      </c>
      <c r="BQ36" s="17">
        <f>SUMIF('Indicadores brechas SH'!$C$4:$C$68,$C36,'Indicadores brechas SH'!CT$4:CT$68)</f>
        <v>4</v>
      </c>
      <c r="BR36" s="65">
        <f>SUMIF('Indicadores brechas SH'!$C$4:$C$68,$C36,'Indicadores brechas SH'!CU$4:CU$68)</f>
        <v>4</v>
      </c>
      <c r="BS36" s="66">
        <f>SUMIF('Indicadores brechas SH'!$C$4:$C$68,$C36,'Indicadores brechas SH'!CV$4:CV$68)</f>
        <v>4</v>
      </c>
      <c r="BT36" s="17">
        <f>SUMIF('Indicadores brechas SH'!$C$4:$C$68,$C36,'Indicadores brechas SH'!CX$4:CX$68)</f>
        <v>4</v>
      </c>
      <c r="BU36" s="65">
        <f>SUMIF('Indicadores brechas SH'!$C$4:$C$68,$C36,'Indicadores brechas SH'!CY$4:CY$68)</f>
        <v>4</v>
      </c>
      <c r="BV36" s="65">
        <f>SUMIF('Indicadores brechas SH'!$C$4:$C$68,$C36,'Indicadores brechas SH'!CZ$4:CZ$68)</f>
        <v>4</v>
      </c>
      <c r="BW36" s="65">
        <f>SUMIF('Indicadores brechas SH'!$C$4:$C$68,$C36,'Indicadores brechas SH'!DA$4:DA$68)</f>
        <v>4</v>
      </c>
      <c r="BX36" s="65">
        <f>SUMIF('Indicadores brechas SH'!$C$4:$C$68,$C36,'Indicadores brechas SH'!DB$4:DB$68)</f>
        <v>2</v>
      </c>
      <c r="BY36" s="65">
        <f>SUMIF('Indicadores brechas SH'!$C$4:$C$68,$C36,'Indicadores brechas SH'!DC$4:DC$68)</f>
        <v>2</v>
      </c>
      <c r="BZ36" s="65">
        <f>SUMIF('Indicadores brechas SH'!$C$4:$C$68,$C36,'Indicadores brechas SH'!DD$4:DD$68)</f>
        <v>2</v>
      </c>
      <c r="CA36" s="65">
        <f>SUMIF('Indicadores brechas SH'!$C$4:$C$68,$C36,'Indicadores brechas SH'!DE$4:DE$68)</f>
        <v>2</v>
      </c>
      <c r="CB36" s="66">
        <f>SUMIF('Indicadores brechas SH'!$C$4:$C$68,$C36,'Indicadores brechas SH'!DF$4:DF$68)</f>
        <v>2</v>
      </c>
      <c r="CC36" s="17">
        <f>SUMIF('Indicadores brechas SH'!$C$4:$C$68,$C36,'Indicadores brechas SH'!DH$4:DH$68)</f>
        <v>2</v>
      </c>
      <c r="CD36" s="65">
        <f>SUMIF('Indicadores brechas SH'!$C$4:$C$68,$C36,'Indicadores brechas SH'!DI$4:DI$68)</f>
        <v>2</v>
      </c>
      <c r="CE36" s="65">
        <f>SUMIF('Indicadores brechas SH'!$C$4:$C$68,$C36,'Indicadores brechas SH'!DJ$4:DJ$68)</f>
        <v>2</v>
      </c>
      <c r="CF36" s="65">
        <f>SUMIF('Indicadores brechas SH'!$C$4:$C$68,$C36,'Indicadores brechas SH'!DK$4:DK$68)</f>
        <v>4</v>
      </c>
      <c r="CG36" s="65">
        <f>SUMIF('Indicadores brechas SH'!$C$4:$C$68,$C36,'Indicadores brechas SH'!DL$4:DL$68)</f>
        <v>4</v>
      </c>
      <c r="CH36" s="65">
        <f>SUMIF('Indicadores brechas SH'!$C$4:$C$68,$C36,'Indicadores brechas SH'!DM$4:DM$68)</f>
        <v>4</v>
      </c>
      <c r="CI36" s="65">
        <f>SUMIF('Indicadores brechas SH'!$C$4:$C$68,$C36,'Indicadores brechas SH'!DN$4:DN$68)</f>
        <v>4</v>
      </c>
      <c r="CJ36" s="65">
        <f>SUMIF('Indicadores brechas SH'!$C$4:$C$68,$C36,'Indicadores brechas SH'!DO$4:DO$68)</f>
        <v>2</v>
      </c>
      <c r="CK36" s="66">
        <f>SUMIF('Indicadores brechas SH'!$C$4:$C$68,$C36,'Indicadores brechas SH'!DP$4:DP$68)</f>
        <v>2</v>
      </c>
      <c r="CL36" s="17">
        <f>SUMIF('Indicadores brechas SH'!$C$4:$C$68,$C36,'Indicadores brechas SH'!DR$4:DR$68)</f>
        <v>1</v>
      </c>
      <c r="CM36" s="65">
        <f>SUMIF('Indicadores brechas SH'!$C$4:$C$68,$C36,'Indicadores brechas SH'!DS$4:DS$68)</f>
        <v>4</v>
      </c>
      <c r="CN36" s="65">
        <f>SUMIF('Indicadores brechas SH'!$C$4:$C$68,$C36,'Indicadores brechas SH'!DT$4:DT$68)</f>
        <v>4</v>
      </c>
      <c r="CO36" s="66">
        <f>SUMIF('Indicadores brechas SH'!$C$4:$C$68,$C36,'Indicadores brechas SH'!DU$4:DU$68)</f>
        <v>4</v>
      </c>
      <c r="CP36" s="17">
        <f>SUMIF('Indicadores brechas SH'!$C$4:$C$68,$C36,'Indicadores brechas SH'!DW$4:DW$68)</f>
        <v>2</v>
      </c>
      <c r="CQ36" s="65">
        <f>SUMIF('Indicadores brechas SH'!$C$4:$C$68,$C36,'Indicadores brechas SH'!DX$4:DX$68)</f>
        <v>4</v>
      </c>
      <c r="CR36" s="65">
        <f>SUMIF('Indicadores brechas SH'!$C$4:$C$68,$C36,'Indicadores brechas SH'!DY$4:DY$68)</f>
        <v>1</v>
      </c>
      <c r="CS36" s="65">
        <f>SUMIF('Indicadores brechas SH'!$C$4:$C$68,$C36,'Indicadores brechas SH'!DZ$4:DZ$68)</f>
        <v>4</v>
      </c>
      <c r="CT36" s="65">
        <f>SUMIF('Indicadores brechas SH'!$C$4:$C$68,$C36,'Indicadores brechas SH'!EA$4:EA$68)</f>
        <v>1</v>
      </c>
      <c r="CU36" s="65">
        <f>SUMIF('Indicadores brechas SH'!$C$4:$C$68,$C36,'Indicadores brechas SH'!EB$4:EB$68)</f>
        <v>1</v>
      </c>
      <c r="CV36" s="65">
        <f>SUMIF('Indicadores brechas SH'!$C$4:$C$68,$C36,'Indicadores brechas SH'!EC$4:EC$68)</f>
        <v>1</v>
      </c>
      <c r="CW36" s="66">
        <f>SUMIF('Indicadores brechas SH'!$C$4:$C$68,$C36,'Indicadores brechas SH'!ED$4:ED$68)</f>
        <v>1</v>
      </c>
      <c r="CX36" s="17">
        <f>SUMIF('Indicadores brechas SH'!$C$4:$C$68,$C36,'Indicadores brechas SH'!EF$4:EF$68)</f>
        <v>1</v>
      </c>
      <c r="CY36" s="65">
        <f>SUMIF('Indicadores brechas SH'!$C$4:$C$68,$C36,'Indicadores brechas SH'!EG$4:EG$68)</f>
        <v>4</v>
      </c>
      <c r="CZ36" s="65">
        <f>SUMIF('Indicadores brechas SH'!$C$4:$C$68,$C36,'Indicadores brechas SH'!EH$4:EH$68)</f>
        <v>4</v>
      </c>
      <c r="DA36" s="65">
        <f>SUMIF('Indicadores brechas SH'!$C$4:$C$68,$C36,'Indicadores brechas SH'!EI$4:EI$68)</f>
        <v>4</v>
      </c>
      <c r="DB36" s="65">
        <f>SUMIF('Indicadores brechas SH'!$C$4:$C$68,$C36,'Indicadores brechas SH'!EJ$4:EJ$68)</f>
        <v>4</v>
      </c>
      <c r="DC36" s="65">
        <f>SUMIF('Indicadores brechas SH'!$C$4:$C$68,$C36,'Indicadores brechas SH'!EK$4:EK$68)</f>
        <v>4</v>
      </c>
      <c r="DD36" s="65">
        <f>SUMIF('Indicadores brechas SH'!$C$4:$C$68,$C36,'Indicadores brechas SH'!EL$4:EL$68)</f>
        <v>4</v>
      </c>
      <c r="DE36" s="65">
        <f>SUMIF('Indicadores brechas SH'!$C$4:$C$68,$C36,'Indicadores brechas SH'!EM$4:EM$68)</f>
        <v>4</v>
      </c>
      <c r="DF36" s="66">
        <f>SUMIF('Indicadores brechas SH'!$C$4:$C$68,$C36,'Indicadores brechas SH'!EN$4:EN$68)</f>
        <v>4</v>
      </c>
      <c r="DG36" s="17">
        <f>SUMIF('Indicadores brechas SH'!$C$4:$C$68,$C36,'Indicadores brechas SH'!EP$4:EP$68)</f>
        <v>1</v>
      </c>
      <c r="DH36" s="65">
        <f>SUMIF('Indicadores brechas SH'!$C$4:$C$68,$C36,'Indicadores brechas SH'!EQ$4:EQ$68)</f>
        <v>1</v>
      </c>
      <c r="DI36" s="65">
        <f>SUMIF('Indicadores brechas SH'!$C$4:$C$68,$C36,'Indicadores brechas SH'!ER$4:ER$68)</f>
        <v>4</v>
      </c>
      <c r="DJ36" s="65">
        <f>SUMIF('Indicadores brechas SH'!$C$4:$C$68,$C36,'Indicadores brechas SH'!ES$4:ES$68)</f>
        <v>2</v>
      </c>
      <c r="DK36" s="65">
        <f>SUMIF('Indicadores brechas SH'!$C$4:$C$68,$C36,'Indicadores brechas SH'!ET$4:ET$68)</f>
        <v>4</v>
      </c>
      <c r="DL36" s="65">
        <f>SUMIF('Indicadores brechas SH'!$C$4:$C$68,$C36,'Indicadores brechas SH'!EU$4:EU$68)</f>
        <v>4</v>
      </c>
      <c r="DM36" s="65">
        <f>SUMIF('Indicadores brechas SH'!$C$4:$C$68,$C36,'Indicadores brechas SH'!EV$4:EV$68)</f>
        <v>1</v>
      </c>
      <c r="DN36" s="65">
        <f>SUMIF('Indicadores brechas SH'!$C$4:$C$68,$C36,'Indicadores brechas SH'!EW$4:EW$68)</f>
        <v>1</v>
      </c>
      <c r="DO36" s="65">
        <f>SUMIF('Indicadores brechas SH'!$C$4:$C$68,$C36,'Indicadores brechas SH'!EX$4:EX$68)</f>
        <v>1</v>
      </c>
      <c r="DP36" s="66">
        <f>SUMIF('Indicadores brechas SH'!$C$4:$C$68,$C36,'Indicadores brechas SH'!EY$4:EY$68)</f>
        <v>1</v>
      </c>
      <c r="DQ36" s="65"/>
      <c r="DR36" s="65"/>
      <c r="DS36" s="65"/>
    </row>
    <row r="37" spans="1:123" ht="165.75" thickBot="1">
      <c r="A37" s="287"/>
      <c r="B37" s="178" t="s">
        <v>388</v>
      </c>
      <c r="C37" s="179" t="s">
        <v>417</v>
      </c>
      <c r="D37" s="151">
        <f>SUMIF('Indicadores brechas SH'!$C$4:$C$68,$C37,'Indicadores brechas SH'!X$4:X$68)</f>
        <v>1</v>
      </c>
      <c r="E37" s="88">
        <f>SUMIF('Indicadores brechas SH'!$C$4:$C$68,$C37,'Indicadores brechas SH'!Y$4:Y$68)</f>
        <v>4</v>
      </c>
      <c r="F37" s="88">
        <f>SUMIF('Indicadores brechas SH'!$C$4:$C$68,$C37,'Indicadores brechas SH'!Z$4:Z$68)</f>
        <v>2</v>
      </c>
      <c r="G37" s="88">
        <f>SUMIF('Indicadores brechas SH'!$C$4:$C$68,$C37,'Indicadores brechas SH'!AA$4:AA$68)</f>
        <v>2</v>
      </c>
      <c r="H37" s="88">
        <f>SUMIF('Indicadores brechas SH'!$C$4:$C$68,$C37,'Indicadores brechas SH'!AB$4:AB$68)</f>
        <v>2</v>
      </c>
      <c r="I37" s="89">
        <f>SUMIF('Indicadores brechas SH'!$C$4:$C$68,$C37,'Indicadores brechas SH'!AC$4:AC$68)</f>
        <v>1</v>
      </c>
      <c r="J37" s="151">
        <f>SUMIF('Indicadores brechas SH'!$C$4:$C$68,$C37,'Indicadores brechas SH'!AE$4:AE$68)</f>
        <v>1</v>
      </c>
      <c r="K37" s="88">
        <f>SUMIF('Indicadores brechas SH'!$C$4:$C$68,$C37,'Indicadores brechas SH'!AF$4:AF$68)</f>
        <v>1</v>
      </c>
      <c r="L37" s="88">
        <f>SUMIF('Indicadores brechas SH'!$C$4:$C$68,$C37,'Indicadores brechas SH'!AG$4:AG$68)</f>
        <v>1</v>
      </c>
      <c r="M37" s="88">
        <f>SUMIF('Indicadores brechas SH'!$C$4:$C$68,$C37,'Indicadores brechas SH'!AH$4:AH$68)</f>
        <v>4</v>
      </c>
      <c r="N37" s="88">
        <f>SUMIF('Indicadores brechas SH'!$C$4:$C$68,$C37,'Indicadores brechas SH'!AI$4:AI$68)</f>
        <v>4</v>
      </c>
      <c r="O37" s="89">
        <f>SUMIF('Indicadores brechas SH'!$C$4:$C$68,$C37,'Indicadores brechas SH'!AJ$4:AJ$68)</f>
        <v>1</v>
      </c>
      <c r="P37" s="151">
        <f>SUMIF('Indicadores brechas SH'!$C$4:$C$68,$C37,'Indicadores brechas SH'!AL$4:AL$68)</f>
        <v>1</v>
      </c>
      <c r="Q37" s="88">
        <f>SUMIF('Indicadores brechas SH'!$C$4:$C$68,$C37,'Indicadores brechas SH'!AM$4:AM$68)</f>
        <v>1</v>
      </c>
      <c r="R37" s="88">
        <f>SUMIF('Indicadores brechas SH'!$C$4:$C$68,$C37,'Indicadores brechas SH'!AN$4:AN$68)</f>
        <v>1</v>
      </c>
      <c r="S37" s="88">
        <f>SUMIF('Indicadores brechas SH'!$C$4:$C$68,$C37,'Indicadores brechas SH'!AO$4:AO$68)</f>
        <v>1</v>
      </c>
      <c r="T37" s="88">
        <f>SUMIF('Indicadores brechas SH'!$C$4:$C$68,$C37,'Indicadores brechas SH'!AP$4:AP$68)</f>
        <v>1</v>
      </c>
      <c r="U37" s="88">
        <f>SUMIF('Indicadores brechas SH'!$C$4:$C$68,$C37,'Indicadores brechas SH'!AQ$4:AQ$68)</f>
        <v>2</v>
      </c>
      <c r="V37" s="88">
        <f>SUMIF('Indicadores brechas SH'!$C$4:$C$68,$C37,'Indicadores brechas SH'!AR$4:AR$68)</f>
        <v>1</v>
      </c>
      <c r="W37" s="88">
        <f>SUMIF('Indicadores brechas SH'!$C$4:$C$68,$C37,'Indicadores brechas SH'!AS$4:AS$68)</f>
        <v>1</v>
      </c>
      <c r="X37" s="88">
        <f>SUMIF('Indicadores brechas SH'!$C$4:$C$68,$C37,'Indicadores brechas SH'!AT$4:AT$68)</f>
        <v>1</v>
      </c>
      <c r="Y37" s="88">
        <f>SUMIF('Indicadores brechas SH'!$C$4:$C$68,$C37,'Indicadores brechas SH'!AU$4:AU$68)</f>
        <v>1</v>
      </c>
      <c r="Z37" s="89">
        <f>SUMIF('Indicadores brechas SH'!$C$4:$C$68,$C37,'Indicadores brechas SH'!AV$4:AV$68)</f>
        <v>1</v>
      </c>
      <c r="AA37" s="151">
        <f>SUMIF('Indicadores brechas SH'!$C$4:$C$68,$C37,'Indicadores brechas SH'!AX$4:AX$68)</f>
        <v>1</v>
      </c>
      <c r="AB37" s="88">
        <f>SUMIF('Indicadores brechas SH'!$C$4:$C$68,$C37,'Indicadores brechas SH'!AY$4:AY$68)</f>
        <v>1</v>
      </c>
      <c r="AC37" s="88">
        <f>SUMIF('Indicadores brechas SH'!$C$4:$C$68,$C37,'Indicadores brechas SH'!AZ$4:AZ$68)</f>
        <v>1</v>
      </c>
      <c r="AD37" s="88">
        <f>SUMIF('Indicadores brechas SH'!$C$4:$C$68,$C37,'Indicadores brechas SH'!BA$4:BA$68)</f>
        <v>2</v>
      </c>
      <c r="AE37" s="88">
        <f>SUMIF('Indicadores brechas SH'!$C$4:$C$68,$C37,'Indicadores brechas SH'!BB$4:BB$68)</f>
        <v>1</v>
      </c>
      <c r="AF37" s="88">
        <f>SUMIF('Indicadores brechas SH'!$C$4:$C$68,$C37,'Indicadores brechas SH'!BC$4:BC$68)</f>
        <v>1</v>
      </c>
      <c r="AG37" s="88">
        <f>SUMIF('Indicadores brechas SH'!$C$4:$C$68,$C37,'Indicadores brechas SH'!BD$4:BD$68)</f>
        <v>1</v>
      </c>
      <c r="AH37" s="88">
        <f>SUMIF('Indicadores brechas SH'!$C$4:$C$68,$C37,'Indicadores brechas SH'!BE$4:BE$68)</f>
        <v>1</v>
      </c>
      <c r="AI37" s="88">
        <f>SUMIF('Indicadores brechas SH'!$C$4:$C$68,$C37,'Indicadores brechas SH'!BF$4:BF$68)</f>
        <v>1</v>
      </c>
      <c r="AJ37" s="89">
        <f>SUMIF('Indicadores brechas SH'!$C$4:$C$68,$C37,'Indicadores brechas SH'!BG$4:BG$68)</f>
        <v>1</v>
      </c>
      <c r="AK37" s="151">
        <f>SUMIF('Indicadores brechas SH'!$C$4:$C$68,$C37,'Indicadores brechas SH'!BI$4:BI$68)</f>
        <v>1</v>
      </c>
      <c r="AL37" s="88">
        <f>SUMIF('Indicadores brechas SH'!$C$4:$C$68,$C37,'Indicadores brechas SH'!BJ$4:BJ$68)</f>
        <v>1</v>
      </c>
      <c r="AM37" s="88">
        <f>SUMIF('Indicadores brechas SH'!$C$4:$C$68,$C37,'Indicadores brechas SH'!BK$4:BK$68)</f>
        <v>2</v>
      </c>
      <c r="AN37" s="88">
        <f>SUMIF('Indicadores brechas SH'!$C$4:$C$68,$C37,'Indicadores brechas SH'!BL$4:BL$68)</f>
        <v>4</v>
      </c>
      <c r="AO37" s="88">
        <f>SUMIF('Indicadores brechas SH'!$C$4:$C$68,$C37,'Indicadores brechas SH'!BM$4:BM$68)</f>
        <v>2</v>
      </c>
      <c r="AP37" s="88">
        <f>SUMIF('Indicadores brechas SH'!$C$4:$C$68,$C37,'Indicadores brechas SH'!BN$4:BN$68)</f>
        <v>2</v>
      </c>
      <c r="AQ37" s="88">
        <f>SUMIF('Indicadores brechas SH'!$C$4:$C$68,$C37,'Indicadores brechas SH'!BO$4:BO$68)</f>
        <v>1</v>
      </c>
      <c r="AR37" s="88">
        <f>SUMIF('Indicadores brechas SH'!$C$4:$C$68,$C37,'Indicadores brechas SH'!BP$4:BP$68)</f>
        <v>1</v>
      </c>
      <c r="AS37" s="88">
        <f>SUMIF('Indicadores brechas SH'!$C$4:$C$68,$C37,'Indicadores brechas SH'!BQ$4:BQ$68)</f>
        <v>1</v>
      </c>
      <c r="AT37" s="89">
        <f>SUMIF('Indicadores brechas SH'!$C$4:$C$68,$C37,'Indicadores brechas SH'!BR$4:BR$68)</f>
        <v>1</v>
      </c>
      <c r="AU37" s="151">
        <f>SUMIF('Indicadores brechas SH'!$C$4:$C$68,$C37,'Indicadores brechas SH'!BT$4:BT$68)</f>
        <v>2</v>
      </c>
      <c r="AV37" s="88">
        <f>SUMIF('Indicadores brechas SH'!$C$4:$C$68,$C37,'Indicadores brechas SH'!BU$4:BU$68)</f>
        <v>2</v>
      </c>
      <c r="AW37" s="88">
        <f>SUMIF('Indicadores brechas SH'!$C$4:$C$68,$C37,'Indicadores brechas SH'!BV$4:BV$68)</f>
        <v>2</v>
      </c>
      <c r="AX37" s="88">
        <f>SUMIF('Indicadores brechas SH'!$C$4:$C$68,$C37,'Indicadores brechas SH'!BW$4:BW$68)</f>
        <v>2</v>
      </c>
      <c r="AY37" s="88">
        <f>SUMIF('Indicadores brechas SH'!$C$4:$C$68,$C37,'Indicadores brechas SH'!BX$4:BX$68)</f>
        <v>4</v>
      </c>
      <c r="AZ37" s="88">
        <f>SUMIF('Indicadores brechas SH'!$C$4:$C$68,$C37,'Indicadores brechas SH'!BY$4:BY$68)</f>
        <v>4</v>
      </c>
      <c r="BA37" s="88">
        <f>SUMIF('Indicadores brechas SH'!$C$4:$C$68,$C37,'Indicadores brechas SH'!BZ$4:BZ$68)</f>
        <v>1</v>
      </c>
      <c r="BB37" s="88">
        <f>SUMIF('Indicadores brechas SH'!$C$4:$C$68,$C37,'Indicadores brechas SH'!CA$4:CA$68)</f>
        <v>4</v>
      </c>
      <c r="BC37" s="89">
        <f>SUMIF('Indicadores brechas SH'!$C$4:$C$68,$C37,'Indicadores brechas SH'!CB$4:CB$68)</f>
        <v>2</v>
      </c>
      <c r="BD37" s="151">
        <f>SUMIF('Indicadores brechas SH'!$C$4:$C$68,$C37,'Indicadores brechas SH'!CD$4:CD$68)</f>
        <v>4</v>
      </c>
      <c r="BE37" s="88">
        <f>SUMIF('Indicadores brechas SH'!$C$4:$C$68,$C37,'Indicadores brechas SH'!CE$4:CE$68)</f>
        <v>1</v>
      </c>
      <c r="BF37" s="89">
        <f>SUMIF('Indicadores brechas SH'!$C$4:$C$68,$C37,'Indicadores brechas SH'!CF$4:CF$68)</f>
        <v>1</v>
      </c>
      <c r="BG37" s="151">
        <f>SUMIF('Indicadores brechas SH'!$C$4:$C$68,$C37,'Indicadores brechas SH'!CH$4:CH$68)</f>
        <v>2</v>
      </c>
      <c r="BH37" s="88">
        <f>SUMIF('Indicadores brechas SH'!$C$4:$C$68,$C37,'Indicadores brechas SH'!CI$4:CI$68)</f>
        <v>4</v>
      </c>
      <c r="BI37" s="89">
        <f>SUMIF('Indicadores brechas SH'!$C$4:$C$68,$C37,'Indicadores brechas SH'!CJ$4:CJ$68)</f>
        <v>2</v>
      </c>
      <c r="BJ37" s="151">
        <f>SUMIF('Indicadores brechas SH'!$C$4:$C$68,$C37,'Indicadores brechas SH'!CL$4:CL$68)</f>
        <v>2</v>
      </c>
      <c r="BK37" s="88">
        <f>SUMIF('Indicadores brechas SH'!$C$4:$C$68,$C37,'Indicadores brechas SH'!CM$4:CM$68)</f>
        <v>2</v>
      </c>
      <c r="BL37" s="88">
        <f>SUMIF('Indicadores brechas SH'!$C$4:$C$68,$C37,'Indicadores brechas SH'!CN$4:CN$68)</f>
        <v>1</v>
      </c>
      <c r="BM37" s="88">
        <f>SUMIF('Indicadores brechas SH'!$C$4:$C$68,$C37,'Indicadores brechas SH'!CO$4:CO$68)</f>
        <v>1</v>
      </c>
      <c r="BN37" s="88">
        <f>SUMIF('Indicadores brechas SH'!$C$4:$C$68,$C37,'Indicadores brechas SH'!CP$4:CP$68)</f>
        <v>2</v>
      </c>
      <c r="BO37" s="88">
        <f>SUMIF('Indicadores brechas SH'!$C$4:$C$68,$C37,'Indicadores brechas SH'!CQ$4:CQ$68)</f>
        <v>2</v>
      </c>
      <c r="BP37" s="89">
        <f>SUMIF('Indicadores brechas SH'!$C$4:$C$68,$C37,'Indicadores brechas SH'!CR$4:CR$68)</f>
        <v>2</v>
      </c>
      <c r="BQ37" s="151">
        <f>SUMIF('Indicadores brechas SH'!$C$4:$C$68,$C37,'Indicadores brechas SH'!CT$4:CT$68)</f>
        <v>2</v>
      </c>
      <c r="BR37" s="88">
        <f>SUMIF('Indicadores brechas SH'!$C$4:$C$68,$C37,'Indicadores brechas SH'!CU$4:CU$68)</f>
        <v>4</v>
      </c>
      <c r="BS37" s="89">
        <f>SUMIF('Indicadores brechas SH'!$C$4:$C$68,$C37,'Indicadores brechas SH'!CV$4:CV$68)</f>
        <v>4</v>
      </c>
      <c r="BT37" s="151">
        <f>SUMIF('Indicadores brechas SH'!$C$4:$C$68,$C37,'Indicadores brechas SH'!CX$4:CX$68)</f>
        <v>4</v>
      </c>
      <c r="BU37" s="88">
        <f>SUMIF('Indicadores brechas SH'!$C$4:$C$68,$C37,'Indicadores brechas SH'!CY$4:CY$68)</f>
        <v>4</v>
      </c>
      <c r="BV37" s="88">
        <f>SUMIF('Indicadores brechas SH'!$C$4:$C$68,$C37,'Indicadores brechas SH'!CZ$4:CZ$68)</f>
        <v>4</v>
      </c>
      <c r="BW37" s="88">
        <f>SUMIF('Indicadores brechas SH'!$C$4:$C$68,$C37,'Indicadores brechas SH'!DA$4:DA$68)</f>
        <v>4</v>
      </c>
      <c r="BX37" s="88">
        <f>SUMIF('Indicadores brechas SH'!$C$4:$C$68,$C37,'Indicadores brechas SH'!DB$4:DB$68)</f>
        <v>4</v>
      </c>
      <c r="BY37" s="88">
        <f>SUMIF('Indicadores brechas SH'!$C$4:$C$68,$C37,'Indicadores brechas SH'!DC$4:DC$68)</f>
        <v>4</v>
      </c>
      <c r="BZ37" s="88">
        <f>SUMIF('Indicadores brechas SH'!$C$4:$C$68,$C37,'Indicadores brechas SH'!DD$4:DD$68)</f>
        <v>4</v>
      </c>
      <c r="CA37" s="88">
        <f>SUMIF('Indicadores brechas SH'!$C$4:$C$68,$C37,'Indicadores brechas SH'!DE$4:DE$68)</f>
        <v>4</v>
      </c>
      <c r="CB37" s="89">
        <f>SUMIF('Indicadores brechas SH'!$C$4:$C$68,$C37,'Indicadores brechas SH'!DF$4:DF$68)</f>
        <v>4</v>
      </c>
      <c r="CC37" s="151">
        <f>SUMIF('Indicadores brechas SH'!$C$4:$C$68,$C37,'Indicadores brechas SH'!DH$4:DH$68)</f>
        <v>2</v>
      </c>
      <c r="CD37" s="88">
        <f>SUMIF('Indicadores brechas SH'!$C$4:$C$68,$C37,'Indicadores brechas SH'!DI$4:DI$68)</f>
        <v>2</v>
      </c>
      <c r="CE37" s="88">
        <f>SUMIF('Indicadores brechas SH'!$C$4:$C$68,$C37,'Indicadores brechas SH'!DJ$4:DJ$68)</f>
        <v>2</v>
      </c>
      <c r="CF37" s="88">
        <f>SUMIF('Indicadores brechas SH'!$C$4:$C$68,$C37,'Indicadores brechas SH'!DK$4:DK$68)</f>
        <v>4</v>
      </c>
      <c r="CG37" s="88">
        <f>SUMIF('Indicadores brechas SH'!$C$4:$C$68,$C37,'Indicadores brechas SH'!DL$4:DL$68)</f>
        <v>2</v>
      </c>
      <c r="CH37" s="88">
        <f>SUMIF('Indicadores brechas SH'!$C$4:$C$68,$C37,'Indicadores brechas SH'!DM$4:DM$68)</f>
        <v>2</v>
      </c>
      <c r="CI37" s="88">
        <f>SUMIF('Indicadores brechas SH'!$C$4:$C$68,$C37,'Indicadores brechas SH'!DN$4:DN$68)</f>
        <v>2</v>
      </c>
      <c r="CJ37" s="88">
        <f>SUMIF('Indicadores brechas SH'!$C$4:$C$68,$C37,'Indicadores brechas SH'!DO$4:DO$68)</f>
        <v>1</v>
      </c>
      <c r="CK37" s="89">
        <f>SUMIF('Indicadores brechas SH'!$C$4:$C$68,$C37,'Indicadores brechas SH'!DP$4:DP$68)</f>
        <v>1</v>
      </c>
      <c r="CL37" s="151">
        <f>SUMIF('Indicadores brechas SH'!$C$4:$C$68,$C37,'Indicadores brechas SH'!DR$4:DR$68)</f>
        <v>1</v>
      </c>
      <c r="CM37" s="88">
        <f>SUMIF('Indicadores brechas SH'!$C$4:$C$68,$C37,'Indicadores brechas SH'!DS$4:DS$68)</f>
        <v>2</v>
      </c>
      <c r="CN37" s="88">
        <f>SUMIF('Indicadores brechas SH'!$C$4:$C$68,$C37,'Indicadores brechas SH'!DT$4:DT$68)</f>
        <v>2</v>
      </c>
      <c r="CO37" s="89">
        <f>SUMIF('Indicadores brechas SH'!$C$4:$C$68,$C37,'Indicadores brechas SH'!DU$4:DU$68)</f>
        <v>2</v>
      </c>
      <c r="CP37" s="151">
        <f>SUMIF('Indicadores brechas SH'!$C$4:$C$68,$C37,'Indicadores brechas SH'!DW$4:DW$68)</f>
        <v>2</v>
      </c>
      <c r="CQ37" s="88">
        <f>SUMIF('Indicadores brechas SH'!$C$4:$C$68,$C37,'Indicadores brechas SH'!DX$4:DX$68)</f>
        <v>2</v>
      </c>
      <c r="CR37" s="88">
        <f>SUMIF('Indicadores brechas SH'!$C$4:$C$68,$C37,'Indicadores brechas SH'!DY$4:DY$68)</f>
        <v>1</v>
      </c>
      <c r="CS37" s="88">
        <f>SUMIF('Indicadores brechas SH'!$C$4:$C$68,$C37,'Indicadores brechas SH'!DZ$4:DZ$68)</f>
        <v>2</v>
      </c>
      <c r="CT37" s="88">
        <f>SUMIF('Indicadores brechas SH'!$C$4:$C$68,$C37,'Indicadores brechas SH'!EA$4:EA$68)</f>
        <v>2</v>
      </c>
      <c r="CU37" s="88">
        <f>SUMIF('Indicadores brechas SH'!$C$4:$C$68,$C37,'Indicadores brechas SH'!EB$4:EB$68)</f>
        <v>2</v>
      </c>
      <c r="CV37" s="88">
        <f>SUMIF('Indicadores brechas SH'!$C$4:$C$68,$C37,'Indicadores brechas SH'!EC$4:EC$68)</f>
        <v>1</v>
      </c>
      <c r="CW37" s="89">
        <f>SUMIF('Indicadores brechas SH'!$C$4:$C$68,$C37,'Indicadores brechas SH'!ED$4:ED$68)</f>
        <v>2</v>
      </c>
      <c r="CX37" s="151">
        <f>SUMIF('Indicadores brechas SH'!$C$4:$C$68,$C37,'Indicadores brechas SH'!EF$4:EF$68)</f>
        <v>1</v>
      </c>
      <c r="CY37" s="88">
        <f>SUMIF('Indicadores brechas SH'!$C$4:$C$68,$C37,'Indicadores brechas SH'!EG$4:EG$68)</f>
        <v>2</v>
      </c>
      <c r="CZ37" s="88">
        <f>SUMIF('Indicadores brechas SH'!$C$4:$C$68,$C37,'Indicadores brechas SH'!EH$4:EH$68)</f>
        <v>2</v>
      </c>
      <c r="DA37" s="88">
        <f>SUMIF('Indicadores brechas SH'!$C$4:$C$68,$C37,'Indicadores brechas SH'!EI$4:EI$68)</f>
        <v>4</v>
      </c>
      <c r="DB37" s="88">
        <f>SUMIF('Indicadores brechas SH'!$C$4:$C$68,$C37,'Indicadores brechas SH'!EJ$4:EJ$68)</f>
        <v>2</v>
      </c>
      <c r="DC37" s="88">
        <f>SUMIF('Indicadores brechas SH'!$C$4:$C$68,$C37,'Indicadores brechas SH'!EK$4:EK$68)</f>
        <v>1</v>
      </c>
      <c r="DD37" s="88">
        <f>SUMIF('Indicadores brechas SH'!$C$4:$C$68,$C37,'Indicadores brechas SH'!EL$4:EL$68)</f>
        <v>2</v>
      </c>
      <c r="DE37" s="88">
        <f>SUMIF('Indicadores brechas SH'!$C$4:$C$68,$C37,'Indicadores brechas SH'!EM$4:EM$68)</f>
        <v>2</v>
      </c>
      <c r="DF37" s="89">
        <f>SUMIF('Indicadores brechas SH'!$C$4:$C$68,$C37,'Indicadores brechas SH'!EN$4:EN$68)</f>
        <v>2</v>
      </c>
      <c r="DG37" s="151">
        <f>SUMIF('Indicadores brechas SH'!$C$4:$C$68,$C37,'Indicadores brechas SH'!EP$4:EP$68)</f>
        <v>1</v>
      </c>
      <c r="DH37" s="88">
        <f>SUMIF('Indicadores brechas SH'!$C$4:$C$68,$C37,'Indicadores brechas SH'!EQ$4:EQ$68)</f>
        <v>1</v>
      </c>
      <c r="DI37" s="88">
        <f>SUMIF('Indicadores brechas SH'!$C$4:$C$68,$C37,'Indicadores brechas SH'!ER$4:ER$68)</f>
        <v>1</v>
      </c>
      <c r="DJ37" s="88">
        <f>SUMIF('Indicadores brechas SH'!$C$4:$C$68,$C37,'Indicadores brechas SH'!ES$4:ES$68)</f>
        <v>1</v>
      </c>
      <c r="DK37" s="88">
        <f>SUMIF('Indicadores brechas SH'!$C$4:$C$68,$C37,'Indicadores brechas SH'!ET$4:ET$68)</f>
        <v>1</v>
      </c>
      <c r="DL37" s="88">
        <f>SUMIF('Indicadores brechas SH'!$C$4:$C$68,$C37,'Indicadores brechas SH'!EU$4:EU$68)</f>
        <v>1</v>
      </c>
      <c r="DM37" s="88">
        <f>SUMIF('Indicadores brechas SH'!$C$4:$C$68,$C37,'Indicadores brechas SH'!EV$4:EV$68)</f>
        <v>1</v>
      </c>
      <c r="DN37" s="88">
        <f>SUMIF('Indicadores brechas SH'!$C$4:$C$68,$C37,'Indicadores brechas SH'!EW$4:EW$68)</f>
        <v>1</v>
      </c>
      <c r="DO37" s="88">
        <f>SUMIF('Indicadores brechas SH'!$C$4:$C$68,$C37,'Indicadores brechas SH'!EX$4:EX$68)</f>
        <v>1</v>
      </c>
      <c r="DP37" s="89">
        <f>SUMIF('Indicadores brechas SH'!$C$4:$C$68,$C37,'Indicadores brechas SH'!EY$4:EY$68)</f>
        <v>1</v>
      </c>
      <c r="DQ37" s="65"/>
      <c r="DR37" s="65"/>
      <c r="DS37" s="65"/>
    </row>
    <row r="38" spans="1:123">
      <c r="C38" s="180" t="s">
        <v>432</v>
      </c>
      <c r="J38">
        <v>1</v>
      </c>
      <c r="K38">
        <v>1</v>
      </c>
      <c r="Q38">
        <v>1</v>
      </c>
      <c r="AB38">
        <v>1</v>
      </c>
      <c r="BB38">
        <v>1</v>
      </c>
      <c r="BC38">
        <v>1</v>
      </c>
      <c r="BF38">
        <v>1</v>
      </c>
      <c r="BG38">
        <v>1</v>
      </c>
      <c r="BJ38">
        <v>1</v>
      </c>
      <c r="BK38">
        <v>1</v>
      </c>
      <c r="BQ38">
        <v>1</v>
      </c>
      <c r="BT38">
        <v>1</v>
      </c>
      <c r="CB38">
        <v>1</v>
      </c>
      <c r="CC38">
        <v>1</v>
      </c>
      <c r="CK38">
        <v>1</v>
      </c>
      <c r="CP38">
        <v>1</v>
      </c>
      <c r="CX38">
        <v>1</v>
      </c>
    </row>
  </sheetData>
  <sheetProtection algorithmName="SHA-512" hashValue="27cltwktVHNHtkbHyJ/AhckxR4j4iDqJdaF4lbCMmxEBAtkY4PYa+cLJ7r4eGaKLAqvNn+Rn2zQtqzv3sL0MXA==" saltValue="KPKElwC4vIxKkJx4t95A/g==" spinCount="100000" sheet="1" objects="1" scenarios="1"/>
  <autoFilter ref="C4:DT37"/>
  <mergeCells count="6">
    <mergeCell ref="A35:A37"/>
    <mergeCell ref="A5:A8"/>
    <mergeCell ref="DU5:DU8"/>
    <mergeCell ref="A9:A14"/>
    <mergeCell ref="A15:A25"/>
    <mergeCell ref="A26:A34"/>
  </mergeCells>
  <conditionalFormatting sqref="BQ4:CC4 CL4:DG4 D4:BJ4">
    <cfRule type="colorScale" priority="22">
      <colorScale>
        <cfvo type="num" val="1"/>
        <cfvo type="num" val="2"/>
        <cfvo type="num" val="4"/>
        <color theme="6" tint="0.59999389629810485"/>
        <color rgb="FFFFEB84"/>
        <color rgb="FFFF8F8F"/>
      </colorScale>
    </cfRule>
  </conditionalFormatting>
  <conditionalFormatting sqref="DG4:DS4">
    <cfRule type="colorScale" priority="20">
      <colorScale>
        <cfvo type="num" val="1"/>
        <cfvo type="num" val="2"/>
        <cfvo type="num" val="4"/>
        <color theme="6" tint="0.59999389629810485"/>
        <color rgb="FFFFEB84"/>
        <color rgb="FFFF8F8F"/>
      </colorScale>
    </cfRule>
  </conditionalFormatting>
  <conditionalFormatting sqref="DH4">
    <cfRule type="colorScale" priority="21">
      <colorScale>
        <cfvo type="num" val="1"/>
        <cfvo type="num" val="2"/>
        <cfvo type="num" val="4"/>
        <color theme="6" tint="0.59999389629810485"/>
        <color rgb="FFFFEB84"/>
        <color rgb="FFFF8F8F"/>
      </colorScale>
    </cfRule>
  </conditionalFormatting>
  <conditionalFormatting sqref="BJ4:BN4">
    <cfRule type="colorScale" priority="19">
      <colorScale>
        <cfvo type="num" val="1"/>
        <cfvo type="num" val="2"/>
        <cfvo type="num" val="4"/>
        <color theme="6" tint="0.59999389629810485"/>
        <color rgb="FFFFEB84"/>
        <color rgb="FFFF8F8F"/>
      </colorScale>
    </cfRule>
  </conditionalFormatting>
  <conditionalFormatting sqref="BT4">
    <cfRule type="colorScale" priority="18">
      <colorScale>
        <cfvo type="num" val="1"/>
        <cfvo type="num" val="2"/>
        <cfvo type="num" val="4"/>
        <color theme="6" tint="0.59999389629810485"/>
        <color rgb="FFFFEB84"/>
        <color rgb="FFFF8F8F"/>
      </colorScale>
    </cfRule>
  </conditionalFormatting>
  <conditionalFormatting sqref="D5:DS5 D9:DS37 D6:DR8">
    <cfRule type="cellIs" dxfId="22" priority="14" operator="equal">
      <formula>3</formula>
    </cfRule>
    <cfRule type="cellIs" dxfId="21" priority="15" operator="equal">
      <formula>2</formula>
    </cfRule>
    <cfRule type="cellIs" dxfId="20" priority="16" operator="equal">
      <formula>1</formula>
    </cfRule>
    <cfRule type="cellIs" dxfId="19" priority="17" operator="equal">
      <formula>4</formula>
    </cfRule>
  </conditionalFormatting>
  <conditionalFormatting sqref="DW5:EL8">
    <cfRule type="colorScale" priority="13">
      <colorScale>
        <cfvo type="min"/>
        <cfvo type="percentile" val="50"/>
        <cfvo type="max"/>
        <color rgb="FF63BE7B"/>
        <color rgb="FFFFEB84"/>
        <color rgb="FFF8696B"/>
      </colorScale>
    </cfRule>
  </conditionalFormatting>
  <conditionalFormatting sqref="DT5">
    <cfRule type="cellIs" dxfId="18" priority="9" operator="equal">
      <formula>3</formula>
    </cfRule>
    <cfRule type="cellIs" dxfId="17" priority="10" operator="equal">
      <formula>2</formula>
    </cfRule>
    <cfRule type="cellIs" dxfId="16" priority="11" operator="equal">
      <formula>1</formula>
    </cfRule>
    <cfRule type="cellIs" dxfId="15" priority="12" operator="equal">
      <formula>4</formula>
    </cfRule>
  </conditionalFormatting>
  <conditionalFormatting sqref="DS6:DS8">
    <cfRule type="cellIs" dxfId="14" priority="5" operator="equal">
      <formula>3</formula>
    </cfRule>
    <cfRule type="cellIs" dxfId="13" priority="6" operator="equal">
      <formula>2</formula>
    </cfRule>
    <cfRule type="cellIs" dxfId="12" priority="7" operator="equal">
      <formula>1</formula>
    </cfRule>
    <cfRule type="cellIs" dxfId="11" priority="8" operator="equal">
      <formula>4</formula>
    </cfRule>
  </conditionalFormatting>
  <conditionalFormatting sqref="DT6:DT8">
    <cfRule type="cellIs" dxfId="10" priority="1" operator="equal">
      <formula>3</formula>
    </cfRule>
    <cfRule type="cellIs" dxfId="9" priority="2" operator="equal">
      <formula>2</formula>
    </cfRule>
    <cfRule type="cellIs" dxfId="8" priority="3" operator="equal">
      <formula>1</formula>
    </cfRule>
    <cfRule type="cellIs" dxfId="7" priority="4" operator="equal">
      <formula>4</formula>
    </cfRule>
  </conditionalFormatting>
  <pageMargins left="0.7" right="0.7" top="0.75" bottom="0.75" header="0.3" footer="0.3"/>
  <pageSetup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2"/>
  <sheetViews>
    <sheetView workbookViewId="0"/>
  </sheetViews>
  <sheetFormatPr baseColWidth="10" defaultRowHeight="15"/>
  <cols>
    <col min="1" max="1" width="11.42578125" style="264"/>
    <col min="2" max="2" width="65.7109375" style="397" bestFit="1" customWidth="1"/>
    <col min="3" max="7" width="20" style="264" bestFit="1" customWidth="1"/>
    <col min="8" max="8" width="12.140625" customWidth="1"/>
  </cols>
  <sheetData>
    <row r="1" spans="1:7" s="186" customFormat="1">
      <c r="A1" s="186" t="s">
        <v>468</v>
      </c>
      <c r="B1" s="186" t="s">
        <v>469</v>
      </c>
      <c r="C1" s="186" t="s">
        <v>839</v>
      </c>
      <c r="D1" s="186" t="s">
        <v>840</v>
      </c>
      <c r="E1" s="186" t="s">
        <v>841</v>
      </c>
      <c r="F1" s="186" t="s">
        <v>842</v>
      </c>
      <c r="G1" s="186" t="s">
        <v>843</v>
      </c>
    </row>
    <row r="2" spans="1:7">
      <c r="A2" s="264" t="s">
        <v>560</v>
      </c>
      <c r="B2" s="397" t="s">
        <v>561</v>
      </c>
      <c r="C2" s="398">
        <f>SUMIF('Resumen Demandas regiones Mm3'!$B:$B,'Demanda Cuencas consolidada Mm3'!$A2,'Resumen Demandas regiones Mm3'!D:D)</f>
        <v>38231.199999999997</v>
      </c>
      <c r="D2" s="398">
        <f>SUMIF('Resumen Demandas regiones Mm3'!$B:$B,'Demanda Cuencas consolidada Mm3'!$A2,'Resumen Demandas regiones Mm3'!E:E)</f>
        <v>52199.3</v>
      </c>
      <c r="E2" s="398">
        <f>SUMIF('Resumen Demandas regiones Mm3'!$B:$B,'Demanda Cuencas consolidada Mm3'!$A2,'Resumen Demandas regiones Mm3'!F:F)</f>
        <v>47106.3</v>
      </c>
      <c r="F2" s="398">
        <f>SUMIF('Resumen Demandas regiones Mm3'!$B:$B,'Demanda Cuencas consolidada Mm3'!$A2,'Resumen Demandas regiones Mm3'!G:G)</f>
        <v>55377.5</v>
      </c>
      <c r="G2" s="398">
        <f>SUMIF('Resumen Demandas regiones Mm3'!$B:$B,'Demanda Cuencas consolidada Mm3'!$A2,'Resumen Demandas regiones Mm3'!H:H)</f>
        <v>82558.2</v>
      </c>
    </row>
    <row r="3" spans="1:7">
      <c r="A3" s="264" t="s">
        <v>562</v>
      </c>
      <c r="B3" s="397" t="s">
        <v>59</v>
      </c>
      <c r="C3" s="398">
        <f>SUMIF('Resumen Demandas regiones Mm3'!$B:$B,'Demanda Cuencas consolidada Mm3'!$A3,'Resumen Demandas regiones Mm3'!D:D)</f>
        <v>8203</v>
      </c>
      <c r="D3" s="398">
        <f>SUMIF('Resumen Demandas regiones Mm3'!$B:$B,'Demanda Cuencas consolidada Mm3'!$A3,'Resumen Demandas regiones Mm3'!E:E)</f>
        <v>8944</v>
      </c>
      <c r="E3" s="398">
        <f>SUMIF('Resumen Demandas regiones Mm3'!$B:$B,'Demanda Cuencas consolidada Mm3'!$A3,'Resumen Demandas regiones Mm3'!F:F)</f>
        <v>7963</v>
      </c>
      <c r="F3" s="398">
        <f>SUMIF('Resumen Demandas regiones Mm3'!$B:$B,'Demanda Cuencas consolidada Mm3'!$A3,'Resumen Demandas regiones Mm3'!G:G)</f>
        <v>7173</v>
      </c>
      <c r="G3" s="398">
        <f>SUMIF('Resumen Demandas regiones Mm3'!$B:$B,'Demanda Cuencas consolidada Mm3'!$A3,'Resumen Demandas regiones Mm3'!H:H)</f>
        <v>8832</v>
      </c>
    </row>
    <row r="4" spans="1:7">
      <c r="A4" s="264" t="s">
        <v>563</v>
      </c>
      <c r="B4" s="397" t="s">
        <v>564</v>
      </c>
      <c r="C4" s="398">
        <f>SUMIF('Resumen Demandas regiones Mm3'!$B:$B,'Demanda Cuencas consolidada Mm3'!$A4,'Resumen Demandas regiones Mm3'!D:D)</f>
        <v>19618</v>
      </c>
      <c r="D4" s="398">
        <f>SUMIF('Resumen Demandas regiones Mm3'!$B:$B,'Demanda Cuencas consolidada Mm3'!$A4,'Resumen Demandas regiones Mm3'!E:E)</f>
        <v>23920</v>
      </c>
      <c r="E4" s="398">
        <f>SUMIF('Resumen Demandas regiones Mm3'!$B:$B,'Demanda Cuencas consolidada Mm3'!$A4,'Resumen Demandas regiones Mm3'!F:F)</f>
        <v>23967</v>
      </c>
      <c r="F4" s="398">
        <f>SUMIF('Resumen Demandas regiones Mm3'!$B:$B,'Demanda Cuencas consolidada Mm3'!$A4,'Resumen Demandas regiones Mm3'!G:G)</f>
        <v>20853</v>
      </c>
      <c r="G4" s="398">
        <f>SUMIF('Resumen Demandas regiones Mm3'!$B:$B,'Demanda Cuencas consolidada Mm3'!$A4,'Resumen Demandas regiones Mm3'!H:H)</f>
        <v>32624</v>
      </c>
    </row>
    <row r="5" spans="1:7">
      <c r="A5" s="264" t="s">
        <v>565</v>
      </c>
      <c r="B5" s="397" t="s">
        <v>566</v>
      </c>
      <c r="C5" s="398">
        <f>SUMIF('Resumen Demandas regiones Mm3'!$B:$B,'Demanda Cuencas consolidada Mm3'!$A5,'Resumen Demandas regiones Mm3'!D:D)</f>
        <v>46742</v>
      </c>
      <c r="D5" s="398">
        <f>SUMIF('Resumen Demandas regiones Mm3'!$B:$B,'Demanda Cuencas consolidada Mm3'!$A5,'Resumen Demandas regiones Mm3'!E:E)</f>
        <v>51856</v>
      </c>
      <c r="E5" s="398">
        <f>SUMIF('Resumen Demandas regiones Mm3'!$B:$B,'Demanda Cuencas consolidada Mm3'!$A5,'Resumen Demandas regiones Mm3'!F:F)</f>
        <v>52711</v>
      </c>
      <c r="F5" s="398">
        <f>SUMIF('Resumen Demandas regiones Mm3'!$B:$B,'Demanda Cuencas consolidada Mm3'!$A5,'Resumen Demandas regiones Mm3'!G:G)</f>
        <v>52683</v>
      </c>
      <c r="G5" s="398">
        <f>SUMIF('Resumen Demandas regiones Mm3'!$B:$B,'Demanda Cuencas consolidada Mm3'!$A5,'Resumen Demandas regiones Mm3'!H:H)</f>
        <v>64724</v>
      </c>
    </row>
    <row r="6" spans="1:7">
      <c r="A6" s="264" t="s">
        <v>567</v>
      </c>
      <c r="B6" s="397" t="s">
        <v>568</v>
      </c>
      <c r="C6" s="398">
        <f>SUMIF('Resumen Demandas regiones Mm3'!$B:$B,'Demanda Cuencas consolidada Mm3'!$A6,'Resumen Demandas regiones Mm3'!D:D)</f>
        <v>19725</v>
      </c>
      <c r="D6" s="398">
        <f>SUMIF('Resumen Demandas regiones Mm3'!$B:$B,'Demanda Cuencas consolidada Mm3'!$A6,'Resumen Demandas regiones Mm3'!E:E)</f>
        <v>20692</v>
      </c>
      <c r="E6" s="398">
        <f>SUMIF('Resumen Demandas regiones Mm3'!$B:$B,'Demanda Cuencas consolidada Mm3'!$A6,'Resumen Demandas regiones Mm3'!F:F)</f>
        <v>16957</v>
      </c>
      <c r="F6" s="398">
        <f>SUMIF('Resumen Demandas regiones Mm3'!$B:$B,'Demanda Cuencas consolidada Mm3'!$A6,'Resumen Demandas regiones Mm3'!G:G)</f>
        <v>14436</v>
      </c>
      <c r="G6" s="398">
        <f>SUMIF('Resumen Demandas regiones Mm3'!$B:$B,'Demanda Cuencas consolidada Mm3'!$A6,'Resumen Demandas regiones Mm3'!H:H)</f>
        <v>14306</v>
      </c>
    </row>
    <row r="7" spans="1:7">
      <c r="A7" s="264" t="s">
        <v>569</v>
      </c>
      <c r="B7" s="397" t="s">
        <v>64</v>
      </c>
      <c r="C7" s="398">
        <f>SUMIF('Resumen Demandas regiones Mm3'!$B:$B,'Demanda Cuencas consolidada Mm3'!$A7,'Resumen Demandas regiones Mm3'!D:D)</f>
        <v>13250.2</v>
      </c>
      <c r="D7" s="398">
        <f>SUMIF('Resumen Demandas regiones Mm3'!$B:$B,'Demanda Cuencas consolidada Mm3'!$A7,'Resumen Demandas regiones Mm3'!E:E)</f>
        <v>14885.9</v>
      </c>
      <c r="E7" s="398">
        <f>SUMIF('Resumen Demandas regiones Mm3'!$B:$B,'Demanda Cuencas consolidada Mm3'!$A7,'Resumen Demandas regiones Mm3'!F:F)</f>
        <v>12322.4</v>
      </c>
      <c r="F7" s="398">
        <f>SUMIF('Resumen Demandas regiones Mm3'!$B:$B,'Demanda Cuencas consolidada Mm3'!$A7,'Resumen Demandas regiones Mm3'!G:G)</f>
        <v>9733.2000000000007</v>
      </c>
      <c r="G7" s="398">
        <f>SUMIF('Resumen Demandas regiones Mm3'!$B:$B,'Demanda Cuencas consolidada Mm3'!$A7,'Resumen Demandas regiones Mm3'!H:H)</f>
        <v>9492.4</v>
      </c>
    </row>
    <row r="8" spans="1:7">
      <c r="A8" s="264" t="s">
        <v>570</v>
      </c>
      <c r="B8" s="397" t="s">
        <v>571</v>
      </c>
      <c r="C8" s="398">
        <f>SUMIF('Resumen Demandas regiones Mm3'!$B:$B,'Demanda Cuencas consolidada Mm3'!$A8,'Resumen Demandas regiones Mm3'!D:D)</f>
        <v>4285.6000000000004</v>
      </c>
      <c r="D8" s="398">
        <f>SUMIF('Resumen Demandas regiones Mm3'!$B:$B,'Demanda Cuencas consolidada Mm3'!$A8,'Resumen Demandas regiones Mm3'!E:E)</f>
        <v>4721.1000000000004</v>
      </c>
      <c r="E8" s="398">
        <f>SUMIF('Resumen Demandas regiones Mm3'!$B:$B,'Demanda Cuencas consolidada Mm3'!$A8,'Resumen Demandas regiones Mm3'!F:F)</f>
        <v>4391</v>
      </c>
      <c r="F8" s="398">
        <f>SUMIF('Resumen Demandas regiones Mm3'!$B:$B,'Demanda Cuencas consolidada Mm3'!$A8,'Resumen Demandas regiones Mm3'!G:G)</f>
        <v>3940.6</v>
      </c>
      <c r="G8" s="398">
        <f>SUMIF('Resumen Demandas regiones Mm3'!$B:$B,'Demanda Cuencas consolidada Mm3'!$A8,'Resumen Demandas regiones Mm3'!H:H)</f>
        <v>4522.6000000000004</v>
      </c>
    </row>
    <row r="9" spans="1:7">
      <c r="A9" s="264" t="s">
        <v>572</v>
      </c>
      <c r="B9" s="397" t="s">
        <v>66</v>
      </c>
      <c r="C9" s="398">
        <f>SUMIF('Resumen Demandas regiones Mm3'!$B:$B,'Demanda Cuencas consolidada Mm3'!$A9,'Resumen Demandas regiones Mm3'!D:D)</f>
        <v>30982.1</v>
      </c>
      <c r="D9" s="398">
        <f>SUMIF('Resumen Demandas regiones Mm3'!$B:$B,'Demanda Cuencas consolidada Mm3'!$A9,'Resumen Demandas regiones Mm3'!E:E)</f>
        <v>34445.599999999999</v>
      </c>
      <c r="E9" s="398">
        <f>SUMIF('Resumen Demandas regiones Mm3'!$B:$B,'Demanda Cuencas consolidada Mm3'!$A9,'Resumen Demandas regiones Mm3'!F:F)</f>
        <v>40530.1</v>
      </c>
      <c r="F9" s="398">
        <f>SUMIF('Resumen Demandas regiones Mm3'!$B:$B,'Demanda Cuencas consolidada Mm3'!$A9,'Resumen Demandas regiones Mm3'!G:G)</f>
        <v>47434.400000000001</v>
      </c>
      <c r="G9" s="398">
        <f>SUMIF('Resumen Demandas regiones Mm3'!$B:$B,'Demanda Cuencas consolidada Mm3'!$A9,'Resumen Demandas regiones Mm3'!H:H)</f>
        <v>53417.8</v>
      </c>
    </row>
    <row r="10" spans="1:7">
      <c r="A10" s="264" t="s">
        <v>573</v>
      </c>
      <c r="B10" s="397" t="s">
        <v>67</v>
      </c>
      <c r="C10" s="398">
        <f>SUMIF('Resumen Demandas regiones Mm3'!$B:$B,'Demanda Cuencas consolidada Mm3'!$A10,'Resumen Demandas regiones Mm3'!D:D)</f>
        <v>43844.2</v>
      </c>
      <c r="D10" s="398">
        <f>SUMIF('Resumen Demandas regiones Mm3'!$B:$B,'Demanda Cuencas consolidada Mm3'!$A10,'Resumen Demandas regiones Mm3'!E:E)</f>
        <v>47475.4</v>
      </c>
      <c r="E10" s="398">
        <f>SUMIF('Resumen Demandas regiones Mm3'!$B:$B,'Demanda Cuencas consolidada Mm3'!$A10,'Resumen Demandas regiones Mm3'!F:F)</f>
        <v>33687.300000000003</v>
      </c>
      <c r="F10" s="398">
        <f>SUMIF('Resumen Demandas regiones Mm3'!$B:$B,'Demanda Cuencas consolidada Mm3'!$A10,'Resumen Demandas regiones Mm3'!G:G)</f>
        <v>38457.199999999997</v>
      </c>
      <c r="G10" s="398">
        <f>SUMIF('Resumen Demandas regiones Mm3'!$B:$B,'Demanda Cuencas consolidada Mm3'!$A10,'Resumen Demandas regiones Mm3'!H:H)</f>
        <v>42554.6</v>
      </c>
    </row>
    <row r="11" spans="1:7">
      <c r="A11" s="264" t="s">
        <v>574</v>
      </c>
      <c r="B11" s="397" t="s">
        <v>575</v>
      </c>
      <c r="C11" s="398">
        <f>SUMIF('Resumen Demandas regiones Mm3'!$B:$B,'Demanda Cuencas consolidada Mm3'!$A11,'Resumen Demandas regiones Mm3'!D:D)</f>
        <v>1006</v>
      </c>
      <c r="D11" s="398">
        <f>SUMIF('Resumen Demandas regiones Mm3'!$B:$B,'Demanda Cuencas consolidada Mm3'!$A11,'Resumen Demandas regiones Mm3'!E:E)</f>
        <v>1115.0999999999999</v>
      </c>
      <c r="E11" s="398">
        <f>SUMIF('Resumen Demandas regiones Mm3'!$B:$B,'Demanda Cuencas consolidada Mm3'!$A11,'Resumen Demandas regiones Mm3'!F:F)</f>
        <v>177.6</v>
      </c>
      <c r="F11" s="398">
        <f>SUMIF('Resumen Demandas regiones Mm3'!$B:$B,'Demanda Cuencas consolidada Mm3'!$A11,'Resumen Demandas regiones Mm3'!G:G)</f>
        <v>174.84</v>
      </c>
      <c r="G11" s="398">
        <f>SUMIF('Resumen Demandas regiones Mm3'!$B:$B,'Demanda Cuencas consolidada Mm3'!$A11,'Resumen Demandas regiones Mm3'!H:H)</f>
        <v>173.23</v>
      </c>
    </row>
    <row r="12" spans="1:7">
      <c r="A12" s="264" t="s">
        <v>576</v>
      </c>
      <c r="B12" s="397" t="s">
        <v>68</v>
      </c>
      <c r="C12" s="398">
        <f>SUMIF('Resumen Demandas regiones Mm3'!$B:$B,'Demanda Cuencas consolidada Mm3'!$A12,'Resumen Demandas regiones Mm3'!D:D)</f>
        <v>56039.759999999995</v>
      </c>
      <c r="D12" s="398">
        <f>SUMIF('Resumen Demandas regiones Mm3'!$B:$B,'Demanda Cuencas consolidada Mm3'!$A12,'Resumen Demandas regiones Mm3'!E:E)</f>
        <v>50233.2</v>
      </c>
      <c r="E12" s="398">
        <f>SUMIF('Resumen Demandas regiones Mm3'!$B:$B,'Demanda Cuencas consolidada Mm3'!$A12,'Resumen Demandas regiones Mm3'!F:F)</f>
        <v>38948.42</v>
      </c>
      <c r="F12" s="398">
        <f>SUMIF('Resumen Demandas regiones Mm3'!$B:$B,'Demanda Cuencas consolidada Mm3'!$A12,'Resumen Demandas regiones Mm3'!G:G)</f>
        <v>39469.040000000001</v>
      </c>
      <c r="G12" s="398">
        <f>SUMIF('Resumen Demandas regiones Mm3'!$B:$B,'Demanda Cuencas consolidada Mm3'!$A12,'Resumen Demandas regiones Mm3'!H:H)</f>
        <v>38605.729999999996</v>
      </c>
    </row>
    <row r="13" spans="1:7">
      <c r="A13" s="264" t="s">
        <v>577</v>
      </c>
      <c r="B13" s="397" t="s">
        <v>578</v>
      </c>
      <c r="C13" s="398">
        <f>SUMIF('Resumen Demandas regiones Mm3'!$B:$B,'Demanda Cuencas consolidada Mm3'!$A13,'Resumen Demandas regiones Mm3'!D:D)</f>
        <v>31101.15</v>
      </c>
      <c r="D13" s="398">
        <f>SUMIF('Resumen Demandas regiones Mm3'!$B:$B,'Demanda Cuencas consolidada Mm3'!$A13,'Resumen Demandas regiones Mm3'!E:E)</f>
        <v>31558.69</v>
      </c>
      <c r="E13" s="398">
        <f>SUMIF('Resumen Demandas regiones Mm3'!$B:$B,'Demanda Cuencas consolidada Mm3'!$A13,'Resumen Demandas regiones Mm3'!F:F)</f>
        <v>35179.39</v>
      </c>
      <c r="F13" s="398">
        <f>SUMIF('Resumen Demandas regiones Mm3'!$B:$B,'Demanda Cuencas consolidada Mm3'!$A13,'Resumen Demandas regiones Mm3'!G:G)</f>
        <v>38680.229999999996</v>
      </c>
      <c r="G13" s="398">
        <f>SUMIF('Resumen Demandas regiones Mm3'!$B:$B,'Demanda Cuencas consolidada Mm3'!$A13,'Resumen Demandas regiones Mm3'!H:H)</f>
        <v>40065.25</v>
      </c>
    </row>
    <row r="14" spans="1:7">
      <c r="A14" s="264" t="s">
        <v>579</v>
      </c>
      <c r="B14" s="397" t="s">
        <v>580</v>
      </c>
      <c r="C14" s="398">
        <f>SUMIF('Resumen Demandas regiones Mm3'!$B:$B,'Demanda Cuencas consolidada Mm3'!$A14,'Resumen Demandas regiones Mm3'!D:D)</f>
        <v>2410.63</v>
      </c>
      <c r="D14" s="398">
        <f>SUMIF('Resumen Demandas regiones Mm3'!$B:$B,'Demanda Cuencas consolidada Mm3'!$A14,'Resumen Demandas regiones Mm3'!E:E)</f>
        <v>2423.86</v>
      </c>
      <c r="E14" s="398">
        <f>SUMIF('Resumen Demandas regiones Mm3'!$B:$B,'Demanda Cuencas consolidada Mm3'!$A14,'Resumen Demandas regiones Mm3'!F:F)</f>
        <v>484.03</v>
      </c>
      <c r="F14" s="398">
        <f>SUMIF('Resumen Demandas regiones Mm3'!$B:$B,'Demanda Cuencas consolidada Mm3'!$A14,'Resumen Demandas regiones Mm3'!G:G)</f>
        <v>559.63</v>
      </c>
      <c r="G14" s="398">
        <f>SUMIF('Resumen Demandas regiones Mm3'!$B:$B,'Demanda Cuencas consolidada Mm3'!$A14,'Resumen Demandas regiones Mm3'!H:H)</f>
        <v>632.20000000000005</v>
      </c>
    </row>
    <row r="15" spans="1:7">
      <c r="A15" s="264" t="s">
        <v>581</v>
      </c>
      <c r="B15" s="397" t="s">
        <v>582</v>
      </c>
      <c r="C15" s="398">
        <f>SUMIF('Resumen Demandas regiones Mm3'!$B:$B,'Demanda Cuencas consolidada Mm3'!$A15,'Resumen Demandas regiones Mm3'!D:D)</f>
        <v>3099.61</v>
      </c>
      <c r="D15" s="398">
        <f>SUMIF('Resumen Demandas regiones Mm3'!$B:$B,'Demanda Cuencas consolidada Mm3'!$A15,'Resumen Demandas regiones Mm3'!E:E)</f>
        <v>3105.87</v>
      </c>
      <c r="E15" s="398">
        <f>SUMIF('Resumen Demandas regiones Mm3'!$B:$B,'Demanda Cuencas consolidada Mm3'!$A15,'Resumen Demandas regiones Mm3'!F:F)</f>
        <v>623.19000000000005</v>
      </c>
      <c r="F15" s="398">
        <f>SUMIF('Resumen Demandas regiones Mm3'!$B:$B,'Demanda Cuencas consolidada Mm3'!$A15,'Resumen Demandas regiones Mm3'!G:G)</f>
        <v>718.86</v>
      </c>
      <c r="G15" s="398">
        <f>SUMIF('Resumen Demandas regiones Mm3'!$B:$B,'Demanda Cuencas consolidada Mm3'!$A15,'Resumen Demandas regiones Mm3'!H:H)</f>
        <v>798.32</v>
      </c>
    </row>
    <row r="16" spans="1:7">
      <c r="A16" s="264" t="s">
        <v>583</v>
      </c>
      <c r="B16" s="397" t="s">
        <v>74</v>
      </c>
      <c r="C16" s="398">
        <f>SUMIF('Resumen Demandas regiones Mm3'!$B:$B,'Demanda Cuencas consolidada Mm3'!$A16,'Resumen Demandas regiones Mm3'!D:D)</f>
        <v>14508.46</v>
      </c>
      <c r="D16" s="398">
        <f>SUMIF('Resumen Demandas regiones Mm3'!$B:$B,'Demanda Cuencas consolidada Mm3'!$A16,'Resumen Demandas regiones Mm3'!E:E)</f>
        <v>14227.56</v>
      </c>
      <c r="E16" s="398">
        <f>SUMIF('Resumen Demandas regiones Mm3'!$B:$B,'Demanda Cuencas consolidada Mm3'!$A16,'Resumen Demandas regiones Mm3'!F:F)</f>
        <v>6595.7800000000007</v>
      </c>
      <c r="F16" s="398">
        <f>SUMIF('Resumen Demandas regiones Mm3'!$B:$B,'Demanda Cuencas consolidada Mm3'!$A16,'Resumen Demandas regiones Mm3'!G:G)</f>
        <v>9414.75</v>
      </c>
      <c r="G16" s="398">
        <f>SUMIF('Resumen Demandas regiones Mm3'!$B:$B,'Demanda Cuencas consolidada Mm3'!$A16,'Resumen Demandas regiones Mm3'!H:H)</f>
        <v>11127.29</v>
      </c>
    </row>
    <row r="17" spans="1:7">
      <c r="A17" s="264" t="s">
        <v>584</v>
      </c>
      <c r="B17" s="397" t="s">
        <v>585</v>
      </c>
      <c r="C17" s="398">
        <f>SUMIF('Resumen Demandas regiones Mm3'!$B:$B,'Demanda Cuencas consolidada Mm3'!$A17,'Resumen Demandas regiones Mm3'!D:D)</f>
        <v>2418.0700000000002</v>
      </c>
      <c r="D17" s="398">
        <f>SUMIF('Resumen Demandas regiones Mm3'!$B:$B,'Demanda Cuencas consolidada Mm3'!$A17,'Resumen Demandas regiones Mm3'!E:E)</f>
        <v>1228.07</v>
      </c>
      <c r="E17" s="398">
        <f>SUMIF('Resumen Demandas regiones Mm3'!$B:$B,'Demanda Cuencas consolidada Mm3'!$A17,'Resumen Demandas regiones Mm3'!F:F)</f>
        <v>1345.09</v>
      </c>
      <c r="F17" s="398">
        <f>SUMIF('Resumen Demandas regiones Mm3'!$B:$B,'Demanda Cuencas consolidada Mm3'!$A17,'Resumen Demandas regiones Mm3'!G:G)</f>
        <v>1370.1</v>
      </c>
      <c r="G17" s="398">
        <f>SUMIF('Resumen Demandas regiones Mm3'!$B:$B,'Demanda Cuencas consolidada Mm3'!$A17,'Resumen Demandas regiones Mm3'!H:H)</f>
        <v>1388.1100000000001</v>
      </c>
    </row>
    <row r="18" spans="1:7">
      <c r="A18" s="264" t="s">
        <v>586</v>
      </c>
      <c r="B18" s="397" t="s">
        <v>76</v>
      </c>
      <c r="C18" s="398">
        <f>SUMIF('Resumen Demandas regiones Mm3'!$B:$B,'Demanda Cuencas consolidada Mm3'!$A18,'Resumen Demandas regiones Mm3'!D:D)</f>
        <v>18781.79</v>
      </c>
      <c r="D18" s="398">
        <f>SUMIF('Resumen Demandas regiones Mm3'!$B:$B,'Demanda Cuencas consolidada Mm3'!$A18,'Resumen Demandas regiones Mm3'!E:E)</f>
        <v>15766.9</v>
      </c>
      <c r="E18" s="398">
        <f>SUMIF('Resumen Demandas regiones Mm3'!$B:$B,'Demanda Cuencas consolidada Mm3'!$A18,'Resumen Demandas regiones Mm3'!F:F)</f>
        <v>15300.42</v>
      </c>
      <c r="F18" s="398">
        <f>SUMIF('Resumen Demandas regiones Mm3'!$B:$B,'Demanda Cuencas consolidada Mm3'!$A18,'Resumen Demandas regiones Mm3'!G:G)</f>
        <v>16937.689999999999</v>
      </c>
      <c r="G18" s="398">
        <f>SUMIF('Resumen Demandas regiones Mm3'!$B:$B,'Demanda Cuencas consolidada Mm3'!$A18,'Resumen Demandas regiones Mm3'!H:H)</f>
        <v>17552.060000000001</v>
      </c>
    </row>
    <row r="19" spans="1:7">
      <c r="A19" s="264" t="s">
        <v>587</v>
      </c>
      <c r="B19" s="397" t="s">
        <v>588</v>
      </c>
      <c r="C19" s="398">
        <f>SUMIF('Resumen Demandas regiones Mm3'!$B:$B,'Demanda Cuencas consolidada Mm3'!$A19,'Resumen Demandas regiones Mm3'!D:D)</f>
        <v>4041</v>
      </c>
      <c r="D19" s="398">
        <f>SUMIF('Resumen Demandas regiones Mm3'!$B:$B,'Demanda Cuencas consolidada Mm3'!$A19,'Resumen Demandas regiones Mm3'!E:E)</f>
        <v>4207</v>
      </c>
      <c r="E19" s="398">
        <f>SUMIF('Resumen Demandas regiones Mm3'!$B:$B,'Demanda Cuencas consolidada Mm3'!$A19,'Resumen Demandas regiones Mm3'!F:F)</f>
        <v>4880</v>
      </c>
      <c r="F19" s="398">
        <f>SUMIF('Resumen Demandas regiones Mm3'!$B:$B,'Demanda Cuencas consolidada Mm3'!$A19,'Resumen Demandas regiones Mm3'!G:G)</f>
        <v>5345</v>
      </c>
      <c r="G19" s="398">
        <f>SUMIF('Resumen Demandas regiones Mm3'!$B:$B,'Demanda Cuencas consolidada Mm3'!$A19,'Resumen Demandas regiones Mm3'!H:H)</f>
        <v>5924</v>
      </c>
    </row>
    <row r="20" spans="1:7">
      <c r="A20" s="264" t="s">
        <v>589</v>
      </c>
      <c r="B20" s="397" t="s">
        <v>590</v>
      </c>
      <c r="C20" s="398">
        <f>SUMIF('Resumen Demandas regiones Mm3'!$B:$B,'Demanda Cuencas consolidada Mm3'!$A20,'Resumen Demandas regiones Mm3'!D:D)</f>
        <v>3388.43</v>
      </c>
      <c r="D20" s="398">
        <f>SUMIF('Resumen Demandas regiones Mm3'!$B:$B,'Demanda Cuencas consolidada Mm3'!$A20,'Resumen Demandas regiones Mm3'!E:E)</f>
        <v>3126.62</v>
      </c>
      <c r="E20" s="398">
        <f>SUMIF('Resumen Demandas regiones Mm3'!$B:$B,'Demanda Cuencas consolidada Mm3'!$A20,'Resumen Demandas regiones Mm3'!F:F)</f>
        <v>3174.55</v>
      </c>
      <c r="F20" s="398">
        <f>SUMIF('Resumen Demandas regiones Mm3'!$B:$B,'Demanda Cuencas consolidada Mm3'!$A20,'Resumen Demandas regiones Mm3'!G:G)</f>
        <v>3452.02</v>
      </c>
      <c r="G20" s="398">
        <f>SUMIF('Resumen Demandas regiones Mm3'!$B:$B,'Demanda Cuencas consolidada Mm3'!$A20,'Resumen Demandas regiones Mm3'!H:H)</f>
        <v>3710.75</v>
      </c>
    </row>
    <row r="21" spans="1:7">
      <c r="A21" s="264" t="s">
        <v>591</v>
      </c>
      <c r="B21" s="397" t="s">
        <v>592</v>
      </c>
      <c r="C21" s="398">
        <f>SUMIF('Resumen Demandas regiones Mm3'!$B:$B,'Demanda Cuencas consolidada Mm3'!$A21,'Resumen Demandas regiones Mm3'!D:D)</f>
        <v>13213.35</v>
      </c>
      <c r="D21" s="398">
        <f>SUMIF('Resumen Demandas regiones Mm3'!$B:$B,'Demanda Cuencas consolidada Mm3'!$A21,'Resumen Demandas regiones Mm3'!E:E)</f>
        <v>12535.7</v>
      </c>
      <c r="E21" s="398">
        <f>SUMIF('Resumen Demandas regiones Mm3'!$B:$B,'Demanda Cuencas consolidada Mm3'!$A21,'Resumen Demandas regiones Mm3'!F:F)</f>
        <v>12740.48</v>
      </c>
      <c r="F21" s="398">
        <f>SUMIF('Resumen Demandas regiones Mm3'!$B:$B,'Demanda Cuencas consolidada Mm3'!$A21,'Resumen Demandas regiones Mm3'!G:G)</f>
        <v>14575.38</v>
      </c>
      <c r="G21" s="398">
        <f>SUMIF('Resumen Demandas regiones Mm3'!$B:$B,'Demanda Cuencas consolidada Mm3'!$A21,'Resumen Demandas regiones Mm3'!H:H)</f>
        <v>16846.47</v>
      </c>
    </row>
    <row r="22" spans="1:7">
      <c r="A22" s="264" t="s">
        <v>593</v>
      </c>
      <c r="B22" s="397" t="s">
        <v>594</v>
      </c>
      <c r="C22" s="398">
        <f>SUMIF('Resumen Demandas regiones Mm3'!$B:$B,'Demanda Cuencas consolidada Mm3'!$A22,'Resumen Demandas regiones Mm3'!D:D)</f>
        <v>403.62</v>
      </c>
      <c r="D22" s="398">
        <f>SUMIF('Resumen Demandas regiones Mm3'!$B:$B,'Demanda Cuencas consolidada Mm3'!$A22,'Resumen Demandas regiones Mm3'!E:E)</f>
        <v>399.64</v>
      </c>
      <c r="E22" s="398">
        <f>SUMIF('Resumen Demandas regiones Mm3'!$B:$B,'Demanda Cuencas consolidada Mm3'!$A22,'Resumen Demandas regiones Mm3'!F:F)</f>
        <v>407.73</v>
      </c>
      <c r="F22" s="398">
        <f>SUMIF('Resumen Demandas regiones Mm3'!$B:$B,'Demanda Cuencas consolidada Mm3'!$A22,'Resumen Demandas regiones Mm3'!G:G)</f>
        <v>422.77</v>
      </c>
      <c r="G22" s="398">
        <f>SUMIF('Resumen Demandas regiones Mm3'!$B:$B,'Demanda Cuencas consolidada Mm3'!$A22,'Resumen Demandas regiones Mm3'!H:H)</f>
        <v>456.82</v>
      </c>
    </row>
    <row r="23" spans="1:7">
      <c r="A23" s="264" t="s">
        <v>595</v>
      </c>
      <c r="B23" s="397" t="s">
        <v>596</v>
      </c>
      <c r="C23" s="398">
        <f>SUMIF('Resumen Demandas regiones Mm3'!$B:$B,'Demanda Cuencas consolidada Mm3'!$A23,'Resumen Demandas regiones Mm3'!D:D)</f>
        <v>3501.05</v>
      </c>
      <c r="D23" s="398">
        <f>SUMIF('Resumen Demandas regiones Mm3'!$B:$B,'Demanda Cuencas consolidada Mm3'!$A23,'Resumen Demandas regiones Mm3'!E:E)</f>
        <v>3303.25</v>
      </c>
      <c r="E23" s="398">
        <f>SUMIF('Resumen Demandas regiones Mm3'!$B:$B,'Demanda Cuencas consolidada Mm3'!$A23,'Resumen Demandas regiones Mm3'!F:F)</f>
        <v>3026.23</v>
      </c>
      <c r="F23" s="398">
        <f>SUMIF('Resumen Demandas regiones Mm3'!$B:$B,'Demanda Cuencas consolidada Mm3'!$A23,'Resumen Demandas regiones Mm3'!G:G)</f>
        <v>3326.73</v>
      </c>
      <c r="G23" s="398">
        <f>SUMIF('Resumen Demandas regiones Mm3'!$B:$B,'Demanda Cuencas consolidada Mm3'!$A23,'Resumen Demandas regiones Mm3'!H:H)</f>
        <v>3097.29</v>
      </c>
    </row>
    <row r="24" spans="1:7">
      <c r="A24" s="264" t="s">
        <v>597</v>
      </c>
      <c r="B24" s="397" t="s">
        <v>598</v>
      </c>
      <c r="C24" s="398">
        <f>SUMIF('Resumen Demandas regiones Mm3'!$B:$B,'Demanda Cuencas consolidada Mm3'!$A24,'Resumen Demandas regiones Mm3'!D:D)</f>
        <v>13402.49</v>
      </c>
      <c r="D24" s="398">
        <f>SUMIF('Resumen Demandas regiones Mm3'!$B:$B,'Demanda Cuencas consolidada Mm3'!$A24,'Resumen Demandas regiones Mm3'!E:E)</f>
        <v>13030.55</v>
      </c>
      <c r="E24" s="398">
        <f>SUMIF('Resumen Demandas regiones Mm3'!$B:$B,'Demanda Cuencas consolidada Mm3'!$A24,'Resumen Demandas regiones Mm3'!F:F)</f>
        <v>14192.86</v>
      </c>
      <c r="F24" s="398">
        <f>SUMIF('Resumen Demandas regiones Mm3'!$B:$B,'Demanda Cuencas consolidada Mm3'!$A24,'Resumen Demandas regiones Mm3'!G:G)</f>
        <v>16757.010000000002</v>
      </c>
      <c r="G24" s="398">
        <f>SUMIF('Resumen Demandas regiones Mm3'!$B:$B,'Demanda Cuencas consolidada Mm3'!$A24,'Resumen Demandas regiones Mm3'!H:H)</f>
        <v>19746.27</v>
      </c>
    </row>
    <row r="25" spans="1:7">
      <c r="A25" s="264" t="s">
        <v>599</v>
      </c>
      <c r="B25" s="397" t="s">
        <v>600</v>
      </c>
      <c r="C25" s="398">
        <f>SUMIF('Resumen Demandas regiones Mm3'!$B:$B,'Demanda Cuencas consolidada Mm3'!$A25,'Resumen Demandas regiones Mm3'!D:D)</f>
        <v>106902.41</v>
      </c>
      <c r="D25" s="398">
        <f>SUMIF('Resumen Demandas regiones Mm3'!$B:$B,'Demanda Cuencas consolidada Mm3'!$A25,'Resumen Demandas regiones Mm3'!E:E)</f>
        <v>107753.19</v>
      </c>
      <c r="E25" s="398">
        <f>SUMIF('Resumen Demandas regiones Mm3'!$B:$B,'Demanda Cuencas consolidada Mm3'!$A25,'Resumen Demandas regiones Mm3'!F:F)</f>
        <v>131928.75</v>
      </c>
      <c r="F25" s="398">
        <f>SUMIF('Resumen Demandas regiones Mm3'!$B:$B,'Demanda Cuencas consolidada Mm3'!$A25,'Resumen Demandas regiones Mm3'!G:G)</f>
        <v>165449.35</v>
      </c>
      <c r="G25" s="398">
        <f>SUMIF('Resumen Demandas regiones Mm3'!$B:$B,'Demanda Cuencas consolidada Mm3'!$A25,'Resumen Demandas regiones Mm3'!H:H)</f>
        <v>201523.5</v>
      </c>
    </row>
    <row r="26" spans="1:7">
      <c r="A26" s="264" t="s">
        <v>601</v>
      </c>
      <c r="B26" s="397" t="s">
        <v>602</v>
      </c>
      <c r="C26" s="398">
        <f>SUMIF('Resumen Demandas regiones Mm3'!$B:$B,'Demanda Cuencas consolidada Mm3'!$A26,'Resumen Demandas regiones Mm3'!D:D)</f>
        <v>3231.11</v>
      </c>
      <c r="D26" s="398">
        <f>SUMIF('Resumen Demandas regiones Mm3'!$B:$B,'Demanda Cuencas consolidada Mm3'!$A26,'Resumen Demandas regiones Mm3'!E:E)</f>
        <v>2915.36</v>
      </c>
      <c r="E26" s="398">
        <f>SUMIF('Resumen Demandas regiones Mm3'!$B:$B,'Demanda Cuencas consolidada Mm3'!$A26,'Resumen Demandas regiones Mm3'!F:F)</f>
        <v>2729.61</v>
      </c>
      <c r="F26" s="398">
        <f>SUMIF('Resumen Demandas regiones Mm3'!$B:$B,'Demanda Cuencas consolidada Mm3'!$A26,'Resumen Demandas regiones Mm3'!G:G)</f>
        <v>3383.24</v>
      </c>
      <c r="G26" s="398">
        <f>SUMIF('Resumen Demandas regiones Mm3'!$B:$B,'Demanda Cuencas consolidada Mm3'!$A26,'Resumen Demandas regiones Mm3'!H:H)</f>
        <v>4098.3100000000004</v>
      </c>
    </row>
    <row r="27" spans="1:7">
      <c r="A27" s="264" t="s">
        <v>603</v>
      </c>
      <c r="B27" s="397" t="s">
        <v>604</v>
      </c>
      <c r="C27" s="398">
        <f>SUMIF('Resumen Demandas regiones Mm3'!$B:$B,'Demanda Cuencas consolidada Mm3'!$A27,'Resumen Demandas regiones Mm3'!D:D)</f>
        <v>32683.279999999999</v>
      </c>
      <c r="D27" s="398">
        <f>SUMIF('Resumen Demandas regiones Mm3'!$B:$B,'Demanda Cuencas consolidada Mm3'!$A27,'Resumen Demandas regiones Mm3'!E:E)</f>
        <v>30801.39</v>
      </c>
      <c r="E27" s="398">
        <f>SUMIF('Resumen Demandas regiones Mm3'!$B:$B,'Demanda Cuencas consolidada Mm3'!$A27,'Resumen Demandas regiones Mm3'!F:F)</f>
        <v>28644.39</v>
      </c>
      <c r="F27" s="398">
        <f>SUMIF('Resumen Demandas regiones Mm3'!$B:$B,'Demanda Cuencas consolidada Mm3'!$A27,'Resumen Demandas regiones Mm3'!G:G)</f>
        <v>28369.09</v>
      </c>
      <c r="G27" s="398">
        <f>SUMIF('Resumen Demandas regiones Mm3'!$B:$B,'Demanda Cuencas consolidada Mm3'!$A27,'Resumen Demandas regiones Mm3'!H:H)</f>
        <v>29323.08</v>
      </c>
    </row>
    <row r="28" spans="1:7">
      <c r="A28" s="264" t="s">
        <v>605</v>
      </c>
      <c r="B28" s="397" t="s">
        <v>606</v>
      </c>
      <c r="C28" s="398">
        <f>SUMIF('Resumen Demandas regiones Mm3'!$B:$B,'Demanda Cuencas consolidada Mm3'!$A28,'Resumen Demandas regiones Mm3'!D:D)</f>
        <v>35729.03</v>
      </c>
      <c r="D28" s="398">
        <f>SUMIF('Resumen Demandas regiones Mm3'!$B:$B,'Demanda Cuencas consolidada Mm3'!$A28,'Resumen Demandas regiones Mm3'!E:E)</f>
        <v>34779.32</v>
      </c>
      <c r="E28" s="398">
        <f>SUMIF('Resumen Demandas regiones Mm3'!$B:$B,'Demanda Cuencas consolidada Mm3'!$A28,'Resumen Demandas regiones Mm3'!F:F)</f>
        <v>36532.050000000003</v>
      </c>
      <c r="F28" s="398">
        <f>SUMIF('Resumen Demandas regiones Mm3'!$B:$B,'Demanda Cuencas consolidada Mm3'!$A28,'Resumen Demandas regiones Mm3'!G:G)</f>
        <v>36862.07</v>
      </c>
      <c r="G28" s="398">
        <f>SUMIF('Resumen Demandas regiones Mm3'!$B:$B,'Demanda Cuencas consolidada Mm3'!$A28,'Resumen Demandas regiones Mm3'!H:H)</f>
        <v>38433.14</v>
      </c>
    </row>
    <row r="29" spans="1:7">
      <c r="A29" s="264" t="s">
        <v>607</v>
      </c>
      <c r="B29" s="397" t="s">
        <v>608</v>
      </c>
      <c r="C29" s="398">
        <f>SUMIF('Resumen Demandas regiones Mm3'!$B:$B,'Demanda Cuencas consolidada Mm3'!$A29,'Resumen Demandas regiones Mm3'!D:D)</f>
        <v>53664.28</v>
      </c>
      <c r="D29" s="398">
        <f>SUMIF('Resumen Demandas regiones Mm3'!$B:$B,'Demanda Cuencas consolidada Mm3'!$A29,'Resumen Demandas regiones Mm3'!E:E)</f>
        <v>49357.91</v>
      </c>
      <c r="E29" s="398">
        <f>SUMIF('Resumen Demandas regiones Mm3'!$B:$B,'Demanda Cuencas consolidada Mm3'!$A29,'Resumen Demandas regiones Mm3'!F:F)</f>
        <v>41919.980000000003</v>
      </c>
      <c r="F29" s="398">
        <f>SUMIF('Resumen Demandas regiones Mm3'!$B:$B,'Demanda Cuencas consolidada Mm3'!$A29,'Resumen Demandas regiones Mm3'!G:G)</f>
        <v>43178.68</v>
      </c>
      <c r="G29" s="398">
        <f>SUMIF('Resumen Demandas regiones Mm3'!$B:$B,'Demanda Cuencas consolidada Mm3'!$A29,'Resumen Demandas regiones Mm3'!H:H)</f>
        <v>47836.06</v>
      </c>
    </row>
    <row r="30" spans="1:7">
      <c r="A30" s="264" t="s">
        <v>609</v>
      </c>
      <c r="B30" s="397" t="s">
        <v>610</v>
      </c>
      <c r="C30" s="398">
        <f>SUMIF('Resumen Demandas regiones Mm3'!$B:$B,'Demanda Cuencas consolidada Mm3'!$A30,'Resumen Demandas regiones Mm3'!D:D)</f>
        <v>43691.549999999996</v>
      </c>
      <c r="D30" s="398">
        <f>SUMIF('Resumen Demandas regiones Mm3'!$B:$B,'Demanda Cuencas consolidada Mm3'!$A30,'Resumen Demandas regiones Mm3'!E:E)</f>
        <v>41410.939999999995</v>
      </c>
      <c r="E30" s="398">
        <f>SUMIF('Resumen Demandas regiones Mm3'!$B:$B,'Demanda Cuencas consolidada Mm3'!$A30,'Resumen Demandas regiones Mm3'!F:F)</f>
        <v>37129.040000000001</v>
      </c>
      <c r="F30" s="398">
        <f>SUMIF('Resumen Demandas regiones Mm3'!$B:$B,'Demanda Cuencas consolidada Mm3'!$A30,'Resumen Demandas regiones Mm3'!G:G)</f>
        <v>33889.880000000005</v>
      </c>
      <c r="G30" s="398">
        <f>SUMIF('Resumen Demandas regiones Mm3'!$B:$B,'Demanda Cuencas consolidada Mm3'!$A30,'Resumen Demandas regiones Mm3'!H:H)</f>
        <v>32569.699999999997</v>
      </c>
    </row>
    <row r="31" spans="1:7">
      <c r="A31" s="264" t="s">
        <v>611</v>
      </c>
      <c r="B31" s="397" t="s">
        <v>612</v>
      </c>
      <c r="C31" s="398">
        <f>SUMIF('Resumen Demandas regiones Mm3'!$B:$B,'Demanda Cuencas consolidada Mm3'!$A31,'Resumen Demandas regiones Mm3'!D:D)</f>
        <v>308</v>
      </c>
      <c r="D31" s="398">
        <f>SUMIF('Resumen Demandas regiones Mm3'!$B:$B,'Demanda Cuencas consolidada Mm3'!$A31,'Resumen Demandas regiones Mm3'!E:E)</f>
        <v>310</v>
      </c>
      <c r="E31" s="398">
        <f>SUMIF('Resumen Demandas regiones Mm3'!$B:$B,'Demanda Cuencas consolidada Mm3'!$A31,'Resumen Demandas regiones Mm3'!F:F)</f>
        <v>348</v>
      </c>
      <c r="F31" s="398">
        <f>SUMIF('Resumen Demandas regiones Mm3'!$B:$B,'Demanda Cuencas consolidada Mm3'!$A31,'Resumen Demandas regiones Mm3'!G:G)</f>
        <v>404</v>
      </c>
      <c r="G31" s="398">
        <f>SUMIF('Resumen Demandas regiones Mm3'!$B:$B,'Demanda Cuencas consolidada Mm3'!$A31,'Resumen Demandas regiones Mm3'!H:H)</f>
        <v>443</v>
      </c>
    </row>
    <row r="32" spans="1:7">
      <c r="A32" s="264" t="s">
        <v>613</v>
      </c>
      <c r="B32" s="397" t="s">
        <v>614</v>
      </c>
      <c r="C32" s="398">
        <f>SUMIF('Resumen Demandas regiones Mm3'!$B:$B,'Demanda Cuencas consolidada Mm3'!$A32,'Resumen Demandas regiones Mm3'!D:D)</f>
        <v>4949</v>
      </c>
      <c r="D32" s="398">
        <f>SUMIF('Resumen Demandas regiones Mm3'!$B:$B,'Demanda Cuencas consolidada Mm3'!$A32,'Resumen Demandas regiones Mm3'!E:E)</f>
        <v>4918</v>
      </c>
      <c r="E32" s="398">
        <f>SUMIF('Resumen Demandas regiones Mm3'!$B:$B,'Demanda Cuencas consolidada Mm3'!$A32,'Resumen Demandas regiones Mm3'!F:F)</f>
        <v>5700</v>
      </c>
      <c r="F32" s="398">
        <f>SUMIF('Resumen Demandas regiones Mm3'!$B:$B,'Demanda Cuencas consolidada Mm3'!$A32,'Resumen Demandas regiones Mm3'!G:G)</f>
        <v>6457</v>
      </c>
      <c r="G32" s="398">
        <f>SUMIF('Resumen Demandas regiones Mm3'!$B:$B,'Demanda Cuencas consolidada Mm3'!$A32,'Resumen Demandas regiones Mm3'!H:H)</f>
        <v>7303</v>
      </c>
    </row>
    <row r="33" spans="1:7">
      <c r="A33" s="264" t="s">
        <v>615</v>
      </c>
      <c r="B33" s="397" t="s">
        <v>616</v>
      </c>
      <c r="C33" s="398">
        <f>SUMIF('Resumen Demandas regiones Mm3'!$B:$B,'Demanda Cuencas consolidada Mm3'!$A33,'Resumen Demandas regiones Mm3'!D:D)</f>
        <v>643</v>
      </c>
      <c r="D33" s="398">
        <f>SUMIF('Resumen Demandas regiones Mm3'!$B:$B,'Demanda Cuencas consolidada Mm3'!$A33,'Resumen Demandas regiones Mm3'!E:E)</f>
        <v>646</v>
      </c>
      <c r="E33" s="398">
        <f>SUMIF('Resumen Demandas regiones Mm3'!$B:$B,'Demanda Cuencas consolidada Mm3'!$A33,'Resumen Demandas regiones Mm3'!F:F)</f>
        <v>772</v>
      </c>
      <c r="F33" s="398">
        <f>SUMIF('Resumen Demandas regiones Mm3'!$B:$B,'Demanda Cuencas consolidada Mm3'!$A33,'Resumen Demandas regiones Mm3'!G:G)</f>
        <v>871</v>
      </c>
      <c r="G33" s="398">
        <f>SUMIF('Resumen Demandas regiones Mm3'!$B:$B,'Demanda Cuencas consolidada Mm3'!$A33,'Resumen Demandas regiones Mm3'!H:H)</f>
        <v>976</v>
      </c>
    </row>
    <row r="34" spans="1:7">
      <c r="A34" s="264" t="s">
        <v>617</v>
      </c>
      <c r="B34" s="397" t="s">
        <v>618</v>
      </c>
      <c r="C34" s="398">
        <f>SUMIF('Resumen Demandas regiones Mm3'!$B:$B,'Demanda Cuencas consolidada Mm3'!$A34,'Resumen Demandas regiones Mm3'!D:D)</f>
        <v>213206</v>
      </c>
      <c r="D34" s="398">
        <f>SUMIF('Resumen Demandas regiones Mm3'!$B:$B,'Demanda Cuencas consolidada Mm3'!$A34,'Resumen Demandas regiones Mm3'!E:E)</f>
        <v>295824</v>
      </c>
      <c r="E34" s="398">
        <f>SUMIF('Resumen Demandas regiones Mm3'!$B:$B,'Demanda Cuencas consolidada Mm3'!$A34,'Resumen Demandas regiones Mm3'!F:F)</f>
        <v>309789</v>
      </c>
      <c r="F34" s="398">
        <f>SUMIF('Resumen Demandas regiones Mm3'!$B:$B,'Demanda Cuencas consolidada Mm3'!$A34,'Resumen Demandas regiones Mm3'!G:G)</f>
        <v>328232</v>
      </c>
      <c r="G34" s="398">
        <f>SUMIF('Resumen Demandas regiones Mm3'!$B:$B,'Demanda Cuencas consolidada Mm3'!$A34,'Resumen Demandas regiones Mm3'!H:H)</f>
        <v>322572</v>
      </c>
    </row>
    <row r="35" spans="1:7">
      <c r="A35" s="264" t="s">
        <v>619</v>
      </c>
      <c r="B35" s="397" t="s">
        <v>620</v>
      </c>
      <c r="C35" s="398">
        <f>SUMIF('Resumen Demandas regiones Mm3'!$B:$B,'Demanda Cuencas consolidada Mm3'!$A35,'Resumen Demandas regiones Mm3'!D:D)</f>
        <v>201769</v>
      </c>
      <c r="D35" s="398">
        <f>SUMIF('Resumen Demandas regiones Mm3'!$B:$B,'Demanda Cuencas consolidada Mm3'!$A35,'Resumen Demandas regiones Mm3'!E:E)</f>
        <v>203783</v>
      </c>
      <c r="E35" s="398">
        <f>SUMIF('Resumen Demandas regiones Mm3'!$B:$B,'Demanda Cuencas consolidada Mm3'!$A35,'Resumen Demandas regiones Mm3'!F:F)</f>
        <v>227102</v>
      </c>
      <c r="F35" s="398">
        <f>SUMIF('Resumen Demandas regiones Mm3'!$B:$B,'Demanda Cuencas consolidada Mm3'!$A35,'Resumen Demandas regiones Mm3'!G:G)</f>
        <v>262007</v>
      </c>
      <c r="G35" s="398">
        <f>SUMIF('Resumen Demandas regiones Mm3'!$B:$B,'Demanda Cuencas consolidada Mm3'!$A35,'Resumen Demandas regiones Mm3'!H:H)</f>
        <v>302432</v>
      </c>
    </row>
    <row r="36" spans="1:7">
      <c r="A36" s="264" t="s">
        <v>621</v>
      </c>
      <c r="B36" s="397" t="s">
        <v>622</v>
      </c>
      <c r="C36" s="398">
        <f>SUMIF('Resumen Demandas regiones Mm3'!$B:$B,'Demanda Cuencas consolidada Mm3'!$A36,'Resumen Demandas regiones Mm3'!D:D)</f>
        <v>435971</v>
      </c>
      <c r="D36" s="398">
        <f>SUMIF('Resumen Demandas regiones Mm3'!$B:$B,'Demanda Cuencas consolidada Mm3'!$A36,'Resumen Demandas regiones Mm3'!E:E)</f>
        <v>490066</v>
      </c>
      <c r="E36" s="398">
        <f>SUMIF('Resumen Demandas regiones Mm3'!$B:$B,'Demanda Cuencas consolidada Mm3'!$A36,'Resumen Demandas regiones Mm3'!F:F)</f>
        <v>504016</v>
      </c>
      <c r="F36" s="398">
        <f>SUMIF('Resumen Demandas regiones Mm3'!$B:$B,'Demanda Cuencas consolidada Mm3'!$A36,'Resumen Demandas regiones Mm3'!G:G)</f>
        <v>669785</v>
      </c>
      <c r="G36" s="398">
        <f>SUMIF('Resumen Demandas regiones Mm3'!$B:$B,'Demanda Cuencas consolidada Mm3'!$A36,'Resumen Demandas regiones Mm3'!H:H)</f>
        <v>714609</v>
      </c>
    </row>
    <row r="37" spans="1:7">
      <c r="A37" s="264" t="s">
        <v>623</v>
      </c>
      <c r="B37" s="397" t="s">
        <v>624</v>
      </c>
      <c r="C37" s="398">
        <f>SUMIF('Resumen Demandas regiones Mm3'!$B:$B,'Demanda Cuencas consolidada Mm3'!$A37,'Resumen Demandas regiones Mm3'!D:D)</f>
        <v>99065</v>
      </c>
      <c r="D37" s="398">
        <f>SUMIF('Resumen Demandas regiones Mm3'!$B:$B,'Demanda Cuencas consolidada Mm3'!$A37,'Resumen Demandas regiones Mm3'!E:E)</f>
        <v>100364</v>
      </c>
      <c r="E37" s="398">
        <f>SUMIF('Resumen Demandas regiones Mm3'!$B:$B,'Demanda Cuencas consolidada Mm3'!$A37,'Resumen Demandas regiones Mm3'!F:F)</f>
        <v>102007</v>
      </c>
      <c r="F37" s="398">
        <f>SUMIF('Resumen Demandas regiones Mm3'!$B:$B,'Demanda Cuencas consolidada Mm3'!$A37,'Resumen Demandas regiones Mm3'!G:G)</f>
        <v>120837</v>
      </c>
      <c r="G37" s="398">
        <f>SUMIF('Resumen Demandas regiones Mm3'!$B:$B,'Demanda Cuencas consolidada Mm3'!$A37,'Resumen Demandas regiones Mm3'!H:H)</f>
        <v>139639</v>
      </c>
    </row>
    <row r="38" spans="1:7">
      <c r="A38" s="264" t="s">
        <v>625</v>
      </c>
      <c r="B38" s="397" t="s">
        <v>626</v>
      </c>
      <c r="C38" s="398">
        <f>SUMIF('Resumen Demandas regiones Mm3'!$B:$B,'Demanda Cuencas consolidada Mm3'!$A38,'Resumen Demandas regiones Mm3'!D:D)</f>
        <v>191461</v>
      </c>
      <c r="D38" s="398">
        <f>SUMIF('Resumen Demandas regiones Mm3'!$B:$B,'Demanda Cuencas consolidada Mm3'!$A38,'Resumen Demandas regiones Mm3'!E:E)</f>
        <v>173949</v>
      </c>
      <c r="E38" s="398">
        <f>SUMIF('Resumen Demandas regiones Mm3'!$B:$B,'Demanda Cuencas consolidada Mm3'!$A38,'Resumen Demandas regiones Mm3'!F:F)</f>
        <v>186659</v>
      </c>
      <c r="F38" s="398">
        <f>SUMIF('Resumen Demandas regiones Mm3'!$B:$B,'Demanda Cuencas consolidada Mm3'!$A38,'Resumen Demandas regiones Mm3'!G:G)</f>
        <v>210491</v>
      </c>
      <c r="G38" s="398">
        <f>SUMIF('Resumen Demandas regiones Mm3'!$B:$B,'Demanda Cuencas consolidada Mm3'!$A38,'Resumen Demandas regiones Mm3'!H:H)</f>
        <v>226231</v>
      </c>
    </row>
    <row r="39" spans="1:7">
      <c r="A39" s="264" t="s">
        <v>627</v>
      </c>
      <c r="B39" s="397" t="s">
        <v>628</v>
      </c>
      <c r="C39" s="398">
        <f>SUMIF('Resumen Demandas regiones Mm3'!$B:$B,'Demanda Cuencas consolidada Mm3'!$A39,'Resumen Demandas regiones Mm3'!D:D)</f>
        <v>10107</v>
      </c>
      <c r="D39" s="398">
        <f>SUMIF('Resumen Demandas regiones Mm3'!$B:$B,'Demanda Cuencas consolidada Mm3'!$A39,'Resumen Demandas regiones Mm3'!E:E)</f>
        <v>10110</v>
      </c>
      <c r="E39" s="398">
        <f>SUMIF('Resumen Demandas regiones Mm3'!$B:$B,'Demanda Cuencas consolidada Mm3'!$A39,'Resumen Demandas regiones Mm3'!F:F)</f>
        <v>10082</v>
      </c>
      <c r="F39" s="398">
        <f>SUMIF('Resumen Demandas regiones Mm3'!$B:$B,'Demanda Cuencas consolidada Mm3'!$A39,'Resumen Demandas regiones Mm3'!G:G)</f>
        <v>11175</v>
      </c>
      <c r="G39" s="398">
        <f>SUMIF('Resumen Demandas regiones Mm3'!$B:$B,'Demanda Cuencas consolidada Mm3'!$A39,'Resumen Demandas regiones Mm3'!H:H)</f>
        <v>11545</v>
      </c>
    </row>
    <row r="40" spans="1:7">
      <c r="A40" s="264" t="s">
        <v>629</v>
      </c>
      <c r="B40" s="397" t="s">
        <v>630</v>
      </c>
      <c r="C40" s="398">
        <f>SUMIF('Resumen Demandas regiones Mm3'!$B:$B,'Demanda Cuencas consolidada Mm3'!$A40,'Resumen Demandas regiones Mm3'!D:D)</f>
        <v>5761</v>
      </c>
      <c r="D40" s="398">
        <f>SUMIF('Resumen Demandas regiones Mm3'!$B:$B,'Demanda Cuencas consolidada Mm3'!$A40,'Resumen Demandas regiones Mm3'!E:E)</f>
        <v>5726</v>
      </c>
      <c r="E40" s="398">
        <f>SUMIF('Resumen Demandas regiones Mm3'!$B:$B,'Demanda Cuencas consolidada Mm3'!$A40,'Resumen Demandas regiones Mm3'!F:F)</f>
        <v>5624</v>
      </c>
      <c r="F40" s="398">
        <f>SUMIF('Resumen Demandas regiones Mm3'!$B:$B,'Demanda Cuencas consolidada Mm3'!$A40,'Resumen Demandas regiones Mm3'!G:G)</f>
        <v>6041</v>
      </c>
      <c r="G40" s="398">
        <f>SUMIF('Resumen Demandas regiones Mm3'!$B:$B,'Demanda Cuencas consolidada Mm3'!$A40,'Resumen Demandas regiones Mm3'!H:H)</f>
        <v>6119</v>
      </c>
    </row>
    <row r="41" spans="1:7">
      <c r="A41" s="264" t="s">
        <v>631</v>
      </c>
      <c r="B41" s="397" t="s">
        <v>632</v>
      </c>
      <c r="C41" s="398">
        <f>SUMIF('Resumen Demandas regiones Mm3'!$B:$B,'Demanda Cuencas consolidada Mm3'!$A41,'Resumen Demandas regiones Mm3'!D:D)</f>
        <v>12177</v>
      </c>
      <c r="D41" s="398">
        <f>SUMIF('Resumen Demandas regiones Mm3'!$B:$B,'Demanda Cuencas consolidada Mm3'!$A41,'Resumen Demandas regiones Mm3'!E:E)</f>
        <v>12001</v>
      </c>
      <c r="E41" s="398">
        <f>SUMIF('Resumen Demandas regiones Mm3'!$B:$B,'Demanda Cuencas consolidada Mm3'!$A41,'Resumen Demandas regiones Mm3'!F:F)</f>
        <v>14749</v>
      </c>
      <c r="F41" s="398">
        <f>SUMIF('Resumen Demandas regiones Mm3'!$B:$B,'Demanda Cuencas consolidada Mm3'!$A41,'Resumen Demandas regiones Mm3'!G:G)</f>
        <v>18436</v>
      </c>
      <c r="G41" s="398">
        <f>SUMIF('Resumen Demandas regiones Mm3'!$B:$B,'Demanda Cuencas consolidada Mm3'!$A41,'Resumen Demandas regiones Mm3'!H:H)</f>
        <v>22964</v>
      </c>
    </row>
    <row r="42" spans="1:7">
      <c r="A42" s="264" t="s">
        <v>633</v>
      </c>
      <c r="B42" s="397" t="s">
        <v>634</v>
      </c>
      <c r="C42" s="398">
        <f>SUMIF('Resumen Demandas regiones Mm3'!$B:$B,'Demanda Cuencas consolidada Mm3'!$A42,'Resumen Demandas regiones Mm3'!D:D)</f>
        <v>50393</v>
      </c>
      <c r="D42" s="398">
        <f>SUMIF('Resumen Demandas regiones Mm3'!$B:$B,'Demanda Cuencas consolidada Mm3'!$A42,'Resumen Demandas regiones Mm3'!E:E)</f>
        <v>46915</v>
      </c>
      <c r="E42" s="398">
        <f>SUMIF('Resumen Demandas regiones Mm3'!$B:$B,'Demanda Cuencas consolidada Mm3'!$A42,'Resumen Demandas regiones Mm3'!F:F)</f>
        <v>52128</v>
      </c>
      <c r="F42" s="398">
        <f>SUMIF('Resumen Demandas regiones Mm3'!$B:$B,'Demanda Cuencas consolidada Mm3'!$A42,'Resumen Demandas regiones Mm3'!G:G)</f>
        <v>65905</v>
      </c>
      <c r="G42" s="398">
        <f>SUMIF('Resumen Demandas regiones Mm3'!$B:$B,'Demanda Cuencas consolidada Mm3'!$A42,'Resumen Demandas regiones Mm3'!H:H)</f>
        <v>82336</v>
      </c>
    </row>
    <row r="43" spans="1:7">
      <c r="A43" s="264" t="s">
        <v>635</v>
      </c>
      <c r="B43" s="397" t="s">
        <v>636</v>
      </c>
      <c r="C43" s="398">
        <f>SUMIF('Resumen Demandas regiones Mm3'!$B:$B,'Demanda Cuencas consolidada Mm3'!$A43,'Resumen Demandas regiones Mm3'!D:D)</f>
        <v>94323</v>
      </c>
      <c r="D43" s="398">
        <f>SUMIF('Resumen Demandas regiones Mm3'!$B:$B,'Demanda Cuencas consolidada Mm3'!$A43,'Resumen Demandas regiones Mm3'!E:E)</f>
        <v>91806</v>
      </c>
      <c r="E43" s="398">
        <f>SUMIF('Resumen Demandas regiones Mm3'!$B:$B,'Demanda Cuencas consolidada Mm3'!$A43,'Resumen Demandas regiones Mm3'!F:F)</f>
        <v>115792</v>
      </c>
      <c r="F43" s="398">
        <f>SUMIF('Resumen Demandas regiones Mm3'!$B:$B,'Demanda Cuencas consolidada Mm3'!$A43,'Resumen Demandas regiones Mm3'!G:G)</f>
        <v>145210</v>
      </c>
      <c r="G43" s="398">
        <f>SUMIF('Resumen Demandas regiones Mm3'!$B:$B,'Demanda Cuencas consolidada Mm3'!$A43,'Resumen Demandas regiones Mm3'!H:H)</f>
        <v>180828</v>
      </c>
    </row>
    <row r="44" spans="1:7">
      <c r="A44" s="264" t="s">
        <v>637</v>
      </c>
      <c r="B44" s="397" t="s">
        <v>103</v>
      </c>
      <c r="C44" s="398">
        <f>SUMIF('Resumen Demandas regiones Mm3'!$B:$B,'Demanda Cuencas consolidada Mm3'!$A44,'Resumen Demandas regiones Mm3'!D:D)</f>
        <v>75478.600000000006</v>
      </c>
      <c r="D44" s="398">
        <f>SUMIF('Resumen Demandas regiones Mm3'!$B:$B,'Demanda Cuencas consolidada Mm3'!$A44,'Resumen Demandas regiones Mm3'!E:E)</f>
        <v>60374.1</v>
      </c>
      <c r="E44" s="398">
        <f>SUMIF('Resumen Demandas regiones Mm3'!$B:$B,'Demanda Cuencas consolidada Mm3'!$A44,'Resumen Demandas regiones Mm3'!F:F)</f>
        <v>30352.799999999999</v>
      </c>
      <c r="F44" s="398">
        <f>SUMIF('Resumen Demandas regiones Mm3'!$B:$B,'Demanda Cuencas consolidada Mm3'!$A44,'Resumen Demandas regiones Mm3'!G:G)</f>
        <v>25075.4</v>
      </c>
      <c r="G44" s="398">
        <f>SUMIF('Resumen Demandas regiones Mm3'!$B:$B,'Demanda Cuencas consolidada Mm3'!$A44,'Resumen Demandas regiones Mm3'!H:H)</f>
        <v>27278.400000000001</v>
      </c>
    </row>
    <row r="45" spans="1:7">
      <c r="A45" s="264" t="s">
        <v>638</v>
      </c>
      <c r="B45" s="397" t="s">
        <v>639</v>
      </c>
      <c r="C45" s="398">
        <f>SUMIF('Resumen Demandas regiones Mm3'!$B:$B,'Demanda Cuencas consolidada Mm3'!$A45,'Resumen Demandas regiones Mm3'!D:D)</f>
        <v>937570</v>
      </c>
      <c r="D45" s="398">
        <f>SUMIF('Resumen Demandas regiones Mm3'!$B:$B,'Demanda Cuencas consolidada Mm3'!$A45,'Resumen Demandas regiones Mm3'!E:E)</f>
        <v>903846.3</v>
      </c>
      <c r="E45" s="398">
        <f>SUMIF('Resumen Demandas regiones Mm3'!$B:$B,'Demanda Cuencas consolidada Mm3'!$A45,'Resumen Demandas regiones Mm3'!F:F)</f>
        <v>1057098.8999999999</v>
      </c>
      <c r="F45" s="398">
        <f>SUMIF('Resumen Demandas regiones Mm3'!$B:$B,'Demanda Cuencas consolidada Mm3'!$A45,'Resumen Demandas regiones Mm3'!G:G)</f>
        <v>1242813.6000000001</v>
      </c>
      <c r="G45" s="398">
        <f>SUMIF('Resumen Demandas regiones Mm3'!$B:$B,'Demanda Cuencas consolidada Mm3'!$A45,'Resumen Demandas regiones Mm3'!H:H)</f>
        <v>1491775.6</v>
      </c>
    </row>
    <row r="46" spans="1:7">
      <c r="A46" s="264" t="s">
        <v>640</v>
      </c>
      <c r="B46" s="397" t="s">
        <v>641</v>
      </c>
      <c r="C46" s="398">
        <f>SUMIF('Resumen Demandas regiones Mm3'!$B:$B,'Demanda Cuencas consolidada Mm3'!$A46,'Resumen Demandas regiones Mm3'!D:D)</f>
        <v>205103.9</v>
      </c>
      <c r="D46" s="398">
        <f>SUMIF('Resumen Demandas regiones Mm3'!$B:$B,'Demanda Cuencas consolidada Mm3'!$A46,'Resumen Demandas regiones Mm3'!E:E)</f>
        <v>198480.8</v>
      </c>
      <c r="E46" s="398">
        <f>SUMIF('Resumen Demandas regiones Mm3'!$B:$B,'Demanda Cuencas consolidada Mm3'!$A46,'Resumen Demandas regiones Mm3'!F:F)</f>
        <v>232270.1</v>
      </c>
      <c r="F46" s="398">
        <f>SUMIF('Resumen Demandas regiones Mm3'!$B:$B,'Demanda Cuencas consolidada Mm3'!$A46,'Resumen Demandas regiones Mm3'!G:G)</f>
        <v>249117.5</v>
      </c>
      <c r="G46" s="398">
        <f>SUMIF('Resumen Demandas regiones Mm3'!$B:$B,'Demanda Cuencas consolidada Mm3'!$A46,'Resumen Demandas regiones Mm3'!H:H)</f>
        <v>295226.5</v>
      </c>
    </row>
    <row r="47" spans="1:7">
      <c r="A47" s="264" t="s">
        <v>829</v>
      </c>
      <c r="B47" s="397" t="s">
        <v>830</v>
      </c>
      <c r="C47" s="398">
        <f>SUMIF('Resumen Demandas regiones Mm3'!$B:$B,'Demanda Cuencas consolidada Mm3'!$A47,'Resumen Demandas regiones Mm3'!D:D)</f>
        <v>726</v>
      </c>
      <c r="D47" s="398">
        <f>SUMIF('Resumen Demandas regiones Mm3'!$B:$B,'Demanda Cuencas consolidada Mm3'!$A47,'Resumen Demandas regiones Mm3'!E:E)</f>
        <v>711</v>
      </c>
      <c r="E47" s="398">
        <f>SUMIF('Resumen Demandas regiones Mm3'!$B:$B,'Demanda Cuencas consolidada Mm3'!$A47,'Resumen Demandas regiones Mm3'!F:F)</f>
        <v>766</v>
      </c>
      <c r="F47" s="398">
        <f>SUMIF('Resumen Demandas regiones Mm3'!$B:$B,'Demanda Cuencas consolidada Mm3'!$A47,'Resumen Demandas regiones Mm3'!G:G)</f>
        <v>790</v>
      </c>
      <c r="G47" s="398">
        <f>SUMIF('Resumen Demandas regiones Mm3'!$B:$B,'Demanda Cuencas consolidada Mm3'!$A47,'Resumen Demandas regiones Mm3'!H:H)</f>
        <v>809</v>
      </c>
    </row>
    <row r="48" spans="1:7">
      <c r="A48" s="264" t="s">
        <v>642</v>
      </c>
      <c r="B48" s="397" t="s">
        <v>643</v>
      </c>
      <c r="C48" s="398">
        <f>SUMIF('Resumen Demandas regiones Mm3'!$B:$B,'Demanda Cuencas consolidada Mm3'!$A48,'Resumen Demandas regiones Mm3'!D:D)</f>
        <v>3170026.3</v>
      </c>
      <c r="D48" s="398">
        <f>SUMIF('Resumen Demandas regiones Mm3'!$B:$B,'Demanda Cuencas consolidada Mm3'!$A48,'Resumen Demandas regiones Mm3'!E:E)</f>
        <v>2996267.88</v>
      </c>
      <c r="E48" s="398">
        <f>SUMIF('Resumen Demandas regiones Mm3'!$B:$B,'Demanda Cuencas consolidada Mm3'!$A48,'Resumen Demandas regiones Mm3'!F:F)</f>
        <v>3260803.11</v>
      </c>
      <c r="F48" s="398">
        <f>SUMIF('Resumen Demandas regiones Mm3'!$B:$B,'Demanda Cuencas consolidada Mm3'!$A48,'Resumen Demandas regiones Mm3'!G:G)</f>
        <v>3460279.24</v>
      </c>
      <c r="G48" s="398">
        <f>SUMIF('Resumen Demandas regiones Mm3'!$B:$B,'Demanda Cuencas consolidada Mm3'!$A48,'Resumen Demandas regiones Mm3'!H:H)</f>
        <v>3930829</v>
      </c>
    </row>
    <row r="49" spans="1:7">
      <c r="A49" s="264" t="s">
        <v>644</v>
      </c>
      <c r="B49" s="397" t="s">
        <v>645</v>
      </c>
      <c r="C49" s="398">
        <f>SUMIF('Resumen Demandas regiones Mm3'!$B:$B,'Demanda Cuencas consolidada Mm3'!$A49,'Resumen Demandas regiones Mm3'!D:D)</f>
        <v>175808</v>
      </c>
      <c r="D49" s="398">
        <f>SUMIF('Resumen Demandas regiones Mm3'!$B:$B,'Demanda Cuencas consolidada Mm3'!$A49,'Resumen Demandas regiones Mm3'!E:E)</f>
        <v>186847</v>
      </c>
      <c r="E49" s="398">
        <f>SUMIF('Resumen Demandas regiones Mm3'!$B:$B,'Demanda Cuencas consolidada Mm3'!$A49,'Resumen Demandas regiones Mm3'!F:F)</f>
        <v>266562</v>
      </c>
      <c r="F49" s="398">
        <f>SUMIF('Resumen Demandas regiones Mm3'!$B:$B,'Demanda Cuencas consolidada Mm3'!$A49,'Resumen Demandas regiones Mm3'!G:G)</f>
        <v>328483</v>
      </c>
      <c r="G49" s="398">
        <f>SUMIF('Resumen Demandas regiones Mm3'!$B:$B,'Demanda Cuencas consolidada Mm3'!$A49,'Resumen Demandas regiones Mm3'!H:H)</f>
        <v>416838</v>
      </c>
    </row>
    <row r="50" spans="1:7">
      <c r="A50" s="264" t="s">
        <v>646</v>
      </c>
      <c r="B50" s="397" t="s">
        <v>647</v>
      </c>
      <c r="C50" s="398">
        <f>SUMIF('Resumen Demandas regiones Mm3'!$B:$B,'Demanda Cuencas consolidada Mm3'!$A50,'Resumen Demandas regiones Mm3'!D:D)</f>
        <v>3236071</v>
      </c>
      <c r="D50" s="398">
        <f>SUMIF('Resumen Demandas regiones Mm3'!$B:$B,'Demanda Cuencas consolidada Mm3'!$A50,'Resumen Demandas regiones Mm3'!E:E)</f>
        <v>3099383.58</v>
      </c>
      <c r="E50" s="398">
        <f>SUMIF('Resumen Demandas regiones Mm3'!$B:$B,'Demanda Cuencas consolidada Mm3'!$A50,'Resumen Demandas regiones Mm3'!F:F)</f>
        <v>3460468.45</v>
      </c>
      <c r="F50" s="398">
        <f>SUMIF('Resumen Demandas regiones Mm3'!$B:$B,'Demanda Cuencas consolidada Mm3'!$A50,'Resumen Demandas regiones Mm3'!G:G)</f>
        <v>3932794.65</v>
      </c>
      <c r="G50" s="398">
        <f>SUMIF('Resumen Demandas regiones Mm3'!$B:$B,'Demanda Cuencas consolidada Mm3'!$A50,'Resumen Demandas regiones Mm3'!H:H)</f>
        <v>4837497</v>
      </c>
    </row>
    <row r="51" spans="1:7">
      <c r="A51" s="264" t="s">
        <v>648</v>
      </c>
      <c r="B51" s="397" t="s">
        <v>649</v>
      </c>
      <c r="C51" s="398">
        <f>SUMIF('Resumen Demandas regiones Mm3'!$B:$B,'Demanda Cuencas consolidada Mm3'!$A51,'Resumen Demandas regiones Mm3'!D:D)</f>
        <v>344138</v>
      </c>
      <c r="D51" s="398">
        <f>SUMIF('Resumen Demandas regiones Mm3'!$B:$B,'Demanda Cuencas consolidada Mm3'!$A51,'Resumen Demandas regiones Mm3'!E:E)</f>
        <v>352347.13</v>
      </c>
      <c r="E51" s="398">
        <f>SUMIF('Resumen Demandas regiones Mm3'!$B:$B,'Demanda Cuencas consolidada Mm3'!$A51,'Resumen Demandas regiones Mm3'!F:F)</f>
        <v>447688.54000000004</v>
      </c>
      <c r="F51" s="398">
        <f>SUMIF('Resumen Demandas regiones Mm3'!$B:$B,'Demanda Cuencas consolidada Mm3'!$A51,'Resumen Demandas regiones Mm3'!G:G)</f>
        <v>496148.76999999996</v>
      </c>
      <c r="G51" s="398">
        <f>SUMIF('Resumen Demandas regiones Mm3'!$B:$B,'Demanda Cuencas consolidada Mm3'!$A51,'Resumen Demandas regiones Mm3'!H:H)</f>
        <v>630250.43999999994</v>
      </c>
    </row>
    <row r="52" spans="1:7">
      <c r="A52" s="264" t="s">
        <v>650</v>
      </c>
      <c r="B52" s="397" t="s">
        <v>651</v>
      </c>
      <c r="C52" s="398">
        <f>SUMIF('Resumen Demandas regiones Mm3'!$B:$B,'Demanda Cuencas consolidada Mm3'!$A52,'Resumen Demandas regiones Mm3'!D:D)</f>
        <v>26612</v>
      </c>
      <c r="D52" s="398">
        <f>SUMIF('Resumen Demandas regiones Mm3'!$B:$B,'Demanda Cuencas consolidada Mm3'!$A52,'Resumen Demandas regiones Mm3'!E:E)</f>
        <v>26119</v>
      </c>
      <c r="E52" s="398">
        <f>SUMIF('Resumen Demandas regiones Mm3'!$B:$B,'Demanda Cuencas consolidada Mm3'!$A52,'Resumen Demandas regiones Mm3'!F:F)</f>
        <v>29208</v>
      </c>
      <c r="F52" s="398">
        <f>SUMIF('Resumen Demandas regiones Mm3'!$B:$B,'Demanda Cuencas consolidada Mm3'!$A52,'Resumen Demandas regiones Mm3'!G:G)</f>
        <v>29291</v>
      </c>
      <c r="G52" s="398">
        <f>SUMIF('Resumen Demandas regiones Mm3'!$B:$B,'Demanda Cuencas consolidada Mm3'!$A52,'Resumen Demandas regiones Mm3'!H:H)</f>
        <v>31390</v>
      </c>
    </row>
    <row r="53" spans="1:7">
      <c r="A53" s="264" t="s">
        <v>652</v>
      </c>
      <c r="B53" s="397" t="s">
        <v>653</v>
      </c>
      <c r="C53" s="398">
        <f>SUMIF('Resumen Demandas regiones Mm3'!$B:$B,'Demanda Cuencas consolidada Mm3'!$A53,'Resumen Demandas regiones Mm3'!D:D)</f>
        <v>860337</v>
      </c>
      <c r="D53" s="398">
        <f>SUMIF('Resumen Demandas regiones Mm3'!$B:$B,'Demanda Cuencas consolidada Mm3'!$A53,'Resumen Demandas regiones Mm3'!E:E)</f>
        <v>838167</v>
      </c>
      <c r="E53" s="398">
        <f>SUMIF('Resumen Demandas regiones Mm3'!$B:$B,'Demanda Cuencas consolidada Mm3'!$A53,'Resumen Demandas regiones Mm3'!F:F)</f>
        <v>909671</v>
      </c>
      <c r="F53" s="398">
        <f>SUMIF('Resumen Demandas regiones Mm3'!$B:$B,'Demanda Cuencas consolidada Mm3'!$A53,'Resumen Demandas regiones Mm3'!G:G)</f>
        <v>961213</v>
      </c>
      <c r="G53" s="398">
        <f>SUMIF('Resumen Demandas regiones Mm3'!$B:$B,'Demanda Cuencas consolidada Mm3'!$A53,'Resumen Demandas regiones Mm3'!H:H)</f>
        <v>1021867</v>
      </c>
    </row>
    <row r="54" spans="1:7">
      <c r="A54" s="264" t="s">
        <v>654</v>
      </c>
      <c r="B54" s="397" t="s">
        <v>114</v>
      </c>
      <c r="C54" s="398">
        <f>SUMIF('Resumen Demandas regiones Mm3'!$B:$B,'Demanda Cuencas consolidada Mm3'!$A54,'Resumen Demandas regiones Mm3'!D:D)</f>
        <v>54855</v>
      </c>
      <c r="D54" s="398">
        <f>SUMIF('Resumen Demandas regiones Mm3'!$B:$B,'Demanda Cuencas consolidada Mm3'!$A54,'Resumen Demandas regiones Mm3'!E:E)</f>
        <v>55154</v>
      </c>
      <c r="E54" s="398">
        <f>SUMIF('Resumen Demandas regiones Mm3'!$B:$B,'Demanda Cuencas consolidada Mm3'!$A54,'Resumen Demandas regiones Mm3'!F:F)</f>
        <v>68193</v>
      </c>
      <c r="F54" s="398">
        <f>SUMIF('Resumen Demandas regiones Mm3'!$B:$B,'Demanda Cuencas consolidada Mm3'!$A54,'Resumen Demandas regiones Mm3'!G:G)</f>
        <v>71149</v>
      </c>
      <c r="G54" s="398">
        <f>SUMIF('Resumen Demandas regiones Mm3'!$B:$B,'Demanda Cuencas consolidada Mm3'!$A54,'Resumen Demandas regiones Mm3'!H:H)</f>
        <v>79153</v>
      </c>
    </row>
    <row r="55" spans="1:7">
      <c r="A55" s="264" t="s">
        <v>655</v>
      </c>
      <c r="B55" s="397" t="s">
        <v>656</v>
      </c>
      <c r="C55" s="398">
        <f>SUMIF('Resumen Demandas regiones Mm3'!$B:$B,'Demanda Cuencas consolidada Mm3'!$A55,'Resumen Demandas regiones Mm3'!D:D)</f>
        <v>3834892</v>
      </c>
      <c r="D55" s="398">
        <f>SUMIF('Resumen Demandas regiones Mm3'!$B:$B,'Demanda Cuencas consolidada Mm3'!$A55,'Resumen Demandas regiones Mm3'!E:E)</f>
        <v>3636736</v>
      </c>
      <c r="E55" s="398">
        <f>SUMIF('Resumen Demandas regiones Mm3'!$B:$B,'Demanda Cuencas consolidada Mm3'!$A55,'Resumen Demandas regiones Mm3'!F:F)</f>
        <v>4011569</v>
      </c>
      <c r="F55" s="398">
        <f>SUMIF('Resumen Demandas regiones Mm3'!$B:$B,'Demanda Cuencas consolidada Mm3'!$A55,'Resumen Demandas regiones Mm3'!G:G)</f>
        <v>3993509</v>
      </c>
      <c r="G55" s="398">
        <f>SUMIF('Resumen Demandas regiones Mm3'!$B:$B,'Demanda Cuencas consolidada Mm3'!$A55,'Resumen Demandas regiones Mm3'!H:H)</f>
        <v>4044180</v>
      </c>
    </row>
    <row r="56" spans="1:7">
      <c r="A56" s="264" t="s">
        <v>657</v>
      </c>
      <c r="B56" s="397" t="s">
        <v>658</v>
      </c>
      <c r="C56" s="398">
        <f>SUMIF('Resumen Demandas regiones Mm3'!$B:$B,'Demanda Cuencas consolidada Mm3'!$A56,'Resumen Demandas regiones Mm3'!D:D)</f>
        <v>38661</v>
      </c>
      <c r="D56" s="398">
        <f>SUMIF('Resumen Demandas regiones Mm3'!$B:$B,'Demanda Cuencas consolidada Mm3'!$A56,'Resumen Demandas regiones Mm3'!E:E)</f>
        <v>39136</v>
      </c>
      <c r="E56" s="398">
        <f>SUMIF('Resumen Demandas regiones Mm3'!$B:$B,'Demanda Cuencas consolidada Mm3'!$A56,'Resumen Demandas regiones Mm3'!F:F)</f>
        <v>49945</v>
      </c>
      <c r="F56" s="398">
        <f>SUMIF('Resumen Demandas regiones Mm3'!$B:$B,'Demanda Cuencas consolidada Mm3'!$A56,'Resumen Demandas regiones Mm3'!G:G)</f>
        <v>54777</v>
      </c>
      <c r="G56" s="398">
        <f>SUMIF('Resumen Demandas regiones Mm3'!$B:$B,'Demanda Cuencas consolidada Mm3'!$A56,'Resumen Demandas regiones Mm3'!H:H)</f>
        <v>63261</v>
      </c>
    </row>
    <row r="57" spans="1:7">
      <c r="A57" s="264" t="s">
        <v>659</v>
      </c>
      <c r="B57" s="397" t="s">
        <v>660</v>
      </c>
      <c r="C57" s="398">
        <f>SUMIF('Resumen Demandas regiones Mm3'!$B:$B,'Demanda Cuencas consolidada Mm3'!$A57,'Resumen Demandas regiones Mm3'!D:D)</f>
        <v>5520</v>
      </c>
      <c r="D57" s="398">
        <f>SUMIF('Resumen Demandas regiones Mm3'!$B:$B,'Demanda Cuencas consolidada Mm3'!$A57,'Resumen Demandas regiones Mm3'!E:E)</f>
        <v>6136</v>
      </c>
      <c r="E57" s="398">
        <f>SUMIF('Resumen Demandas regiones Mm3'!$B:$B,'Demanda Cuencas consolidada Mm3'!$A57,'Resumen Demandas regiones Mm3'!F:F)</f>
        <v>7027</v>
      </c>
      <c r="F57" s="398">
        <f>SUMIF('Resumen Demandas regiones Mm3'!$B:$B,'Demanda Cuencas consolidada Mm3'!$A57,'Resumen Demandas regiones Mm3'!G:G)</f>
        <v>7379</v>
      </c>
      <c r="G57" s="398">
        <f>SUMIF('Resumen Demandas regiones Mm3'!$B:$B,'Demanda Cuencas consolidada Mm3'!$A57,'Resumen Demandas regiones Mm3'!H:H)</f>
        <v>8465</v>
      </c>
    </row>
    <row r="58" spans="1:7">
      <c r="A58" s="264" t="s">
        <v>661</v>
      </c>
      <c r="B58" s="397" t="s">
        <v>662</v>
      </c>
      <c r="C58" s="398">
        <f>SUMIF('Resumen Demandas regiones Mm3'!$B:$B,'Demanda Cuencas consolidada Mm3'!$A58,'Resumen Demandas regiones Mm3'!D:D)</f>
        <v>1355220.2767652466</v>
      </c>
      <c r="D58" s="398">
        <f>SUMIF('Resumen Demandas regiones Mm3'!$B:$B,'Demanda Cuencas consolidada Mm3'!$A58,'Resumen Demandas regiones Mm3'!E:E)</f>
        <v>1611373.1179051539</v>
      </c>
      <c r="E58" s="398">
        <f>SUMIF('Resumen Demandas regiones Mm3'!$B:$B,'Demanda Cuencas consolidada Mm3'!$A58,'Resumen Demandas regiones Mm3'!F:F)</f>
        <v>1817576.2382416027</v>
      </c>
      <c r="F58" s="398">
        <f>SUMIF('Resumen Demandas regiones Mm3'!$B:$B,'Demanda Cuencas consolidada Mm3'!$A58,'Resumen Demandas regiones Mm3'!G:G)</f>
        <v>1788621.6644416985</v>
      </c>
      <c r="G58" s="398">
        <f>SUMIF('Resumen Demandas regiones Mm3'!$B:$B,'Demanda Cuencas consolidada Mm3'!$A58,'Resumen Demandas regiones Mm3'!H:H)</f>
        <v>2126446.7846237323</v>
      </c>
    </row>
    <row r="59" spans="1:7">
      <c r="A59" s="264" t="s">
        <v>663</v>
      </c>
      <c r="B59" s="397" t="s">
        <v>664</v>
      </c>
      <c r="C59" s="398">
        <f>SUMIF('Resumen Demandas regiones Mm3'!$B:$B,'Demanda Cuencas consolidada Mm3'!$A59,'Resumen Demandas regiones Mm3'!D:D)</f>
        <v>43326.29802964726</v>
      </c>
      <c r="D59" s="398">
        <f>SUMIF('Resumen Demandas regiones Mm3'!$B:$B,'Demanda Cuencas consolidada Mm3'!$A59,'Resumen Demandas regiones Mm3'!E:E)</f>
        <v>44487.125013759804</v>
      </c>
      <c r="E59" s="398">
        <f>SUMIF('Resumen Demandas regiones Mm3'!$B:$B,'Demanda Cuencas consolidada Mm3'!$A59,'Resumen Demandas regiones Mm3'!F:F)</f>
        <v>47607.279055461542</v>
      </c>
      <c r="F59" s="398">
        <f>SUMIF('Resumen Demandas regiones Mm3'!$B:$B,'Demanda Cuencas consolidada Mm3'!$A59,'Resumen Demandas regiones Mm3'!G:G)</f>
        <v>48729.978732101583</v>
      </c>
      <c r="G59" s="398">
        <f>SUMIF('Resumen Demandas regiones Mm3'!$B:$B,'Demanda Cuencas consolidada Mm3'!$A59,'Resumen Demandas regiones Mm3'!H:H)</f>
        <v>51604.458015418313</v>
      </c>
    </row>
    <row r="60" spans="1:7">
      <c r="A60" s="264" t="s">
        <v>665</v>
      </c>
      <c r="B60" s="397" t="s">
        <v>127</v>
      </c>
      <c r="C60" s="398">
        <f>SUMIF('Resumen Demandas regiones Mm3'!$B:$B,'Demanda Cuencas consolidada Mm3'!$A60,'Resumen Demandas regiones Mm3'!D:D)</f>
        <v>1762455.2263707391</v>
      </c>
      <c r="D60" s="398">
        <f>SUMIF('Resumen Demandas regiones Mm3'!$B:$B,'Demanda Cuencas consolidada Mm3'!$A60,'Resumen Demandas regiones Mm3'!E:E)</f>
        <v>2067425.573739056</v>
      </c>
      <c r="E60" s="398">
        <f>SUMIF('Resumen Demandas regiones Mm3'!$B:$B,'Demanda Cuencas consolidada Mm3'!$A60,'Resumen Demandas regiones Mm3'!F:F)</f>
        <v>2427191.6501648743</v>
      </c>
      <c r="F60" s="398">
        <f>SUMIF('Resumen Demandas regiones Mm3'!$B:$B,'Demanda Cuencas consolidada Mm3'!$A60,'Resumen Demandas regiones Mm3'!G:G)</f>
        <v>2433357.6363908937</v>
      </c>
      <c r="G60" s="398">
        <f>SUMIF('Resumen Demandas regiones Mm3'!$B:$B,'Demanda Cuencas consolidada Mm3'!$A60,'Resumen Demandas regiones Mm3'!H:H)</f>
        <v>3126974.1442668322</v>
      </c>
    </row>
    <row r="61" spans="1:7">
      <c r="A61" s="264" t="s">
        <v>666</v>
      </c>
      <c r="B61" s="397" t="s">
        <v>667</v>
      </c>
      <c r="C61" s="398">
        <f>SUMIF('Resumen Demandas regiones Mm3'!$B:$B,'Demanda Cuencas consolidada Mm3'!$A61,'Resumen Demandas regiones Mm3'!D:D)</f>
        <v>174435.0630395796</v>
      </c>
      <c r="D61" s="398">
        <f>SUMIF('Resumen Demandas regiones Mm3'!$B:$B,'Demanda Cuencas consolidada Mm3'!$A61,'Resumen Demandas regiones Mm3'!E:E)</f>
        <v>175402.84660798591</v>
      </c>
      <c r="E61" s="398">
        <f>SUMIF('Resumen Demandas regiones Mm3'!$B:$B,'Demanda Cuencas consolidada Mm3'!$A61,'Resumen Demandas regiones Mm3'!F:F)</f>
        <v>209296.00898593495</v>
      </c>
      <c r="F61" s="398">
        <f>SUMIF('Resumen Demandas regiones Mm3'!$B:$B,'Demanda Cuencas consolidada Mm3'!$A61,'Resumen Demandas regiones Mm3'!G:G)</f>
        <v>198609.50581377669</v>
      </c>
      <c r="G61" s="398">
        <f>SUMIF('Resumen Demandas regiones Mm3'!$B:$B,'Demanda Cuencas consolidada Mm3'!$A61,'Resumen Demandas regiones Mm3'!H:H)</f>
        <v>220043.92789677513</v>
      </c>
    </row>
    <row r="62" spans="1:7">
      <c r="A62" s="264" t="s">
        <v>668</v>
      </c>
      <c r="B62" s="397" t="s">
        <v>669</v>
      </c>
      <c r="C62" s="398">
        <f>SUMIF('Resumen Demandas regiones Mm3'!$B:$B,'Demanda Cuencas consolidada Mm3'!$A62,'Resumen Demandas regiones Mm3'!D:D)</f>
        <v>5596.8992267128706</v>
      </c>
      <c r="D62" s="398">
        <f>SUMIF('Resumen Demandas regiones Mm3'!$B:$B,'Demanda Cuencas consolidada Mm3'!$A62,'Resumen Demandas regiones Mm3'!E:E)</f>
        <v>6315.6291543113939</v>
      </c>
      <c r="E62" s="398">
        <f>SUMIF('Resumen Demandas regiones Mm3'!$B:$B,'Demanda Cuencas consolidada Mm3'!$A62,'Resumen Demandas regiones Mm3'!F:F)</f>
        <v>6768.0486582485901</v>
      </c>
      <c r="F62" s="398">
        <f>SUMIF('Resumen Demandas regiones Mm3'!$B:$B,'Demanda Cuencas consolidada Mm3'!$A62,'Resumen Demandas regiones Mm3'!G:G)</f>
        <v>6999.0634719628197</v>
      </c>
      <c r="G62" s="398">
        <f>SUMIF('Resumen Demandas regiones Mm3'!$B:$B,'Demanda Cuencas consolidada Mm3'!$A62,'Resumen Demandas regiones Mm3'!H:H)</f>
        <v>8229.9522447079162</v>
      </c>
    </row>
    <row r="63" spans="1:7">
      <c r="A63" s="264" t="s">
        <v>670</v>
      </c>
      <c r="B63" s="397" t="s">
        <v>123</v>
      </c>
      <c r="C63" s="398">
        <f>SUMIF('Resumen Demandas regiones Mm3'!$B:$B,'Demanda Cuencas consolidada Mm3'!$A63,'Resumen Demandas regiones Mm3'!D:D)</f>
        <v>2761.4352647876208</v>
      </c>
      <c r="D63" s="398">
        <f>SUMIF('Resumen Demandas regiones Mm3'!$B:$B,'Demanda Cuencas consolidada Mm3'!$A63,'Resumen Demandas regiones Mm3'!E:E)</f>
        <v>3058.2021212670452</v>
      </c>
      <c r="E63" s="398">
        <f>SUMIF('Resumen Demandas regiones Mm3'!$B:$B,'Demanda Cuencas consolidada Mm3'!$A63,'Resumen Demandas regiones Mm3'!F:F)</f>
        <v>3612.4889512118489</v>
      </c>
      <c r="F63" s="398">
        <f>SUMIF('Resumen Demandas regiones Mm3'!$B:$B,'Demanda Cuencas consolidada Mm3'!$A63,'Resumen Demandas regiones Mm3'!G:G)</f>
        <v>4056.1883424981966</v>
      </c>
      <c r="G63" s="398">
        <f>SUMIF('Resumen Demandas regiones Mm3'!$B:$B,'Demanda Cuencas consolidada Mm3'!$A63,'Resumen Demandas regiones Mm3'!H:H)</f>
        <v>4738.3855603498268</v>
      </c>
    </row>
    <row r="64" spans="1:7">
      <c r="A64" s="264" t="s">
        <v>671</v>
      </c>
      <c r="B64" s="397" t="s">
        <v>672</v>
      </c>
      <c r="C64" s="398">
        <f>SUMIF('Resumen Demandas regiones Mm3'!$B:$B,'Demanda Cuencas consolidada Mm3'!$A64,'Resumen Demandas regiones Mm3'!D:D)</f>
        <v>4340.5939402406457</v>
      </c>
      <c r="D64" s="398">
        <f>SUMIF('Resumen Demandas regiones Mm3'!$B:$B,'Demanda Cuencas consolidada Mm3'!$A64,'Resumen Demandas regiones Mm3'!E:E)</f>
        <v>4499.0625936970018</v>
      </c>
      <c r="E64" s="398">
        <f>SUMIF('Resumen Demandas regiones Mm3'!$B:$B,'Demanda Cuencas consolidada Mm3'!$A64,'Resumen Demandas regiones Mm3'!F:F)</f>
        <v>4710.3248411765717</v>
      </c>
      <c r="F64" s="398">
        <f>SUMIF('Resumen Demandas regiones Mm3'!$B:$B,'Demanda Cuencas consolidada Mm3'!$A64,'Resumen Demandas regiones Mm3'!G:G)</f>
        <v>4849.9594503626759</v>
      </c>
      <c r="G64" s="398">
        <f>SUMIF('Resumen Demandas regiones Mm3'!$B:$B,'Demanda Cuencas consolidada Mm3'!$A64,'Resumen Demandas regiones Mm3'!H:H)</f>
        <v>5132.1384006337921</v>
      </c>
    </row>
    <row r="65" spans="1:7">
      <c r="A65" s="264" t="s">
        <v>673</v>
      </c>
      <c r="B65" s="397" t="s">
        <v>674</v>
      </c>
      <c r="C65" s="398">
        <f>SUMIF('Resumen Demandas regiones Mm3'!$B:$B,'Demanda Cuencas consolidada Mm3'!$A65,'Resumen Demandas regiones Mm3'!D:D)</f>
        <v>5238.5506274572408</v>
      </c>
      <c r="D65" s="398">
        <f>SUMIF('Resumen Demandas regiones Mm3'!$B:$B,'Demanda Cuencas consolidada Mm3'!$A65,'Resumen Demandas regiones Mm3'!E:E)</f>
        <v>5955.2801029484235</v>
      </c>
      <c r="E65" s="398">
        <f>SUMIF('Resumen Demandas regiones Mm3'!$B:$B,'Demanda Cuencas consolidada Mm3'!$A65,'Resumen Demandas regiones Mm3'!F:F)</f>
        <v>6553.544941551826</v>
      </c>
      <c r="F65" s="398">
        <f>SUMIF('Resumen Demandas regiones Mm3'!$B:$B,'Demanda Cuencas consolidada Mm3'!$A65,'Resumen Demandas regiones Mm3'!G:G)</f>
        <v>6810.4883225272806</v>
      </c>
      <c r="G65" s="398">
        <f>SUMIF('Resumen Demandas regiones Mm3'!$B:$B,'Demanda Cuencas consolidada Mm3'!$A65,'Resumen Demandas regiones Mm3'!H:H)</f>
        <v>7880.7773193107678</v>
      </c>
    </row>
    <row r="66" spans="1:7">
      <c r="A66" s="264" t="s">
        <v>675</v>
      </c>
      <c r="B66" s="397" t="s">
        <v>676</v>
      </c>
      <c r="C66" s="398">
        <f>SUMIF('Resumen Demandas regiones Mm3'!$B:$B,'Demanda Cuencas consolidada Mm3'!$A66,'Resumen Demandas regiones Mm3'!D:D)</f>
        <v>2873.5078610934029</v>
      </c>
      <c r="D66" s="398">
        <f>SUMIF('Resumen Demandas regiones Mm3'!$B:$B,'Demanda Cuencas consolidada Mm3'!$A66,'Resumen Demandas regiones Mm3'!E:E)</f>
        <v>3183.9233201176448</v>
      </c>
      <c r="E66" s="398">
        <f>SUMIF('Resumen Demandas regiones Mm3'!$B:$B,'Demanda Cuencas consolidada Mm3'!$A66,'Resumen Demandas regiones Mm3'!F:F)</f>
        <v>3525.6827299465817</v>
      </c>
      <c r="F66" s="398">
        <f>SUMIF('Resumen Demandas regiones Mm3'!$B:$B,'Demanda Cuencas consolidada Mm3'!$A66,'Resumen Demandas regiones Mm3'!G:G)</f>
        <v>3663.1442488499411</v>
      </c>
      <c r="G66" s="398">
        <f>SUMIF('Resumen Demandas regiones Mm3'!$B:$B,'Demanda Cuencas consolidada Mm3'!$A66,'Resumen Demandas regiones Mm3'!H:H)</f>
        <v>4409.4409707572722</v>
      </c>
    </row>
    <row r="67" spans="1:7">
      <c r="A67" s="264" t="s">
        <v>677</v>
      </c>
      <c r="B67" s="397" t="s">
        <v>678</v>
      </c>
      <c r="C67" s="398">
        <f>SUMIF('Resumen Demandas regiones Mm3'!$B:$B,'Demanda Cuencas consolidada Mm3'!$A67,'Resumen Demandas regiones Mm3'!D:D)</f>
        <v>0</v>
      </c>
      <c r="D67" s="398">
        <f>SUMIF('Resumen Demandas regiones Mm3'!$B:$B,'Demanda Cuencas consolidada Mm3'!$A67,'Resumen Demandas regiones Mm3'!E:E)</f>
        <v>0</v>
      </c>
      <c r="E67" s="398">
        <f>SUMIF('Resumen Demandas regiones Mm3'!$B:$B,'Demanda Cuencas consolidada Mm3'!$A67,'Resumen Demandas regiones Mm3'!F:F)</f>
        <v>0</v>
      </c>
      <c r="F67" s="398">
        <f>SUMIF('Resumen Demandas regiones Mm3'!$B:$B,'Demanda Cuencas consolidada Mm3'!$A67,'Resumen Demandas regiones Mm3'!G:G)</f>
        <v>0</v>
      </c>
      <c r="G67" s="398">
        <f>SUMIF('Resumen Demandas regiones Mm3'!$B:$B,'Demanda Cuencas consolidada Mm3'!$A67,'Resumen Demandas regiones Mm3'!H:H)</f>
        <v>0</v>
      </c>
    </row>
    <row r="68" spans="1:7">
      <c r="A68" s="264" t="s">
        <v>679</v>
      </c>
      <c r="B68" s="397" t="s">
        <v>130</v>
      </c>
      <c r="C68" s="398">
        <f>SUMIF('Resumen Demandas regiones Mm3'!$B:$B,'Demanda Cuencas consolidada Mm3'!$A68,'Resumen Demandas regiones Mm3'!D:D)</f>
        <v>367318</v>
      </c>
      <c r="D68" s="398">
        <f>SUMIF('Resumen Demandas regiones Mm3'!$B:$B,'Demanda Cuencas consolidada Mm3'!$A68,'Resumen Demandas regiones Mm3'!E:E)</f>
        <v>374210</v>
      </c>
      <c r="E68" s="398">
        <f>SUMIF('Resumen Demandas regiones Mm3'!$B:$B,'Demanda Cuencas consolidada Mm3'!$A68,'Resumen Demandas regiones Mm3'!F:F)</f>
        <v>438377</v>
      </c>
      <c r="F68" s="398">
        <f>SUMIF('Resumen Demandas regiones Mm3'!$B:$B,'Demanda Cuencas consolidada Mm3'!$A68,'Resumen Demandas regiones Mm3'!G:G)</f>
        <v>449840</v>
      </c>
      <c r="G68" s="398">
        <f>SUMIF('Resumen Demandas regiones Mm3'!$B:$B,'Demanda Cuencas consolidada Mm3'!$A68,'Resumen Demandas regiones Mm3'!H:H)</f>
        <v>552622</v>
      </c>
    </row>
    <row r="69" spans="1:7">
      <c r="A69" s="264" t="s">
        <v>680</v>
      </c>
      <c r="B69" s="397" t="s">
        <v>131</v>
      </c>
      <c r="C69" s="398">
        <f>SUMIF('Resumen Demandas regiones Mm3'!$B:$B,'Demanda Cuencas consolidada Mm3'!$A69,'Resumen Demandas regiones Mm3'!D:D)</f>
        <v>4659</v>
      </c>
      <c r="D69" s="398">
        <f>SUMIF('Resumen Demandas regiones Mm3'!$B:$B,'Demanda Cuencas consolidada Mm3'!$A69,'Resumen Demandas regiones Mm3'!E:E)</f>
        <v>4725</v>
      </c>
      <c r="E69" s="398">
        <f>SUMIF('Resumen Demandas regiones Mm3'!$B:$B,'Demanda Cuencas consolidada Mm3'!$A69,'Resumen Demandas regiones Mm3'!F:F)</f>
        <v>5617</v>
      </c>
      <c r="F69" s="398">
        <f>SUMIF('Resumen Demandas regiones Mm3'!$B:$B,'Demanda Cuencas consolidada Mm3'!$A69,'Resumen Demandas regiones Mm3'!G:G)</f>
        <v>6102</v>
      </c>
      <c r="G69" s="398">
        <f>SUMIF('Resumen Demandas regiones Mm3'!$B:$B,'Demanda Cuencas consolidada Mm3'!$A69,'Resumen Demandas regiones Mm3'!H:H)</f>
        <v>7445</v>
      </c>
    </row>
    <row r="70" spans="1:7">
      <c r="A70" s="264" t="s">
        <v>681</v>
      </c>
      <c r="B70" s="397" t="s">
        <v>682</v>
      </c>
      <c r="C70" s="398">
        <f>SUMIF('Resumen Demandas regiones Mm3'!$B:$B,'Demanda Cuencas consolidada Mm3'!$A70,'Resumen Demandas regiones Mm3'!D:D)</f>
        <v>4919</v>
      </c>
      <c r="D70" s="398">
        <f>SUMIF('Resumen Demandas regiones Mm3'!$B:$B,'Demanda Cuencas consolidada Mm3'!$A70,'Resumen Demandas regiones Mm3'!E:E)</f>
        <v>4984</v>
      </c>
      <c r="E70" s="398">
        <f>SUMIF('Resumen Demandas regiones Mm3'!$B:$B,'Demanda Cuencas consolidada Mm3'!$A70,'Resumen Demandas regiones Mm3'!F:F)</f>
        <v>6121</v>
      </c>
      <c r="F70" s="398">
        <f>SUMIF('Resumen Demandas regiones Mm3'!$B:$B,'Demanda Cuencas consolidada Mm3'!$A70,'Resumen Demandas regiones Mm3'!G:G)</f>
        <v>6767</v>
      </c>
      <c r="G70" s="398">
        <f>SUMIF('Resumen Demandas regiones Mm3'!$B:$B,'Demanda Cuencas consolidada Mm3'!$A70,'Resumen Demandas regiones Mm3'!H:H)</f>
        <v>8602</v>
      </c>
    </row>
    <row r="71" spans="1:7">
      <c r="A71" s="264" t="s">
        <v>683</v>
      </c>
      <c r="B71" s="397" t="s">
        <v>684</v>
      </c>
      <c r="C71" s="398">
        <f>SUMIF('Resumen Demandas regiones Mm3'!$B:$B,'Demanda Cuencas consolidada Mm3'!$A71,'Resumen Demandas regiones Mm3'!D:D)</f>
        <v>181481</v>
      </c>
      <c r="D71" s="398">
        <f>SUMIF('Resumen Demandas regiones Mm3'!$B:$B,'Demanda Cuencas consolidada Mm3'!$A71,'Resumen Demandas regiones Mm3'!E:E)</f>
        <v>178343</v>
      </c>
      <c r="E71" s="398">
        <f>SUMIF('Resumen Demandas regiones Mm3'!$B:$B,'Demanda Cuencas consolidada Mm3'!$A71,'Resumen Demandas regiones Mm3'!F:F)</f>
        <v>227500</v>
      </c>
      <c r="F71" s="398">
        <f>SUMIF('Resumen Demandas regiones Mm3'!$B:$B,'Demanda Cuencas consolidada Mm3'!$A71,'Resumen Demandas regiones Mm3'!G:G)</f>
        <v>233062</v>
      </c>
      <c r="G71" s="398">
        <f>SUMIF('Resumen Demandas regiones Mm3'!$B:$B,'Demanda Cuencas consolidada Mm3'!$A71,'Resumen Demandas regiones Mm3'!H:H)</f>
        <v>282405</v>
      </c>
    </row>
    <row r="72" spans="1:7">
      <c r="A72" s="264" t="s">
        <v>685</v>
      </c>
      <c r="B72" s="397" t="s">
        <v>134</v>
      </c>
      <c r="C72" s="398">
        <f>SUMIF('Resumen Demandas regiones Mm3'!$B:$B,'Demanda Cuencas consolidada Mm3'!$A72,'Resumen Demandas regiones Mm3'!D:D)</f>
        <v>6735</v>
      </c>
      <c r="D72" s="398">
        <f>SUMIF('Resumen Demandas regiones Mm3'!$B:$B,'Demanda Cuencas consolidada Mm3'!$A72,'Resumen Demandas regiones Mm3'!E:E)</f>
        <v>7005</v>
      </c>
      <c r="E72" s="398">
        <f>SUMIF('Resumen Demandas regiones Mm3'!$B:$B,'Demanda Cuencas consolidada Mm3'!$A72,'Resumen Demandas regiones Mm3'!F:F)</f>
        <v>8397</v>
      </c>
      <c r="F72" s="398">
        <f>SUMIF('Resumen Demandas regiones Mm3'!$B:$B,'Demanda Cuencas consolidada Mm3'!$A72,'Resumen Demandas regiones Mm3'!G:G)</f>
        <v>8734</v>
      </c>
      <c r="G72" s="398">
        <f>SUMIF('Resumen Demandas regiones Mm3'!$B:$B,'Demanda Cuencas consolidada Mm3'!$A72,'Resumen Demandas regiones Mm3'!H:H)</f>
        <v>10965</v>
      </c>
    </row>
    <row r="73" spans="1:7">
      <c r="A73" s="264" t="s">
        <v>686</v>
      </c>
      <c r="B73" s="397" t="s">
        <v>687</v>
      </c>
      <c r="C73" s="398">
        <f>SUMIF('Resumen Demandas regiones Mm3'!$B:$B,'Demanda Cuencas consolidada Mm3'!$A73,'Resumen Demandas regiones Mm3'!D:D)</f>
        <v>10570</v>
      </c>
      <c r="D73" s="398">
        <f>SUMIF('Resumen Demandas regiones Mm3'!$B:$B,'Demanda Cuencas consolidada Mm3'!$A73,'Resumen Demandas regiones Mm3'!E:E)</f>
        <v>10952</v>
      </c>
      <c r="E73" s="398">
        <f>SUMIF('Resumen Demandas regiones Mm3'!$B:$B,'Demanda Cuencas consolidada Mm3'!$A73,'Resumen Demandas regiones Mm3'!F:F)</f>
        <v>14487</v>
      </c>
      <c r="F73" s="398">
        <f>SUMIF('Resumen Demandas regiones Mm3'!$B:$B,'Demanda Cuencas consolidada Mm3'!$A73,'Resumen Demandas regiones Mm3'!G:G)</f>
        <v>15384</v>
      </c>
      <c r="G73" s="398">
        <f>SUMIF('Resumen Demandas regiones Mm3'!$B:$B,'Demanda Cuencas consolidada Mm3'!$A73,'Resumen Demandas regiones Mm3'!H:H)</f>
        <v>20687</v>
      </c>
    </row>
    <row r="74" spans="1:7">
      <c r="A74" s="264" t="s">
        <v>688</v>
      </c>
      <c r="B74" s="397" t="s">
        <v>135</v>
      </c>
      <c r="C74" s="398">
        <f>SUMIF('Resumen Demandas regiones Mm3'!$B:$B,'Demanda Cuencas consolidada Mm3'!$A74,'Resumen Demandas regiones Mm3'!D:D)</f>
        <v>179983</v>
      </c>
      <c r="D74" s="398">
        <f>SUMIF('Resumen Demandas regiones Mm3'!$B:$B,'Demanda Cuencas consolidada Mm3'!$A74,'Resumen Demandas regiones Mm3'!E:E)</f>
        <v>185448</v>
      </c>
      <c r="E74" s="398">
        <f>SUMIF('Resumen Demandas regiones Mm3'!$B:$B,'Demanda Cuencas consolidada Mm3'!$A74,'Resumen Demandas regiones Mm3'!F:F)</f>
        <v>243916</v>
      </c>
      <c r="F74" s="398">
        <f>SUMIF('Resumen Demandas regiones Mm3'!$B:$B,'Demanda Cuencas consolidada Mm3'!$A74,'Resumen Demandas regiones Mm3'!G:G)</f>
        <v>262028</v>
      </c>
      <c r="G74" s="398">
        <f>SUMIF('Resumen Demandas regiones Mm3'!$B:$B,'Demanda Cuencas consolidada Mm3'!$A74,'Resumen Demandas regiones Mm3'!H:H)</f>
        <v>346740</v>
      </c>
    </row>
    <row r="75" spans="1:7">
      <c r="A75" s="264" t="s">
        <v>689</v>
      </c>
      <c r="B75" s="397" t="s">
        <v>690</v>
      </c>
      <c r="C75" s="398">
        <f>SUMIF('Resumen Demandas regiones Mm3'!$B:$B,'Demanda Cuencas consolidada Mm3'!$A75,'Resumen Demandas regiones Mm3'!D:D)</f>
        <v>7883</v>
      </c>
      <c r="D75" s="398">
        <f>SUMIF('Resumen Demandas regiones Mm3'!$B:$B,'Demanda Cuencas consolidada Mm3'!$A75,'Resumen Demandas regiones Mm3'!E:E)</f>
        <v>7958</v>
      </c>
      <c r="E75" s="398">
        <f>SUMIF('Resumen Demandas regiones Mm3'!$B:$B,'Demanda Cuencas consolidada Mm3'!$A75,'Resumen Demandas regiones Mm3'!F:F)</f>
        <v>10946</v>
      </c>
      <c r="F75" s="398">
        <f>SUMIF('Resumen Demandas regiones Mm3'!$B:$B,'Demanda Cuencas consolidada Mm3'!$A75,'Resumen Demandas regiones Mm3'!G:G)</f>
        <v>11036</v>
      </c>
      <c r="G75" s="398">
        <f>SUMIF('Resumen Demandas regiones Mm3'!$B:$B,'Demanda Cuencas consolidada Mm3'!$A75,'Resumen Demandas regiones Mm3'!H:H)</f>
        <v>15795</v>
      </c>
    </row>
    <row r="76" spans="1:7">
      <c r="A76" s="264" t="s">
        <v>691</v>
      </c>
      <c r="B76" s="397" t="s">
        <v>692</v>
      </c>
      <c r="C76" s="398">
        <f>SUMIF('Resumen Demandas regiones Mm3'!$B:$B,'Demanda Cuencas consolidada Mm3'!$A76,'Resumen Demandas regiones Mm3'!D:D)</f>
        <v>225953</v>
      </c>
      <c r="D76" s="398">
        <f>SUMIF('Resumen Demandas regiones Mm3'!$B:$B,'Demanda Cuencas consolidada Mm3'!$A76,'Resumen Demandas regiones Mm3'!E:E)</f>
        <v>264496</v>
      </c>
      <c r="E76" s="398">
        <f>SUMIF('Resumen Demandas regiones Mm3'!$B:$B,'Demanda Cuencas consolidada Mm3'!$A76,'Resumen Demandas regiones Mm3'!F:F)</f>
        <v>315445</v>
      </c>
      <c r="F76" s="398">
        <f>SUMIF('Resumen Demandas regiones Mm3'!$B:$B,'Demanda Cuencas consolidada Mm3'!$A76,'Resumen Demandas regiones Mm3'!G:G)</f>
        <v>305933</v>
      </c>
      <c r="G76" s="398">
        <f>SUMIF('Resumen Demandas regiones Mm3'!$B:$B,'Demanda Cuencas consolidada Mm3'!$A76,'Resumen Demandas regiones Mm3'!H:H)</f>
        <v>468558</v>
      </c>
    </row>
    <row r="77" spans="1:7">
      <c r="A77" s="264" t="s">
        <v>693</v>
      </c>
      <c r="B77" s="397" t="s">
        <v>694</v>
      </c>
      <c r="C77" s="398">
        <f>SUMIF('Resumen Demandas regiones Mm3'!$B:$B,'Demanda Cuencas consolidada Mm3'!$A77,'Resumen Demandas regiones Mm3'!D:D)</f>
        <v>64640</v>
      </c>
      <c r="D77" s="398">
        <f>SUMIF('Resumen Demandas regiones Mm3'!$B:$B,'Demanda Cuencas consolidada Mm3'!$A77,'Resumen Demandas regiones Mm3'!E:E)</f>
        <v>80809</v>
      </c>
      <c r="E77" s="398">
        <f>SUMIF('Resumen Demandas regiones Mm3'!$B:$B,'Demanda Cuencas consolidada Mm3'!$A77,'Resumen Demandas regiones Mm3'!F:F)</f>
        <v>96792</v>
      </c>
      <c r="F77" s="398">
        <f>SUMIF('Resumen Demandas regiones Mm3'!$B:$B,'Demanda Cuencas consolidada Mm3'!$A77,'Resumen Demandas regiones Mm3'!G:G)</f>
        <v>103971</v>
      </c>
      <c r="G77" s="398">
        <f>SUMIF('Resumen Demandas regiones Mm3'!$B:$B,'Demanda Cuencas consolidada Mm3'!$A77,'Resumen Demandas regiones Mm3'!H:H)</f>
        <v>169000</v>
      </c>
    </row>
    <row r="78" spans="1:7">
      <c r="A78" s="264" t="s">
        <v>695</v>
      </c>
      <c r="B78" s="397" t="s">
        <v>696</v>
      </c>
      <c r="C78" s="398">
        <f>SUMIF('Resumen Demandas regiones Mm3'!$B:$B,'Demanda Cuencas consolidada Mm3'!$A78,'Resumen Demandas regiones Mm3'!D:D)</f>
        <v>236</v>
      </c>
      <c r="D78" s="398">
        <f>SUMIF('Resumen Demandas regiones Mm3'!$B:$B,'Demanda Cuencas consolidada Mm3'!$A78,'Resumen Demandas regiones Mm3'!E:E)</f>
        <v>311</v>
      </c>
      <c r="E78" s="398">
        <f>SUMIF('Resumen Demandas regiones Mm3'!$B:$B,'Demanda Cuencas consolidada Mm3'!$A78,'Resumen Demandas regiones Mm3'!F:F)</f>
        <v>429</v>
      </c>
      <c r="F78" s="398">
        <f>SUMIF('Resumen Demandas regiones Mm3'!$B:$B,'Demanda Cuencas consolidada Mm3'!$A78,'Resumen Demandas regiones Mm3'!G:G)</f>
        <v>435</v>
      </c>
      <c r="G78" s="398">
        <f>SUMIF('Resumen Demandas regiones Mm3'!$B:$B,'Demanda Cuencas consolidada Mm3'!$A78,'Resumen Demandas regiones Mm3'!H:H)</f>
        <v>829</v>
      </c>
    </row>
    <row r="79" spans="1:7">
      <c r="A79" s="264" t="s">
        <v>697</v>
      </c>
      <c r="B79" s="397" t="s">
        <v>698</v>
      </c>
      <c r="C79" s="398">
        <f>SUMIF('Resumen Demandas regiones Mm3'!$B:$B,'Demanda Cuencas consolidada Mm3'!$A79,'Resumen Demandas regiones Mm3'!D:D)</f>
        <v>624</v>
      </c>
      <c r="D79" s="398">
        <f>SUMIF('Resumen Demandas regiones Mm3'!$B:$B,'Demanda Cuencas consolidada Mm3'!$A79,'Resumen Demandas regiones Mm3'!E:E)</f>
        <v>750</v>
      </c>
      <c r="E79" s="398">
        <f>SUMIF('Resumen Demandas regiones Mm3'!$B:$B,'Demanda Cuencas consolidada Mm3'!$A79,'Resumen Demandas regiones Mm3'!F:F)</f>
        <v>908</v>
      </c>
      <c r="F79" s="398">
        <f>SUMIF('Resumen Demandas regiones Mm3'!$B:$B,'Demanda Cuencas consolidada Mm3'!$A79,'Resumen Demandas regiones Mm3'!G:G)</f>
        <v>904</v>
      </c>
      <c r="G79" s="398">
        <f>SUMIF('Resumen Demandas regiones Mm3'!$B:$B,'Demanda Cuencas consolidada Mm3'!$A79,'Resumen Demandas regiones Mm3'!H:H)</f>
        <v>1466</v>
      </c>
    </row>
    <row r="80" spans="1:7">
      <c r="A80" s="264" t="s">
        <v>699</v>
      </c>
      <c r="B80" s="397" t="s">
        <v>700</v>
      </c>
      <c r="C80" s="398">
        <f>SUMIF('Resumen Demandas regiones Mm3'!$B:$B,'Demanda Cuencas consolidada Mm3'!$A80,'Resumen Demandas regiones Mm3'!D:D)</f>
        <v>827</v>
      </c>
      <c r="D80" s="398">
        <f>SUMIF('Resumen Demandas regiones Mm3'!$B:$B,'Demanda Cuencas consolidada Mm3'!$A80,'Resumen Demandas regiones Mm3'!E:E)</f>
        <v>1032</v>
      </c>
      <c r="E80" s="398">
        <f>SUMIF('Resumen Demandas regiones Mm3'!$B:$B,'Demanda Cuencas consolidada Mm3'!$A80,'Resumen Demandas regiones Mm3'!F:F)</f>
        <v>1112</v>
      </c>
      <c r="F80" s="398">
        <f>SUMIF('Resumen Demandas regiones Mm3'!$B:$B,'Demanda Cuencas consolidada Mm3'!$A80,'Resumen Demandas regiones Mm3'!G:G)</f>
        <v>1173</v>
      </c>
      <c r="G80" s="398">
        <f>SUMIF('Resumen Demandas regiones Mm3'!$B:$B,'Demanda Cuencas consolidada Mm3'!$A80,'Resumen Demandas regiones Mm3'!H:H)</f>
        <v>2146</v>
      </c>
    </row>
    <row r="81" spans="1:7">
      <c r="A81" s="264" t="s">
        <v>701</v>
      </c>
      <c r="B81" s="397" t="s">
        <v>144</v>
      </c>
      <c r="C81" s="398">
        <f>SUMIF('Resumen Demandas regiones Mm3'!$B:$B,'Demanda Cuencas consolidada Mm3'!$A81,'Resumen Demandas regiones Mm3'!D:D)</f>
        <v>38</v>
      </c>
      <c r="D81" s="398">
        <f>SUMIF('Resumen Demandas regiones Mm3'!$B:$B,'Demanda Cuencas consolidada Mm3'!$A81,'Resumen Demandas regiones Mm3'!E:E)</f>
        <v>42</v>
      </c>
      <c r="E81" s="398">
        <f>SUMIF('Resumen Demandas regiones Mm3'!$B:$B,'Demanda Cuencas consolidada Mm3'!$A81,'Resumen Demandas regiones Mm3'!F:F)</f>
        <v>32</v>
      </c>
      <c r="F81" s="398">
        <f>SUMIF('Resumen Demandas regiones Mm3'!$B:$B,'Demanda Cuencas consolidada Mm3'!$A81,'Resumen Demandas regiones Mm3'!G:G)</f>
        <v>21</v>
      </c>
      <c r="G81" s="398">
        <f>SUMIF('Resumen Demandas regiones Mm3'!$B:$B,'Demanda Cuencas consolidada Mm3'!$A81,'Resumen Demandas regiones Mm3'!H:H)</f>
        <v>25</v>
      </c>
    </row>
    <row r="82" spans="1:7">
      <c r="A82" s="264" t="s">
        <v>702</v>
      </c>
      <c r="B82" s="397" t="s">
        <v>703</v>
      </c>
      <c r="C82" s="398">
        <f>SUMIF('Resumen Demandas regiones Mm3'!$B:$B,'Demanda Cuencas consolidada Mm3'!$A82,'Resumen Demandas regiones Mm3'!D:D)</f>
        <v>9344</v>
      </c>
      <c r="D82" s="398">
        <f>SUMIF('Resumen Demandas regiones Mm3'!$B:$B,'Demanda Cuencas consolidada Mm3'!$A82,'Resumen Demandas regiones Mm3'!E:E)</f>
        <v>10518</v>
      </c>
      <c r="E82" s="398">
        <f>SUMIF('Resumen Demandas regiones Mm3'!$B:$B,'Demanda Cuencas consolidada Mm3'!$A82,'Resumen Demandas regiones Mm3'!F:F)</f>
        <v>11982</v>
      </c>
      <c r="F82" s="398">
        <f>SUMIF('Resumen Demandas regiones Mm3'!$B:$B,'Demanda Cuencas consolidada Mm3'!$A82,'Resumen Demandas regiones Mm3'!G:G)</f>
        <v>12001</v>
      </c>
      <c r="G82" s="398">
        <f>SUMIF('Resumen Demandas regiones Mm3'!$B:$B,'Demanda Cuencas consolidada Mm3'!$A82,'Resumen Demandas regiones Mm3'!H:H)</f>
        <v>14869</v>
      </c>
    </row>
    <row r="83" spans="1:7">
      <c r="A83" s="264" t="s">
        <v>704</v>
      </c>
      <c r="B83" s="397" t="s">
        <v>705</v>
      </c>
      <c r="C83" s="398">
        <f>SUMIF('Resumen Demandas regiones Mm3'!$B:$B,'Demanda Cuencas consolidada Mm3'!$A83,'Resumen Demandas regiones Mm3'!D:D)</f>
        <v>761</v>
      </c>
      <c r="D83" s="398">
        <f>SUMIF('Resumen Demandas regiones Mm3'!$B:$B,'Demanda Cuencas consolidada Mm3'!$A83,'Resumen Demandas regiones Mm3'!E:E)</f>
        <v>969</v>
      </c>
      <c r="E83" s="398">
        <f>SUMIF('Resumen Demandas regiones Mm3'!$B:$B,'Demanda Cuencas consolidada Mm3'!$A83,'Resumen Demandas regiones Mm3'!F:F)</f>
        <v>989</v>
      </c>
      <c r="F83" s="398">
        <f>SUMIF('Resumen Demandas regiones Mm3'!$B:$B,'Demanda Cuencas consolidada Mm3'!$A83,'Resumen Demandas regiones Mm3'!G:G)</f>
        <v>1060</v>
      </c>
      <c r="G83" s="398">
        <f>SUMIF('Resumen Demandas regiones Mm3'!$B:$B,'Demanda Cuencas consolidada Mm3'!$A83,'Resumen Demandas regiones Mm3'!H:H)</f>
        <v>2003</v>
      </c>
    </row>
    <row r="84" spans="1:7">
      <c r="A84" s="264" t="s">
        <v>706</v>
      </c>
      <c r="B84" s="397" t="s">
        <v>707</v>
      </c>
      <c r="C84" s="398">
        <f>SUMIF('Resumen Demandas regiones Mm3'!$B:$B,'Demanda Cuencas consolidada Mm3'!$A84,'Resumen Demandas regiones Mm3'!D:D)</f>
        <v>573</v>
      </c>
      <c r="D84" s="398">
        <f>SUMIF('Resumen Demandas regiones Mm3'!$B:$B,'Demanda Cuencas consolidada Mm3'!$A84,'Resumen Demandas regiones Mm3'!E:E)</f>
        <v>661</v>
      </c>
      <c r="E84" s="398">
        <f>SUMIF('Resumen Demandas regiones Mm3'!$B:$B,'Demanda Cuencas consolidada Mm3'!$A84,'Resumen Demandas regiones Mm3'!F:F)</f>
        <v>644</v>
      </c>
      <c r="F84" s="398">
        <f>SUMIF('Resumen Demandas regiones Mm3'!$B:$B,'Demanda Cuencas consolidada Mm3'!$A84,'Resumen Demandas regiones Mm3'!G:G)</f>
        <v>630</v>
      </c>
      <c r="G84" s="398">
        <f>SUMIF('Resumen Demandas regiones Mm3'!$B:$B,'Demanda Cuencas consolidada Mm3'!$A84,'Resumen Demandas regiones Mm3'!H:H)</f>
        <v>1083</v>
      </c>
    </row>
    <row r="85" spans="1:7">
      <c r="A85" s="264" t="s">
        <v>708</v>
      </c>
      <c r="B85" s="397" t="s">
        <v>709</v>
      </c>
      <c r="C85" s="398">
        <f>SUMIF('Resumen Demandas regiones Mm3'!$B:$B,'Demanda Cuencas consolidada Mm3'!$A85,'Resumen Demandas regiones Mm3'!D:D)</f>
        <v>138</v>
      </c>
      <c r="D85" s="398">
        <f>SUMIF('Resumen Demandas regiones Mm3'!$B:$B,'Demanda Cuencas consolidada Mm3'!$A85,'Resumen Demandas regiones Mm3'!E:E)</f>
        <v>150</v>
      </c>
      <c r="E85" s="398">
        <f>SUMIF('Resumen Demandas regiones Mm3'!$B:$B,'Demanda Cuencas consolidada Mm3'!$A85,'Resumen Demandas regiones Mm3'!F:F)</f>
        <v>147</v>
      </c>
      <c r="F85" s="398">
        <f>SUMIF('Resumen Demandas regiones Mm3'!$B:$B,'Demanda Cuencas consolidada Mm3'!$A85,'Resumen Demandas regiones Mm3'!G:G)</f>
        <v>133</v>
      </c>
      <c r="G85" s="398">
        <f>SUMIF('Resumen Demandas regiones Mm3'!$B:$B,'Demanda Cuencas consolidada Mm3'!$A85,'Resumen Demandas regiones Mm3'!H:H)</f>
        <v>182</v>
      </c>
    </row>
    <row r="86" spans="1:7">
      <c r="A86" s="264" t="s">
        <v>710</v>
      </c>
      <c r="B86" s="397" t="s">
        <v>711</v>
      </c>
      <c r="C86" s="398">
        <f>SUMIF('Resumen Demandas regiones Mm3'!$B:$B,'Demanda Cuencas consolidada Mm3'!$A86,'Resumen Demandas regiones Mm3'!D:D)</f>
        <v>17656</v>
      </c>
      <c r="D86" s="398">
        <f>SUMIF('Resumen Demandas regiones Mm3'!$B:$B,'Demanda Cuencas consolidada Mm3'!$A86,'Resumen Demandas regiones Mm3'!E:E)</f>
        <v>19466</v>
      </c>
      <c r="E86" s="398">
        <f>SUMIF('Resumen Demandas regiones Mm3'!$B:$B,'Demanda Cuencas consolidada Mm3'!$A86,'Resumen Demandas regiones Mm3'!F:F)</f>
        <v>21818</v>
      </c>
      <c r="F86" s="398">
        <f>SUMIF('Resumen Demandas regiones Mm3'!$B:$B,'Demanda Cuencas consolidada Mm3'!$A86,'Resumen Demandas regiones Mm3'!G:G)</f>
        <v>24525</v>
      </c>
      <c r="G86" s="398">
        <f>SUMIF('Resumen Demandas regiones Mm3'!$B:$B,'Demanda Cuencas consolidada Mm3'!$A86,'Resumen Demandas regiones Mm3'!H:H)</f>
        <v>35198</v>
      </c>
    </row>
    <row r="87" spans="1:7">
      <c r="A87" s="264" t="s">
        <v>712</v>
      </c>
      <c r="B87" s="397" t="s">
        <v>713</v>
      </c>
      <c r="C87" s="398">
        <f>SUMIF('Resumen Demandas regiones Mm3'!$B:$B,'Demanda Cuencas consolidada Mm3'!$A87,'Resumen Demandas regiones Mm3'!D:D)</f>
        <v>906</v>
      </c>
      <c r="D87" s="398">
        <f>SUMIF('Resumen Demandas regiones Mm3'!$B:$B,'Demanda Cuencas consolidada Mm3'!$A87,'Resumen Demandas regiones Mm3'!E:E)</f>
        <v>938</v>
      </c>
      <c r="E87" s="398">
        <f>SUMIF('Resumen Demandas regiones Mm3'!$B:$B,'Demanda Cuencas consolidada Mm3'!$A87,'Resumen Demandas regiones Mm3'!F:F)</f>
        <v>955</v>
      </c>
      <c r="F87" s="398">
        <f>SUMIF('Resumen Demandas regiones Mm3'!$B:$B,'Demanda Cuencas consolidada Mm3'!$A87,'Resumen Demandas regiones Mm3'!G:G)</f>
        <v>1014</v>
      </c>
      <c r="G87" s="398">
        <f>SUMIF('Resumen Demandas regiones Mm3'!$B:$B,'Demanda Cuencas consolidada Mm3'!$A87,'Resumen Demandas regiones Mm3'!H:H)</f>
        <v>1302</v>
      </c>
    </row>
    <row r="88" spans="1:7">
      <c r="A88" s="264" t="s">
        <v>714</v>
      </c>
      <c r="B88" s="397" t="s">
        <v>715</v>
      </c>
      <c r="C88" s="398">
        <f>SUMIF('Resumen Demandas regiones Mm3'!$B:$B,'Demanda Cuencas consolidada Mm3'!$A88,'Resumen Demandas regiones Mm3'!D:D)</f>
        <v>28224</v>
      </c>
      <c r="D88" s="398">
        <f>SUMIF('Resumen Demandas regiones Mm3'!$B:$B,'Demanda Cuencas consolidada Mm3'!$A88,'Resumen Demandas regiones Mm3'!E:E)</f>
        <v>32818</v>
      </c>
      <c r="E88" s="398">
        <f>SUMIF('Resumen Demandas regiones Mm3'!$B:$B,'Demanda Cuencas consolidada Mm3'!$A88,'Resumen Demandas regiones Mm3'!F:F)</f>
        <v>36793</v>
      </c>
      <c r="F88" s="398">
        <f>SUMIF('Resumen Demandas regiones Mm3'!$B:$B,'Demanda Cuencas consolidada Mm3'!$A88,'Resumen Demandas regiones Mm3'!G:G)</f>
        <v>41554</v>
      </c>
      <c r="G88" s="398">
        <f>SUMIF('Resumen Demandas regiones Mm3'!$B:$B,'Demanda Cuencas consolidada Mm3'!$A88,'Resumen Demandas regiones Mm3'!H:H)</f>
        <v>58512</v>
      </c>
    </row>
    <row r="89" spans="1:7">
      <c r="A89" s="264" t="s">
        <v>716</v>
      </c>
      <c r="B89" s="397" t="s">
        <v>153</v>
      </c>
      <c r="C89" s="398">
        <f>SUMIF('Resumen Demandas regiones Mm3'!$B:$B,'Demanda Cuencas consolidada Mm3'!$A89,'Resumen Demandas regiones Mm3'!D:D)</f>
        <v>3</v>
      </c>
      <c r="D89" s="398">
        <f>SUMIF('Resumen Demandas regiones Mm3'!$B:$B,'Demanda Cuencas consolidada Mm3'!$A89,'Resumen Demandas regiones Mm3'!E:E)</f>
        <v>4</v>
      </c>
      <c r="E89" s="398">
        <f>SUMIF('Resumen Demandas regiones Mm3'!$B:$B,'Demanda Cuencas consolidada Mm3'!$A89,'Resumen Demandas regiones Mm3'!F:F)</f>
        <v>4</v>
      </c>
      <c r="F89" s="398">
        <f>SUMIF('Resumen Demandas regiones Mm3'!$B:$B,'Demanda Cuencas consolidada Mm3'!$A89,'Resumen Demandas regiones Mm3'!G:G)</f>
        <v>5</v>
      </c>
      <c r="G89" s="398">
        <f>SUMIF('Resumen Demandas regiones Mm3'!$B:$B,'Demanda Cuencas consolidada Mm3'!$A89,'Resumen Demandas regiones Mm3'!H:H)</f>
        <v>9</v>
      </c>
    </row>
    <row r="90" spans="1:7">
      <c r="A90" s="264" t="s">
        <v>717</v>
      </c>
      <c r="B90" s="397" t="s">
        <v>718</v>
      </c>
      <c r="C90" s="398">
        <f>SUMIF('Resumen Demandas regiones Mm3'!$B:$B,'Demanda Cuencas consolidada Mm3'!$A90,'Resumen Demandas regiones Mm3'!D:D)</f>
        <v>72</v>
      </c>
      <c r="D90" s="398">
        <f>SUMIF('Resumen Demandas regiones Mm3'!$B:$B,'Demanda Cuencas consolidada Mm3'!$A90,'Resumen Demandas regiones Mm3'!E:E)</f>
        <v>76</v>
      </c>
      <c r="E90" s="398">
        <f>SUMIF('Resumen Demandas regiones Mm3'!$B:$B,'Demanda Cuencas consolidada Mm3'!$A90,'Resumen Demandas regiones Mm3'!F:F)</f>
        <v>80</v>
      </c>
      <c r="F90" s="398">
        <f>SUMIF('Resumen Demandas regiones Mm3'!$B:$B,'Demanda Cuencas consolidada Mm3'!$A90,'Resumen Demandas regiones Mm3'!G:G)</f>
        <v>84</v>
      </c>
      <c r="G90" s="398">
        <f>SUMIF('Resumen Demandas regiones Mm3'!$B:$B,'Demanda Cuencas consolidada Mm3'!$A90,'Resumen Demandas regiones Mm3'!H:H)</f>
        <v>94</v>
      </c>
    </row>
    <row r="91" spans="1:7">
      <c r="A91" s="264" t="s">
        <v>719</v>
      </c>
      <c r="B91" s="397" t="s">
        <v>720</v>
      </c>
      <c r="C91" s="398">
        <f>SUMIF('Resumen Demandas regiones Mm3'!$B:$B,'Demanda Cuencas consolidada Mm3'!$A91,'Resumen Demandas regiones Mm3'!D:D)</f>
        <v>2</v>
      </c>
      <c r="D91" s="398">
        <f>SUMIF('Resumen Demandas regiones Mm3'!$B:$B,'Demanda Cuencas consolidada Mm3'!$A91,'Resumen Demandas regiones Mm3'!E:E)</f>
        <v>4</v>
      </c>
      <c r="E91" s="398">
        <f>SUMIF('Resumen Demandas regiones Mm3'!$B:$B,'Demanda Cuencas consolidada Mm3'!$A91,'Resumen Demandas regiones Mm3'!F:F)</f>
        <v>2</v>
      </c>
      <c r="F91" s="398">
        <f>SUMIF('Resumen Demandas regiones Mm3'!$B:$B,'Demanda Cuencas consolidada Mm3'!$A91,'Resumen Demandas regiones Mm3'!G:G)</f>
        <v>2</v>
      </c>
      <c r="G91" s="398">
        <f>SUMIF('Resumen Demandas regiones Mm3'!$B:$B,'Demanda Cuencas consolidada Mm3'!$A91,'Resumen Demandas regiones Mm3'!H:H)</f>
        <v>7</v>
      </c>
    </row>
    <row r="92" spans="1:7">
      <c r="A92" s="264" t="s">
        <v>838</v>
      </c>
      <c r="B92" s="397" t="s">
        <v>844</v>
      </c>
      <c r="C92" s="398">
        <f>SUMIF('Resumen Demandas regiones Mm3'!$B:$B,'Demanda Cuencas consolidada Mm3'!$A92,'Resumen Demandas regiones Mm3'!D:D)</f>
        <v>0</v>
      </c>
      <c r="D92" s="398">
        <f>SUMIF('Resumen Demandas regiones Mm3'!$B:$B,'Demanda Cuencas consolidada Mm3'!$A92,'Resumen Demandas regiones Mm3'!E:E)</f>
        <v>0</v>
      </c>
      <c r="E92" s="398">
        <f>SUMIF('Resumen Demandas regiones Mm3'!$B:$B,'Demanda Cuencas consolidada Mm3'!$A92,'Resumen Demandas regiones Mm3'!F:F)</f>
        <v>0</v>
      </c>
      <c r="F92" s="398">
        <f>SUMIF('Resumen Demandas regiones Mm3'!$B:$B,'Demanda Cuencas consolidada Mm3'!$A92,'Resumen Demandas regiones Mm3'!G:G)</f>
        <v>0</v>
      </c>
      <c r="G92" s="398">
        <f>SUMIF('Resumen Demandas regiones Mm3'!$B:$B,'Demanda Cuencas consolidada Mm3'!$A92,'Resumen Demandas regiones Mm3'!H:H)</f>
        <v>0</v>
      </c>
    </row>
    <row r="93" spans="1:7">
      <c r="A93" s="264" t="s">
        <v>721</v>
      </c>
      <c r="B93" s="397" t="s">
        <v>722</v>
      </c>
      <c r="C93" s="398">
        <f>SUMIF('Resumen Demandas regiones Mm3'!$B:$B,'Demanda Cuencas consolidada Mm3'!$A93,'Resumen Demandas regiones Mm3'!D:D)</f>
        <v>80</v>
      </c>
      <c r="D93" s="398">
        <f>SUMIF('Resumen Demandas regiones Mm3'!$B:$B,'Demanda Cuencas consolidada Mm3'!$A93,'Resumen Demandas regiones Mm3'!E:E)</f>
        <v>120</v>
      </c>
      <c r="E93" s="398">
        <f>SUMIF('Resumen Demandas regiones Mm3'!$B:$B,'Demanda Cuencas consolidada Mm3'!$A93,'Resumen Demandas regiones Mm3'!F:F)</f>
        <v>79.3</v>
      </c>
      <c r="F93" s="398">
        <f>SUMIF('Resumen Demandas regiones Mm3'!$B:$B,'Demanda Cuencas consolidada Mm3'!$A93,'Resumen Demandas regiones Mm3'!G:G)</f>
        <v>179.4</v>
      </c>
      <c r="G93" s="398">
        <f>SUMIF('Resumen Demandas regiones Mm3'!$B:$B,'Demanda Cuencas consolidada Mm3'!$A93,'Resumen Demandas regiones Mm3'!H:H)</f>
        <v>143.5</v>
      </c>
    </row>
    <row r="94" spans="1:7">
      <c r="A94" s="264" t="s">
        <v>723</v>
      </c>
      <c r="B94" s="397" t="s">
        <v>724</v>
      </c>
      <c r="C94" s="398">
        <f>SUMIF('Resumen Demandas regiones Mm3'!$B:$B,'Demanda Cuencas consolidada Mm3'!$A94,'Resumen Demandas regiones Mm3'!D:D)</f>
        <v>26.9</v>
      </c>
      <c r="D94" s="398">
        <f>SUMIF('Resumen Demandas regiones Mm3'!$B:$B,'Demanda Cuencas consolidada Mm3'!$A94,'Resumen Demandas regiones Mm3'!E:E)</f>
        <v>30.2</v>
      </c>
      <c r="E94" s="398">
        <f>SUMIF('Resumen Demandas regiones Mm3'!$B:$B,'Demanda Cuencas consolidada Mm3'!$A94,'Resumen Demandas regiones Mm3'!F:F)</f>
        <v>28.3</v>
      </c>
      <c r="F94" s="398">
        <f>SUMIF('Resumen Demandas regiones Mm3'!$B:$B,'Demanda Cuencas consolidada Mm3'!$A94,'Resumen Demandas regiones Mm3'!G:G)</f>
        <v>95.8</v>
      </c>
      <c r="G94" s="398">
        <f>SUMIF('Resumen Demandas regiones Mm3'!$B:$B,'Demanda Cuencas consolidada Mm3'!$A94,'Resumen Demandas regiones Mm3'!H:H)</f>
        <v>33</v>
      </c>
    </row>
    <row r="95" spans="1:7">
      <c r="A95" s="264" t="s">
        <v>725</v>
      </c>
      <c r="B95" s="397" t="s">
        <v>726</v>
      </c>
      <c r="C95" s="398">
        <f>SUMIF('Resumen Demandas regiones Mm3'!$B:$B,'Demanda Cuencas consolidada Mm3'!$A95,'Resumen Demandas regiones Mm3'!D:D)</f>
        <v>2522.9</v>
      </c>
      <c r="D95" s="398">
        <f>SUMIF('Resumen Demandas regiones Mm3'!$B:$B,'Demanda Cuencas consolidada Mm3'!$A95,'Resumen Demandas regiones Mm3'!E:E)</f>
        <v>2630.1</v>
      </c>
      <c r="E95" s="398">
        <f>SUMIF('Resumen Demandas regiones Mm3'!$B:$B,'Demanda Cuencas consolidada Mm3'!$A95,'Resumen Demandas regiones Mm3'!F:F)</f>
        <v>2827.8999999999996</v>
      </c>
      <c r="F95" s="398">
        <f>SUMIF('Resumen Demandas regiones Mm3'!$B:$B,'Demanda Cuencas consolidada Mm3'!$A95,'Resumen Demandas regiones Mm3'!G:G)</f>
        <v>3147.1</v>
      </c>
      <c r="G95" s="398">
        <f>SUMIF('Resumen Demandas regiones Mm3'!$B:$B,'Demanda Cuencas consolidada Mm3'!$A95,'Resumen Demandas regiones Mm3'!H:H)</f>
        <v>3341.3999999999996</v>
      </c>
    </row>
    <row r="96" spans="1:7">
      <c r="A96" s="264" t="s">
        <v>727</v>
      </c>
      <c r="B96" s="397" t="s">
        <v>728</v>
      </c>
      <c r="C96" s="398">
        <f>SUMIF('Resumen Demandas regiones Mm3'!$B:$B,'Demanda Cuencas consolidada Mm3'!$A96,'Resumen Demandas regiones Mm3'!D:D)</f>
        <v>35</v>
      </c>
      <c r="D96" s="398">
        <f>SUMIF('Resumen Demandas regiones Mm3'!$B:$B,'Demanda Cuencas consolidada Mm3'!$A96,'Resumen Demandas regiones Mm3'!E:E)</f>
        <v>50</v>
      </c>
      <c r="E96" s="398">
        <f>SUMIF('Resumen Demandas regiones Mm3'!$B:$B,'Demanda Cuencas consolidada Mm3'!$A96,'Resumen Demandas regiones Mm3'!F:F)</f>
        <v>49.7</v>
      </c>
      <c r="F96" s="398">
        <f>SUMIF('Resumen Demandas regiones Mm3'!$B:$B,'Demanda Cuencas consolidada Mm3'!$A96,'Resumen Demandas regiones Mm3'!G:G)</f>
        <v>111.7</v>
      </c>
      <c r="G96" s="398">
        <f>SUMIF('Resumen Demandas regiones Mm3'!$B:$B,'Demanda Cuencas consolidada Mm3'!$A96,'Resumen Demandas regiones Mm3'!H:H)</f>
        <v>115.8</v>
      </c>
    </row>
    <row r="97" spans="1:7">
      <c r="A97" s="264" t="s">
        <v>729</v>
      </c>
      <c r="B97" s="397" t="s">
        <v>730</v>
      </c>
      <c r="C97" s="398">
        <f>SUMIF('Resumen Demandas regiones Mm3'!$B:$B,'Demanda Cuencas consolidada Mm3'!$A97,'Resumen Demandas regiones Mm3'!D:D)</f>
        <v>20359.599999999999</v>
      </c>
      <c r="D97" s="398">
        <f>SUMIF('Resumen Demandas regiones Mm3'!$B:$B,'Demanda Cuencas consolidada Mm3'!$A97,'Resumen Demandas regiones Mm3'!E:E)</f>
        <v>24488.799999999999</v>
      </c>
      <c r="E97" s="398">
        <f>SUMIF('Resumen Demandas regiones Mm3'!$B:$B,'Demanda Cuencas consolidada Mm3'!$A97,'Resumen Demandas regiones Mm3'!F:F)</f>
        <v>31449.7</v>
      </c>
      <c r="F97" s="398">
        <f>SUMIF('Resumen Demandas regiones Mm3'!$B:$B,'Demanda Cuencas consolidada Mm3'!$A97,'Resumen Demandas regiones Mm3'!G:G)</f>
        <v>36729.199999999997</v>
      </c>
      <c r="G97" s="398">
        <f>SUMIF('Resumen Demandas regiones Mm3'!$B:$B,'Demanda Cuencas consolidada Mm3'!$A97,'Resumen Demandas regiones Mm3'!H:H)</f>
        <v>51949.599999999999</v>
      </c>
    </row>
    <row r="98" spans="1:7">
      <c r="A98" s="264" t="s">
        <v>731</v>
      </c>
      <c r="B98" s="397" t="s">
        <v>732</v>
      </c>
      <c r="C98" s="398">
        <f>SUMIF('Resumen Demandas regiones Mm3'!$B:$B,'Demanda Cuencas consolidada Mm3'!$A98,'Resumen Demandas regiones Mm3'!D:D)</f>
        <v>15636.6</v>
      </c>
      <c r="D98" s="398">
        <f>SUMIF('Resumen Demandas regiones Mm3'!$B:$B,'Demanda Cuencas consolidada Mm3'!$A98,'Resumen Demandas regiones Mm3'!E:E)</f>
        <v>16409</v>
      </c>
      <c r="E98" s="398">
        <f>SUMIF('Resumen Demandas regiones Mm3'!$B:$B,'Demanda Cuencas consolidada Mm3'!$A98,'Resumen Demandas regiones Mm3'!F:F)</f>
        <v>19413.899999999998</v>
      </c>
      <c r="F98" s="398">
        <f>SUMIF('Resumen Demandas regiones Mm3'!$B:$B,'Demanda Cuencas consolidada Mm3'!$A98,'Resumen Demandas regiones Mm3'!G:G)</f>
        <v>21177.100000000002</v>
      </c>
      <c r="G98" s="398">
        <f>SUMIF('Resumen Demandas regiones Mm3'!$B:$B,'Demanda Cuencas consolidada Mm3'!$A98,'Resumen Demandas regiones Mm3'!H:H)</f>
        <v>24201</v>
      </c>
    </row>
    <row r="99" spans="1:7">
      <c r="A99" s="264" t="s">
        <v>733</v>
      </c>
      <c r="B99" s="397" t="s">
        <v>734</v>
      </c>
      <c r="C99" s="398">
        <f>SUMIF('Resumen Demandas regiones Mm3'!$B:$B,'Demanda Cuencas consolidada Mm3'!$A99,'Resumen Demandas regiones Mm3'!D:D)</f>
        <v>12461.6</v>
      </c>
      <c r="D99" s="398">
        <f>SUMIF('Resumen Demandas regiones Mm3'!$B:$B,'Demanda Cuencas consolidada Mm3'!$A99,'Resumen Demandas regiones Mm3'!E:E)</f>
        <v>14192.7</v>
      </c>
      <c r="E99" s="398">
        <f>SUMIF('Resumen Demandas regiones Mm3'!$B:$B,'Demanda Cuencas consolidada Mm3'!$A99,'Resumen Demandas regiones Mm3'!F:F)</f>
        <v>17401.099999999999</v>
      </c>
      <c r="F99" s="398">
        <f>SUMIF('Resumen Demandas regiones Mm3'!$B:$B,'Demanda Cuencas consolidada Mm3'!$A99,'Resumen Demandas regiones Mm3'!G:G)</f>
        <v>21970.3</v>
      </c>
      <c r="G99" s="398">
        <f>SUMIF('Resumen Demandas regiones Mm3'!$B:$B,'Demanda Cuencas consolidada Mm3'!$A99,'Resumen Demandas regiones Mm3'!H:H)</f>
        <v>25386.400000000001</v>
      </c>
    </row>
    <row r="100" spans="1:7">
      <c r="A100" s="264" t="s">
        <v>735</v>
      </c>
      <c r="B100" s="397" t="s">
        <v>736</v>
      </c>
      <c r="C100" s="398">
        <f>SUMIF('Resumen Demandas regiones Mm3'!$B:$B,'Demanda Cuencas consolidada Mm3'!$A100,'Resumen Demandas regiones Mm3'!D:D)</f>
        <v>62</v>
      </c>
      <c r="D100" s="398">
        <f>SUMIF('Resumen Demandas regiones Mm3'!$B:$B,'Demanda Cuencas consolidada Mm3'!$A100,'Resumen Demandas regiones Mm3'!E:E)</f>
        <v>112</v>
      </c>
      <c r="E100" s="398">
        <f>SUMIF('Resumen Demandas regiones Mm3'!$B:$B,'Demanda Cuencas consolidada Mm3'!$A100,'Resumen Demandas regiones Mm3'!F:F)</f>
        <v>141.4</v>
      </c>
      <c r="F100" s="398">
        <f>SUMIF('Resumen Demandas regiones Mm3'!$B:$B,'Demanda Cuencas consolidada Mm3'!$A100,'Resumen Demandas regiones Mm3'!G:G)</f>
        <v>204.5</v>
      </c>
      <c r="G100" s="398">
        <f>SUMIF('Resumen Demandas regiones Mm3'!$B:$B,'Demanda Cuencas consolidada Mm3'!$A100,'Resumen Demandas regiones Mm3'!H:H)</f>
        <v>252.1</v>
      </c>
    </row>
    <row r="101" spans="1:7">
      <c r="A101" s="264" t="s">
        <v>737</v>
      </c>
      <c r="B101" s="397" t="s">
        <v>164</v>
      </c>
      <c r="C101" s="398">
        <f>SUMIF('Resumen Demandas regiones Mm3'!$B:$B,'Demanda Cuencas consolidada Mm3'!$A101,'Resumen Demandas regiones Mm3'!D:D)</f>
        <v>4129</v>
      </c>
      <c r="D101" s="398">
        <f>SUMIF('Resumen Demandas regiones Mm3'!$B:$B,'Demanda Cuencas consolidada Mm3'!$A101,'Resumen Demandas regiones Mm3'!E:E)</f>
        <v>4451.6000000000004</v>
      </c>
      <c r="E101" s="398">
        <f>SUMIF('Resumen Demandas regiones Mm3'!$B:$B,'Demanda Cuencas consolidada Mm3'!$A101,'Resumen Demandas regiones Mm3'!F:F)</f>
        <v>5238.2999999999993</v>
      </c>
      <c r="F101" s="398">
        <f>SUMIF('Resumen Demandas regiones Mm3'!$B:$B,'Demanda Cuencas consolidada Mm3'!$A101,'Resumen Demandas regiones Mm3'!G:G)</f>
        <v>5504.2999999999993</v>
      </c>
      <c r="G101" s="398">
        <f>SUMIF('Resumen Demandas regiones Mm3'!$B:$B,'Demanda Cuencas consolidada Mm3'!$A101,'Resumen Demandas regiones Mm3'!H:H)</f>
        <v>6630.6</v>
      </c>
    </row>
    <row r="102" spans="1:7">
      <c r="A102" s="264" t="s">
        <v>738</v>
      </c>
      <c r="B102" s="397" t="s">
        <v>739</v>
      </c>
      <c r="C102" s="398">
        <f>SUMIF('Resumen Demandas regiones Mm3'!$B:$B,'Demanda Cuencas consolidada Mm3'!$A102,'Resumen Demandas regiones Mm3'!D:D)</f>
        <v>4.2</v>
      </c>
      <c r="D102" s="398">
        <f>SUMIF('Resumen Demandas regiones Mm3'!$B:$B,'Demanda Cuencas consolidada Mm3'!$A102,'Resumen Demandas regiones Mm3'!E:E)</f>
        <v>4.3</v>
      </c>
      <c r="E102" s="398">
        <f>SUMIF('Resumen Demandas regiones Mm3'!$B:$B,'Demanda Cuencas consolidada Mm3'!$A102,'Resumen Demandas regiones Mm3'!F:F)</f>
        <v>6</v>
      </c>
      <c r="F102" s="398">
        <f>SUMIF('Resumen Demandas regiones Mm3'!$B:$B,'Demanda Cuencas consolidada Mm3'!$A102,'Resumen Demandas regiones Mm3'!G:G)</f>
        <v>6.2</v>
      </c>
      <c r="G102" s="398">
        <f>SUMIF('Resumen Demandas regiones Mm3'!$B:$B,'Demanda Cuencas consolidada Mm3'!$A102,'Resumen Demandas regiones Mm3'!H:H)</f>
        <v>7.2</v>
      </c>
    </row>
  </sheetData>
  <sheetProtection algorithmName="SHA-512" hashValue="maVRZMGC2j8rAtpGL2vXbWvnZX/wXALCj+q0xoHIF0Z+m7LxLb5tP7IbyhU/pCqmfY+iNzuvVkF9qWVNXgcLUQ==" saltValue="7DFjD5f7MrBvdvBMNPOwdg=="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2"/>
  <sheetViews>
    <sheetView workbookViewId="0"/>
  </sheetViews>
  <sheetFormatPr baseColWidth="10" defaultRowHeight="15"/>
  <cols>
    <col min="4" max="5" width="12" bestFit="1" customWidth="1"/>
  </cols>
  <sheetData>
    <row r="1" spans="1:8">
      <c r="A1" s="263" t="s">
        <v>433</v>
      </c>
      <c r="B1" s="263" t="s">
        <v>468</v>
      </c>
      <c r="C1" s="187" t="s">
        <v>469</v>
      </c>
      <c r="D1" s="187">
        <v>2023</v>
      </c>
      <c r="E1" s="187">
        <v>2025</v>
      </c>
      <c r="F1" s="187">
        <v>2035</v>
      </c>
      <c r="G1" s="187">
        <v>2045</v>
      </c>
      <c r="H1" s="187">
        <v>2055</v>
      </c>
    </row>
    <row r="2" spans="1:8">
      <c r="A2" s="393" t="s">
        <v>784</v>
      </c>
      <c r="B2" s="393" t="str">
        <f t="array" ref="B2:H7">'Dem_XV Arica'!Q3:W8</f>
        <v>010</v>
      </c>
      <c r="C2" s="321" t="str">
        <v>Altiplanicas</v>
      </c>
      <c r="D2" s="399">
        <v>25103</v>
      </c>
      <c r="E2" s="399">
        <v>37089</v>
      </c>
      <c r="F2" s="399">
        <v>44267</v>
      </c>
      <c r="G2" s="399">
        <v>52285</v>
      </c>
      <c r="H2" s="399">
        <v>78077</v>
      </c>
    </row>
    <row r="3" spans="1:8">
      <c r="A3" s="321" t="s">
        <v>784</v>
      </c>
      <c r="B3" s="321" t="str">
        <v>011</v>
      </c>
      <c r="C3" s="321" t="str">
        <v>Quebrada de la Concordia</v>
      </c>
      <c r="D3" s="399">
        <v>8203</v>
      </c>
      <c r="E3" s="399">
        <v>8944</v>
      </c>
      <c r="F3" s="399">
        <v>7963</v>
      </c>
      <c r="G3" s="399">
        <v>7173</v>
      </c>
      <c r="H3" s="399">
        <v>8832</v>
      </c>
    </row>
    <row r="4" spans="1:8">
      <c r="A4" s="321" t="s">
        <v>784</v>
      </c>
      <c r="B4" s="321" t="str">
        <v>012</v>
      </c>
      <c r="C4" s="321" t="str">
        <v>Rio Lluta</v>
      </c>
      <c r="D4" s="399">
        <v>19618</v>
      </c>
      <c r="E4" s="399">
        <v>23920</v>
      </c>
      <c r="F4" s="399">
        <v>23967</v>
      </c>
      <c r="G4" s="399">
        <v>20853</v>
      </c>
      <c r="H4" s="399">
        <v>32624</v>
      </c>
    </row>
    <row r="5" spans="1:8">
      <c r="A5" s="321" t="s">
        <v>784</v>
      </c>
      <c r="B5" s="321" t="str">
        <v>013</v>
      </c>
      <c r="C5" s="321" t="str">
        <v>Rio San Jose</v>
      </c>
      <c r="D5" s="399">
        <v>46742</v>
      </c>
      <c r="E5" s="399">
        <v>51856</v>
      </c>
      <c r="F5" s="399">
        <v>52711</v>
      </c>
      <c r="G5" s="399">
        <v>52683</v>
      </c>
      <c r="H5" s="399">
        <v>64724</v>
      </c>
    </row>
    <row r="6" spans="1:8">
      <c r="A6" s="321" t="s">
        <v>784</v>
      </c>
      <c r="B6" s="321" t="str">
        <v>014</v>
      </c>
      <c r="C6" s="321" t="str">
        <v>Costeras R. San Jose-Q.Camarones</v>
      </c>
      <c r="D6" s="399">
        <v>19725</v>
      </c>
      <c r="E6" s="399">
        <v>20692</v>
      </c>
      <c r="F6" s="399">
        <v>16957</v>
      </c>
      <c r="G6" s="399">
        <v>14436</v>
      </c>
      <c r="H6" s="399">
        <v>14306</v>
      </c>
    </row>
    <row r="7" spans="1:8">
      <c r="A7" s="321" t="s">
        <v>784</v>
      </c>
      <c r="B7" s="321" t="str">
        <v>015</v>
      </c>
      <c r="C7" s="321" t="str">
        <v>Q. Rio Camarones</v>
      </c>
      <c r="D7" s="399">
        <v>11057</v>
      </c>
      <c r="E7" s="399">
        <v>12210</v>
      </c>
      <c r="F7" s="399">
        <v>9672</v>
      </c>
      <c r="G7" s="399">
        <v>7318</v>
      </c>
      <c r="H7" s="399">
        <v>6470</v>
      </c>
    </row>
    <row r="8" spans="1:8">
      <c r="A8" s="394" t="s">
        <v>763</v>
      </c>
      <c r="B8" s="394" t="str">
        <f t="array" ref="B8:H14">+'Dem_I Tarapacá'!Q3:W9</f>
        <v>010</v>
      </c>
      <c r="C8" s="395" t="str">
        <v>Altiplanicas</v>
      </c>
      <c r="D8" s="396">
        <v>13128.2</v>
      </c>
      <c r="E8" s="396">
        <v>15110.3</v>
      </c>
      <c r="F8" s="396">
        <v>2839.3</v>
      </c>
      <c r="G8" s="396">
        <v>3092.5</v>
      </c>
      <c r="H8" s="396">
        <v>4481.2</v>
      </c>
    </row>
    <row r="9" spans="1:8">
      <c r="A9" s="395" t="s">
        <v>763</v>
      </c>
      <c r="B9" s="395" t="str">
        <v>015</v>
      </c>
      <c r="C9" s="395" t="str">
        <v>Q. Rio Camarones</v>
      </c>
      <c r="D9" s="396">
        <v>2193.1999999999998</v>
      </c>
      <c r="E9" s="396">
        <v>2675.9</v>
      </c>
      <c r="F9" s="396">
        <v>2650.4</v>
      </c>
      <c r="G9" s="396">
        <v>2415.1999999999998</v>
      </c>
      <c r="H9" s="396">
        <v>3022.4</v>
      </c>
    </row>
    <row r="10" spans="1:8">
      <c r="A10" s="395" t="s">
        <v>763</v>
      </c>
      <c r="B10" s="395" t="str">
        <v>016</v>
      </c>
      <c r="C10" s="395" t="str">
        <v>Costeras R.Camarones-Pampa del Tamarugal</v>
      </c>
      <c r="D10" s="396">
        <v>4285.6000000000004</v>
      </c>
      <c r="E10" s="396">
        <v>4721.1000000000004</v>
      </c>
      <c r="F10" s="396">
        <v>4391</v>
      </c>
      <c r="G10" s="396">
        <v>3940.6</v>
      </c>
      <c r="H10" s="396">
        <v>4522.6000000000004</v>
      </c>
    </row>
    <row r="11" spans="1:8">
      <c r="A11" s="395" t="s">
        <v>763</v>
      </c>
      <c r="B11" s="395" t="str">
        <v>017</v>
      </c>
      <c r="C11" s="395" t="str">
        <v>Pampa del Tamarugal</v>
      </c>
      <c r="D11" s="396">
        <v>30982.1</v>
      </c>
      <c r="E11" s="396">
        <v>34445.599999999999</v>
      </c>
      <c r="F11" s="396">
        <v>40530.1</v>
      </c>
      <c r="G11" s="396">
        <v>47434.400000000001</v>
      </c>
      <c r="H11" s="396">
        <v>53417.8</v>
      </c>
    </row>
    <row r="12" spans="1:8">
      <c r="A12" s="395" t="s">
        <v>763</v>
      </c>
      <c r="B12" s="395" t="str">
        <v>018</v>
      </c>
      <c r="C12" s="395" t="str">
        <v>Costeras Tilviche-Loa</v>
      </c>
      <c r="D12" s="396">
        <v>43844.2</v>
      </c>
      <c r="E12" s="396">
        <v>47475.4</v>
      </c>
      <c r="F12" s="396">
        <v>33687.300000000003</v>
      </c>
      <c r="G12" s="396">
        <v>38457.199999999997</v>
      </c>
      <c r="H12" s="396">
        <v>42554.6</v>
      </c>
    </row>
    <row r="13" spans="1:8">
      <c r="A13" s="395" t="s">
        <v>763</v>
      </c>
      <c r="B13" s="395" t="str">
        <v>021</v>
      </c>
      <c r="C13" s="395" t="str">
        <v>Rio Loa</v>
      </c>
      <c r="D13" s="396">
        <v>3463</v>
      </c>
      <c r="E13" s="396">
        <v>4011</v>
      </c>
      <c r="F13" s="396">
        <v>4700</v>
      </c>
      <c r="G13" s="396">
        <v>5548</v>
      </c>
      <c r="H13" s="396">
        <v>6306</v>
      </c>
    </row>
    <row r="14" spans="1:8">
      <c r="A14" s="395" t="s">
        <v>763</v>
      </c>
      <c r="B14" s="395" t="str">
        <v>022</v>
      </c>
      <c r="C14" s="395" t="str">
        <v>Costeras R.Loa-Q.Caracoles</v>
      </c>
      <c r="D14" s="396">
        <v>0</v>
      </c>
      <c r="E14" s="396">
        <v>0</v>
      </c>
      <c r="F14" s="396">
        <v>0</v>
      </c>
      <c r="G14" s="396">
        <v>0</v>
      </c>
      <c r="H14" s="396">
        <v>0</v>
      </c>
    </row>
    <row r="15" spans="1:8">
      <c r="A15" s="190" t="s">
        <v>767</v>
      </c>
      <c r="B15" s="190" t="str">
        <f t="array" ref="B15:H25">+'Dem_II Antofagasta'!Q3:W13</f>
        <v>020</v>
      </c>
      <c r="C15" s="190" t="str">
        <v>Fronterizas Salar Michincha-R.Loa</v>
      </c>
      <c r="D15" s="400">
        <v>1006</v>
      </c>
      <c r="E15" s="400">
        <v>1115.0999999999999</v>
      </c>
      <c r="F15" s="400">
        <v>177.6</v>
      </c>
      <c r="G15" s="400">
        <v>174.84</v>
      </c>
      <c r="H15" s="400">
        <v>173.23</v>
      </c>
    </row>
    <row r="16" spans="1:8">
      <c r="A16" s="190" t="s">
        <v>767</v>
      </c>
      <c r="B16" s="190" t="str">
        <v>021</v>
      </c>
      <c r="C16" s="190" t="str">
        <v>Rio Loa</v>
      </c>
      <c r="D16" s="400">
        <v>52576.759999999995</v>
      </c>
      <c r="E16" s="400">
        <v>46222.2</v>
      </c>
      <c r="F16" s="400">
        <v>34248.42</v>
      </c>
      <c r="G16" s="400">
        <v>33921.040000000001</v>
      </c>
      <c r="H16" s="400">
        <v>32299.73</v>
      </c>
    </row>
    <row r="17" spans="1:8">
      <c r="A17" s="190" t="s">
        <v>767</v>
      </c>
      <c r="B17" s="190" t="str">
        <v>022</v>
      </c>
      <c r="C17" s="190" t="str">
        <v>Costeras R.Loa-Q.Caracoles</v>
      </c>
      <c r="D17" s="400">
        <v>31101.15</v>
      </c>
      <c r="E17" s="400">
        <v>31558.69</v>
      </c>
      <c r="F17" s="400">
        <v>35179.39</v>
      </c>
      <c r="G17" s="400">
        <v>38680.229999999996</v>
      </c>
      <c r="H17" s="400">
        <v>40065.25</v>
      </c>
    </row>
    <row r="18" spans="1:8">
      <c r="A18" s="190" t="s">
        <v>767</v>
      </c>
      <c r="B18" s="190" t="str">
        <v>023</v>
      </c>
      <c r="C18" s="190" t="str">
        <v>Fronterizas Salares Atacama-Socompa</v>
      </c>
      <c r="D18" s="400">
        <v>2410.63</v>
      </c>
      <c r="E18" s="400">
        <v>2423.86</v>
      </c>
      <c r="F18" s="400">
        <v>484.03</v>
      </c>
      <c r="G18" s="400">
        <v>559.63</v>
      </c>
      <c r="H18" s="400">
        <v>632.20000000000005</v>
      </c>
    </row>
    <row r="19" spans="1:8">
      <c r="A19" s="190" t="s">
        <v>767</v>
      </c>
      <c r="B19" s="190" t="str">
        <v>024</v>
      </c>
      <c r="C19" s="190" t="str">
        <v>Endorreica entre Fronterizas y Salar Atacama</v>
      </c>
      <c r="D19" s="400">
        <v>3099.61</v>
      </c>
      <c r="E19" s="400">
        <v>3105.87</v>
      </c>
      <c r="F19" s="400">
        <v>623.19000000000005</v>
      </c>
      <c r="G19" s="400">
        <v>718.86</v>
      </c>
      <c r="H19" s="400">
        <v>798.32</v>
      </c>
    </row>
    <row r="20" spans="1:8">
      <c r="A20" s="190" t="s">
        <v>767</v>
      </c>
      <c r="B20" s="190" t="str">
        <v>025</v>
      </c>
      <c r="C20" s="190" t="str">
        <v>Salar de Atacama</v>
      </c>
      <c r="D20" s="400">
        <v>14508.46</v>
      </c>
      <c r="E20" s="400">
        <v>14227.56</v>
      </c>
      <c r="F20" s="400">
        <v>6595.7800000000007</v>
      </c>
      <c r="G20" s="400">
        <v>9414.75</v>
      </c>
      <c r="H20" s="400">
        <v>11127.29</v>
      </c>
    </row>
    <row r="21" spans="1:8">
      <c r="A21" s="190" t="s">
        <v>767</v>
      </c>
      <c r="B21" s="190" t="str">
        <v>026</v>
      </c>
      <c r="C21" s="190" t="str">
        <v>Endorreicas Salar Atacama-Vertiente Pacifico</v>
      </c>
      <c r="D21" s="400">
        <v>2418.0700000000002</v>
      </c>
      <c r="E21" s="400">
        <v>1228.07</v>
      </c>
      <c r="F21" s="400">
        <v>1345.09</v>
      </c>
      <c r="G21" s="400">
        <v>1370.1</v>
      </c>
      <c r="H21" s="400">
        <v>1388.1100000000001</v>
      </c>
    </row>
    <row r="22" spans="1:8">
      <c r="A22" s="190" t="s">
        <v>767</v>
      </c>
      <c r="B22" s="190" t="str">
        <v>027</v>
      </c>
      <c r="C22" s="190" t="str">
        <v>Quebrada Caracoles</v>
      </c>
      <c r="D22" s="400">
        <v>18781.79</v>
      </c>
      <c r="E22" s="400">
        <v>15766.9</v>
      </c>
      <c r="F22" s="400">
        <v>15300.42</v>
      </c>
      <c r="G22" s="400">
        <v>16937.689999999999</v>
      </c>
      <c r="H22" s="400">
        <v>17552.060000000001</v>
      </c>
    </row>
    <row r="23" spans="1:8">
      <c r="A23" s="190" t="s">
        <v>767</v>
      </c>
      <c r="B23" s="190" t="str">
        <v>028</v>
      </c>
      <c r="C23" s="190" t="str">
        <v>Quebrada la Negra</v>
      </c>
      <c r="D23" s="400">
        <v>4041</v>
      </c>
      <c r="E23" s="400">
        <v>4207</v>
      </c>
      <c r="F23" s="400">
        <v>4880</v>
      </c>
      <c r="G23" s="400">
        <v>5345</v>
      </c>
      <c r="H23" s="400">
        <v>5924</v>
      </c>
    </row>
    <row r="24" spans="1:8">
      <c r="A24" s="190" t="s">
        <v>767</v>
      </c>
      <c r="B24" s="190" t="str">
        <v>029</v>
      </c>
      <c r="C24" s="190" t="str">
        <v>Costeras entre Q. la Negra y Q. Pan de Azucar</v>
      </c>
      <c r="D24" s="400">
        <v>3388.43</v>
      </c>
      <c r="E24" s="400">
        <v>3126.62</v>
      </c>
      <c r="F24" s="400">
        <v>3174.55</v>
      </c>
      <c r="G24" s="400">
        <v>3452.02</v>
      </c>
      <c r="H24" s="400">
        <v>3710.75</v>
      </c>
    </row>
    <row r="25" spans="1:8">
      <c r="A25" s="190" t="s">
        <v>767</v>
      </c>
      <c r="B25" s="190" t="str">
        <v>031</v>
      </c>
      <c r="C25" s="190" t="str">
        <v>Costeras Q.Pan de Azucar-R.Salado</v>
      </c>
      <c r="D25" s="400">
        <v>155</v>
      </c>
      <c r="E25" s="400">
        <v>167</v>
      </c>
      <c r="F25" s="400">
        <v>230</v>
      </c>
      <c r="G25" s="400">
        <v>291</v>
      </c>
      <c r="H25" s="400">
        <v>355</v>
      </c>
    </row>
    <row r="26" spans="1:8">
      <c r="A26" s="395" t="s">
        <v>772</v>
      </c>
      <c r="B26" s="395" t="str">
        <f t="array" ref="B26:H35">+'Dem_III Atacama'!Q3:W12</f>
        <v>030</v>
      </c>
      <c r="C26" s="395" t="str">
        <v>Endorreicas entre Frontera y Vertiente del Pacifico</v>
      </c>
      <c r="D26" s="396">
        <v>13213.35</v>
      </c>
      <c r="E26" s="396">
        <v>12535.7</v>
      </c>
      <c r="F26" s="396">
        <v>12740.48</v>
      </c>
      <c r="G26" s="396">
        <v>14575.38</v>
      </c>
      <c r="H26" s="396">
        <v>16846.47</v>
      </c>
    </row>
    <row r="27" spans="1:8">
      <c r="A27" s="395" t="s">
        <v>772</v>
      </c>
      <c r="B27" s="395" t="str">
        <v>031</v>
      </c>
      <c r="C27" s="395" t="str">
        <v>Costeras Q.Pan de Azucar-R.Salado</v>
      </c>
      <c r="D27" s="396">
        <v>248.62</v>
      </c>
      <c r="E27" s="396">
        <v>232.64</v>
      </c>
      <c r="F27" s="396">
        <v>177.73</v>
      </c>
      <c r="G27" s="396">
        <v>131.77000000000001</v>
      </c>
      <c r="H27" s="396">
        <v>101.82</v>
      </c>
    </row>
    <row r="28" spans="1:8">
      <c r="A28" s="395" t="s">
        <v>772</v>
      </c>
      <c r="B28" s="395" t="str">
        <v>032</v>
      </c>
      <c r="C28" s="395" t="str">
        <v>Rio Salado</v>
      </c>
      <c r="D28" s="396">
        <v>3501.05</v>
      </c>
      <c r="E28" s="396">
        <v>3303.25</v>
      </c>
      <c r="F28" s="396">
        <v>3026.23</v>
      </c>
      <c r="G28" s="396">
        <v>3326.73</v>
      </c>
      <c r="H28" s="396">
        <v>3097.29</v>
      </c>
    </row>
    <row r="29" spans="1:8">
      <c r="A29" s="395" t="s">
        <v>772</v>
      </c>
      <c r="B29" s="395" t="str">
        <v>033</v>
      </c>
      <c r="C29" s="395" t="str">
        <v>Costeras e Islas R.Salado-R.Copiapo</v>
      </c>
      <c r="D29" s="396">
        <v>13402.49</v>
      </c>
      <c r="E29" s="396">
        <v>13030.55</v>
      </c>
      <c r="F29" s="396">
        <v>14192.86</v>
      </c>
      <c r="G29" s="396">
        <v>16757.010000000002</v>
      </c>
      <c r="H29" s="396">
        <v>19746.27</v>
      </c>
    </row>
    <row r="30" spans="1:8">
      <c r="A30" s="395" t="s">
        <v>772</v>
      </c>
      <c r="B30" s="395" t="str">
        <v>034</v>
      </c>
      <c r="C30" s="395" t="str">
        <v>Rio Copiapo</v>
      </c>
      <c r="D30" s="396">
        <v>106902.41</v>
      </c>
      <c r="E30" s="396">
        <v>107753.19</v>
      </c>
      <c r="F30" s="396">
        <v>131928.75</v>
      </c>
      <c r="G30" s="396">
        <v>165449.35</v>
      </c>
      <c r="H30" s="396">
        <v>201523.5</v>
      </c>
    </row>
    <row r="31" spans="1:8">
      <c r="A31" s="395" t="s">
        <v>772</v>
      </c>
      <c r="B31" s="395" t="str">
        <v>035</v>
      </c>
      <c r="C31" s="395" t="str">
        <v>Costeras entre R.Copiapo y Q.Totoral</v>
      </c>
      <c r="D31" s="396">
        <v>3231.11</v>
      </c>
      <c r="E31" s="396">
        <v>2915.36</v>
      </c>
      <c r="F31" s="396">
        <v>2729.61</v>
      </c>
      <c r="G31" s="396">
        <v>3383.24</v>
      </c>
      <c r="H31" s="396">
        <v>4098.3100000000004</v>
      </c>
    </row>
    <row r="32" spans="1:8">
      <c r="A32" s="395" t="s">
        <v>772</v>
      </c>
      <c r="B32" s="395" t="str">
        <v>036</v>
      </c>
      <c r="C32" s="395" t="str">
        <v>Q.Totoral y Costeras hasta Q.Carrizal</v>
      </c>
      <c r="D32" s="396">
        <v>32683.279999999999</v>
      </c>
      <c r="E32" s="396">
        <v>30801.39</v>
      </c>
      <c r="F32" s="396">
        <v>28644.39</v>
      </c>
      <c r="G32" s="396">
        <v>28369.09</v>
      </c>
      <c r="H32" s="396">
        <v>29323.08</v>
      </c>
    </row>
    <row r="33" spans="1:8">
      <c r="A33" s="395" t="s">
        <v>772</v>
      </c>
      <c r="B33" s="395" t="str">
        <v>037</v>
      </c>
      <c r="C33" s="395" t="str">
        <v>Quebrada Carrizal y Costeras hasta R. Huasco</v>
      </c>
      <c r="D33" s="396">
        <v>35729.03</v>
      </c>
      <c r="E33" s="396">
        <v>34779.32</v>
      </c>
      <c r="F33" s="396">
        <v>36532.050000000003</v>
      </c>
      <c r="G33" s="396">
        <v>36862.07</v>
      </c>
      <c r="H33" s="396">
        <v>38433.14</v>
      </c>
    </row>
    <row r="34" spans="1:8">
      <c r="A34" s="395" t="s">
        <v>772</v>
      </c>
      <c r="B34" s="395" t="str">
        <v>038</v>
      </c>
      <c r="C34" s="395" t="str">
        <v>Rio Huasco</v>
      </c>
      <c r="D34" s="396">
        <v>53664.28</v>
      </c>
      <c r="E34" s="396">
        <v>49357.91</v>
      </c>
      <c r="F34" s="396">
        <v>41919.980000000003</v>
      </c>
      <c r="G34" s="396">
        <v>43178.68</v>
      </c>
      <c r="H34" s="396">
        <v>47836.06</v>
      </c>
    </row>
    <row r="35" spans="1:8">
      <c r="A35" s="395" t="s">
        <v>772</v>
      </c>
      <c r="B35" s="395" t="str">
        <v>039</v>
      </c>
      <c r="C35" s="395" t="str">
        <v>Costeras e Islas entre R.Huasco y Cuarta Region</v>
      </c>
      <c r="D35" s="396">
        <v>43691.549999999996</v>
      </c>
      <c r="E35" s="396">
        <v>41410.939999999995</v>
      </c>
      <c r="F35" s="396">
        <v>37129.040000000001</v>
      </c>
      <c r="G35" s="396">
        <v>33889.880000000005</v>
      </c>
      <c r="H35" s="396">
        <v>32569.699999999997</v>
      </c>
    </row>
    <row r="36" spans="1:8">
      <c r="A36" s="190" t="s">
        <v>773</v>
      </c>
      <c r="B36" s="190" t="str">
        <f t="array" ref="B36:H45">+'Dem_IV Coquimbo'!Q3:W12</f>
        <v>040</v>
      </c>
      <c r="C36" s="190" t="str">
        <v>Costeras e Islas entre Tercera Region y Q. Los Choros</v>
      </c>
      <c r="D36" s="400">
        <v>308</v>
      </c>
      <c r="E36" s="400">
        <v>310</v>
      </c>
      <c r="F36" s="400">
        <v>348</v>
      </c>
      <c r="G36" s="400">
        <v>404</v>
      </c>
      <c r="H36" s="400">
        <v>443</v>
      </c>
    </row>
    <row r="37" spans="1:8">
      <c r="A37" s="190" t="s">
        <v>773</v>
      </c>
      <c r="B37" s="190" t="str">
        <v>041</v>
      </c>
      <c r="C37" s="190" t="str">
        <v>Rio los Choros</v>
      </c>
      <c r="D37" s="400">
        <v>4949</v>
      </c>
      <c r="E37" s="400">
        <v>4918</v>
      </c>
      <c r="F37" s="400">
        <v>5700</v>
      </c>
      <c r="G37" s="400">
        <v>6457</v>
      </c>
      <c r="H37" s="400">
        <v>7303</v>
      </c>
    </row>
    <row r="38" spans="1:8">
      <c r="A38" s="190" t="s">
        <v>773</v>
      </c>
      <c r="B38" s="190" t="str">
        <v>042</v>
      </c>
      <c r="C38" s="190" t="str">
        <v>Costeras ntre R. Los Choros y R. Elqui</v>
      </c>
      <c r="D38" s="400">
        <v>643</v>
      </c>
      <c r="E38" s="400">
        <v>646</v>
      </c>
      <c r="F38" s="400">
        <v>772</v>
      </c>
      <c r="G38" s="400">
        <v>871</v>
      </c>
      <c r="H38" s="400">
        <v>976</v>
      </c>
    </row>
    <row r="39" spans="1:8">
      <c r="A39" s="190" t="s">
        <v>773</v>
      </c>
      <c r="B39" s="190" t="str">
        <v>043</v>
      </c>
      <c r="C39" s="190" t="str">
        <v>Rio Elqui</v>
      </c>
      <c r="D39" s="400">
        <v>213206</v>
      </c>
      <c r="E39" s="400">
        <v>295824</v>
      </c>
      <c r="F39" s="400">
        <v>309789</v>
      </c>
      <c r="G39" s="400">
        <v>328232</v>
      </c>
      <c r="H39" s="400">
        <v>322572</v>
      </c>
    </row>
    <row r="40" spans="1:8">
      <c r="A40" s="190" t="s">
        <v>773</v>
      </c>
      <c r="B40" s="190" t="str">
        <v>044</v>
      </c>
      <c r="C40" s="190" t="str">
        <v>Costeras entre Elqui y Limarí</v>
      </c>
      <c r="D40" s="400">
        <v>201769</v>
      </c>
      <c r="E40" s="400">
        <v>203783</v>
      </c>
      <c r="F40" s="400">
        <v>227102</v>
      </c>
      <c r="G40" s="400">
        <v>262007</v>
      </c>
      <c r="H40" s="400">
        <v>302432</v>
      </c>
    </row>
    <row r="41" spans="1:8">
      <c r="A41" s="190" t="s">
        <v>773</v>
      </c>
      <c r="B41" s="190" t="str">
        <v>045</v>
      </c>
      <c r="C41" s="190" t="str">
        <v>Rio Limarí</v>
      </c>
      <c r="D41" s="400">
        <v>435971</v>
      </c>
      <c r="E41" s="400">
        <v>490066</v>
      </c>
      <c r="F41" s="400">
        <v>504016</v>
      </c>
      <c r="G41" s="400">
        <v>669785</v>
      </c>
      <c r="H41" s="400">
        <v>714609</v>
      </c>
    </row>
    <row r="42" spans="1:8">
      <c r="A42" s="190" t="s">
        <v>773</v>
      </c>
      <c r="B42" s="190" t="str">
        <v>046</v>
      </c>
      <c r="C42" s="190" t="str">
        <v>Costeras entre R. Limarí y R.Choapa</v>
      </c>
      <c r="D42" s="400">
        <v>99065</v>
      </c>
      <c r="E42" s="400">
        <v>100364</v>
      </c>
      <c r="F42" s="400">
        <v>102007</v>
      </c>
      <c r="G42" s="400">
        <v>120837</v>
      </c>
      <c r="H42" s="400">
        <v>139639</v>
      </c>
    </row>
    <row r="43" spans="1:8">
      <c r="A43" s="190" t="s">
        <v>773</v>
      </c>
      <c r="B43" s="190" t="str">
        <v>047</v>
      </c>
      <c r="C43" s="190" t="str">
        <v>Rio Choapa</v>
      </c>
      <c r="D43" s="400">
        <v>191461</v>
      </c>
      <c r="E43" s="400">
        <v>173949</v>
      </c>
      <c r="F43" s="400">
        <v>186659</v>
      </c>
      <c r="G43" s="400">
        <v>210491</v>
      </c>
      <c r="H43" s="400">
        <v>226231</v>
      </c>
    </row>
    <row r="44" spans="1:8">
      <c r="A44" s="190" t="s">
        <v>773</v>
      </c>
      <c r="B44" s="190" t="str">
        <v>048</v>
      </c>
      <c r="C44" s="190" t="str">
        <v>Costeras entre R.Choapa y R.Quilimari</v>
      </c>
      <c r="D44" s="400">
        <v>10107</v>
      </c>
      <c r="E44" s="400">
        <v>10110</v>
      </c>
      <c r="F44" s="400">
        <v>10082</v>
      </c>
      <c r="G44" s="400">
        <v>11175</v>
      </c>
      <c r="H44" s="400">
        <v>11545</v>
      </c>
    </row>
    <row r="45" spans="1:8">
      <c r="A45" s="190" t="s">
        <v>773</v>
      </c>
      <c r="B45" s="190" t="str">
        <v>049</v>
      </c>
      <c r="C45" s="190" t="str">
        <v>Rio Quilimari</v>
      </c>
      <c r="D45" s="400">
        <v>5761</v>
      </c>
      <c r="E45" s="400">
        <v>5726</v>
      </c>
      <c r="F45" s="400">
        <v>5624</v>
      </c>
      <c r="G45" s="400">
        <v>6041</v>
      </c>
      <c r="H45" s="400">
        <v>6119</v>
      </c>
    </row>
    <row r="46" spans="1:8">
      <c r="A46" s="394" t="s">
        <v>776</v>
      </c>
      <c r="B46" s="394" t="str">
        <f t="array" ref="B46:H55">+'Dem_V Valparaíso'!Q3:W12</f>
        <v>050</v>
      </c>
      <c r="C46" s="395" t="str">
        <v>Costeras Quilimari-Petorca</v>
      </c>
      <c r="D46" s="396">
        <v>12177</v>
      </c>
      <c r="E46" s="396">
        <v>12001</v>
      </c>
      <c r="F46" s="396">
        <v>14749</v>
      </c>
      <c r="G46" s="396">
        <v>18436</v>
      </c>
      <c r="H46" s="396">
        <v>22964</v>
      </c>
    </row>
    <row r="47" spans="1:8">
      <c r="A47" s="395" t="s">
        <v>776</v>
      </c>
      <c r="B47" s="395" t="str">
        <v>051</v>
      </c>
      <c r="C47" s="395" t="str">
        <v>Rio Petorca</v>
      </c>
      <c r="D47" s="396">
        <v>50393</v>
      </c>
      <c r="E47" s="396">
        <v>46915</v>
      </c>
      <c r="F47" s="396">
        <v>52128</v>
      </c>
      <c r="G47" s="396">
        <v>65905</v>
      </c>
      <c r="H47" s="396">
        <v>82336</v>
      </c>
    </row>
    <row r="48" spans="1:8">
      <c r="A48" s="395" t="s">
        <v>776</v>
      </c>
      <c r="B48" s="395" t="str">
        <v>052</v>
      </c>
      <c r="C48" s="395" t="str">
        <v>Rio Ligua</v>
      </c>
      <c r="D48" s="396">
        <v>94323</v>
      </c>
      <c r="E48" s="396">
        <v>91806</v>
      </c>
      <c r="F48" s="396">
        <v>115792</v>
      </c>
      <c r="G48" s="396">
        <v>145210</v>
      </c>
      <c r="H48" s="396">
        <v>180828</v>
      </c>
    </row>
    <row r="49" spans="1:8">
      <c r="A49" s="395" t="s">
        <v>776</v>
      </c>
      <c r="B49" s="395" t="str">
        <v>053</v>
      </c>
      <c r="C49" s="395" t="str">
        <v>Costeras Ligua-Aconcagua</v>
      </c>
      <c r="D49" s="396">
        <v>75478.600000000006</v>
      </c>
      <c r="E49" s="396">
        <v>60374.1</v>
      </c>
      <c r="F49" s="396">
        <v>30352.799999999999</v>
      </c>
      <c r="G49" s="396">
        <v>25075.4</v>
      </c>
      <c r="H49" s="396">
        <v>27278.400000000001</v>
      </c>
    </row>
    <row r="50" spans="1:8">
      <c r="A50" s="395" t="s">
        <v>776</v>
      </c>
      <c r="B50" s="395" t="str">
        <v>054</v>
      </c>
      <c r="C50" s="395" t="str">
        <v>Rio Aconcagua</v>
      </c>
      <c r="D50" s="396">
        <v>937570</v>
      </c>
      <c r="E50" s="396">
        <v>903846.3</v>
      </c>
      <c r="F50" s="396">
        <v>1057098.8999999999</v>
      </c>
      <c r="G50" s="396">
        <v>1242813.6000000001</v>
      </c>
      <c r="H50" s="396">
        <v>1491775.6</v>
      </c>
    </row>
    <row r="51" spans="1:8">
      <c r="A51" s="395" t="s">
        <v>776</v>
      </c>
      <c r="B51" s="395" t="str">
        <v>055</v>
      </c>
      <c r="C51" s="395" t="str">
        <v>Costeras entre Aconcagua y Maipo</v>
      </c>
      <c r="D51" s="396">
        <v>205103.9</v>
      </c>
      <c r="E51" s="396">
        <v>198480.8</v>
      </c>
      <c r="F51" s="396">
        <v>232270.1</v>
      </c>
      <c r="G51" s="396">
        <v>249117.5</v>
      </c>
      <c r="H51" s="396">
        <v>295226.5</v>
      </c>
    </row>
    <row r="52" spans="1:8">
      <c r="A52" s="395" t="s">
        <v>776</v>
      </c>
      <c r="B52" s="395" t="str">
        <v>056</v>
      </c>
      <c r="C52" s="395" t="str">
        <v>Islas del Pacifico</v>
      </c>
      <c r="D52" s="396">
        <v>726</v>
      </c>
      <c r="E52" s="396">
        <v>711</v>
      </c>
      <c r="F52" s="396">
        <v>766</v>
      </c>
      <c r="G52" s="396">
        <v>790</v>
      </c>
      <c r="H52" s="396">
        <v>809</v>
      </c>
    </row>
    <row r="53" spans="1:8">
      <c r="A53" s="395" t="s">
        <v>776</v>
      </c>
      <c r="B53" s="395" t="str">
        <v>057</v>
      </c>
      <c r="C53" s="395" t="str">
        <v>Rio Maipo</v>
      </c>
      <c r="D53" s="396">
        <v>73648</v>
      </c>
      <c r="E53" s="396">
        <v>73223</v>
      </c>
      <c r="F53" s="396">
        <v>101293</v>
      </c>
      <c r="G53" s="396">
        <v>121905</v>
      </c>
      <c r="H53" s="396">
        <v>155626</v>
      </c>
    </row>
    <row r="54" spans="1:8">
      <c r="A54" s="395" t="s">
        <v>776</v>
      </c>
      <c r="B54" s="395" t="str">
        <v>058</v>
      </c>
      <c r="C54" s="395" t="str">
        <v>Costeras entre  Maipo y Rapel</v>
      </c>
      <c r="D54" s="396">
        <v>62545</v>
      </c>
      <c r="E54" s="396">
        <v>66172</v>
      </c>
      <c r="F54" s="396">
        <v>92789</v>
      </c>
      <c r="G54" s="396">
        <v>114676</v>
      </c>
      <c r="H54" s="396">
        <v>144577</v>
      </c>
    </row>
    <row r="55" spans="1:8">
      <c r="A55" s="395" t="s">
        <v>776</v>
      </c>
      <c r="B55" s="395" t="str">
        <v>060</v>
      </c>
      <c r="C55" s="395" t="str">
        <v>Rio Rapel</v>
      </c>
      <c r="D55" s="396">
        <v>0</v>
      </c>
      <c r="E55" s="396">
        <v>0</v>
      </c>
      <c r="F55" s="396">
        <v>0</v>
      </c>
      <c r="G55" s="396">
        <v>0</v>
      </c>
      <c r="H55" s="396">
        <v>0</v>
      </c>
    </row>
    <row r="56" spans="1:8">
      <c r="A56" s="190" t="s">
        <v>775</v>
      </c>
      <c r="B56" s="190" t="str">
        <f t="array" ref="B56:H58">+Dem_RM!Q3:W5</f>
        <v>057</v>
      </c>
      <c r="C56" s="190" t="str">
        <v>Rio Maipo</v>
      </c>
      <c r="D56" s="400">
        <v>2967091</v>
      </c>
      <c r="E56" s="400">
        <v>2797553</v>
      </c>
      <c r="F56" s="400">
        <v>3000353</v>
      </c>
      <c r="G56" s="400">
        <v>3134887</v>
      </c>
      <c r="H56" s="400">
        <v>3523333</v>
      </c>
    </row>
    <row r="57" spans="1:8">
      <c r="A57" s="190" t="s">
        <v>775</v>
      </c>
      <c r="B57" s="190" t="str">
        <v>058</v>
      </c>
      <c r="C57" s="190" t="str">
        <v>Costeras entre  Maipo y Rapel</v>
      </c>
      <c r="D57" s="400">
        <v>113263</v>
      </c>
      <c r="E57" s="400">
        <v>120675</v>
      </c>
      <c r="F57" s="400">
        <v>173773</v>
      </c>
      <c r="G57" s="400">
        <v>213807</v>
      </c>
      <c r="H57" s="400">
        <v>272261</v>
      </c>
    </row>
    <row r="58" spans="1:8">
      <c r="A58" s="190" t="s">
        <v>775</v>
      </c>
      <c r="B58" s="190" t="str">
        <v>060</v>
      </c>
      <c r="C58" s="190" t="str">
        <v>Rio Rapel</v>
      </c>
      <c r="D58" s="400">
        <v>65118</v>
      </c>
      <c r="E58" s="400">
        <v>65938</v>
      </c>
      <c r="F58" s="400">
        <v>91403</v>
      </c>
      <c r="G58" s="400">
        <v>109832</v>
      </c>
      <c r="H58" s="400">
        <v>139127</v>
      </c>
    </row>
    <row r="59" spans="1:8">
      <c r="A59" s="395" t="s">
        <v>777</v>
      </c>
      <c r="B59" s="395" t="str">
        <f t="array" ref="B59:H61">+'Dem_VI O Higgins'!Q3:W5</f>
        <v>057</v>
      </c>
      <c r="C59" s="395" t="str">
        <v>Rio Maipo</v>
      </c>
      <c r="D59" s="396">
        <v>129287.3</v>
      </c>
      <c r="E59" s="396">
        <v>125491.88</v>
      </c>
      <c r="F59" s="396">
        <v>159157.10999999999</v>
      </c>
      <c r="G59" s="396">
        <v>203487.24</v>
      </c>
      <c r="H59" s="396">
        <v>251870</v>
      </c>
    </row>
    <row r="60" spans="1:8">
      <c r="A60" s="395" t="s">
        <v>777</v>
      </c>
      <c r="B60" s="395" t="str">
        <v>060</v>
      </c>
      <c r="C60" s="395" t="str">
        <v>Rio Rapel</v>
      </c>
      <c r="D60" s="396">
        <v>3103570</v>
      </c>
      <c r="E60" s="396">
        <v>2969674.58</v>
      </c>
      <c r="F60" s="396">
        <v>3299026.45</v>
      </c>
      <c r="G60" s="396">
        <v>3745523.65</v>
      </c>
      <c r="H60" s="396">
        <v>4611976</v>
      </c>
    </row>
    <row r="61" spans="1:8">
      <c r="A61" s="395" t="s">
        <v>777</v>
      </c>
      <c r="B61" s="395" t="str">
        <v>061</v>
      </c>
      <c r="C61" s="395" t="str">
        <v>Costeras Rapel-E.Nilahue</v>
      </c>
      <c r="D61" s="396">
        <v>310962</v>
      </c>
      <c r="E61" s="396">
        <v>320831.13</v>
      </c>
      <c r="F61" s="396">
        <v>414562.54000000004</v>
      </c>
      <c r="G61" s="396">
        <v>463231.76999999996</v>
      </c>
      <c r="H61" s="396">
        <v>595276.43999999994</v>
      </c>
    </row>
    <row r="62" spans="1:8">
      <c r="A62" s="190" t="s">
        <v>778</v>
      </c>
      <c r="B62" s="190" t="str">
        <f t="array" ref="B62:H68">+'Dem_VII Maule'!Q3:W9</f>
        <v>060</v>
      </c>
      <c r="C62" s="190" t="str">
        <v>Rio Rapel</v>
      </c>
      <c r="D62" s="400">
        <v>67383</v>
      </c>
      <c r="E62" s="400">
        <v>63771</v>
      </c>
      <c r="F62" s="400">
        <v>70039</v>
      </c>
      <c r="G62" s="400">
        <v>77439</v>
      </c>
      <c r="H62" s="400">
        <v>86394</v>
      </c>
    </row>
    <row r="63" spans="1:8">
      <c r="A63" s="190" t="s">
        <v>778</v>
      </c>
      <c r="B63" s="190" t="str">
        <v>061</v>
      </c>
      <c r="C63" s="190" t="str">
        <v>Costeras Rapel-E.Nilahue</v>
      </c>
      <c r="D63" s="400">
        <v>33176</v>
      </c>
      <c r="E63" s="400">
        <v>31516</v>
      </c>
      <c r="F63" s="400">
        <v>33126</v>
      </c>
      <c r="G63" s="400">
        <v>32917</v>
      </c>
      <c r="H63" s="400">
        <v>34974</v>
      </c>
    </row>
    <row r="64" spans="1:8">
      <c r="A64" s="190" t="s">
        <v>778</v>
      </c>
      <c r="B64" s="190" t="str">
        <v>070</v>
      </c>
      <c r="C64" s="190" t="str">
        <v>Costeras entre limite Region y R.  Mataquito</v>
      </c>
      <c r="D64" s="400">
        <v>26612</v>
      </c>
      <c r="E64" s="400">
        <v>26119</v>
      </c>
      <c r="F64" s="400">
        <v>29208</v>
      </c>
      <c r="G64" s="400">
        <v>29291</v>
      </c>
      <c r="H64" s="400">
        <v>31390</v>
      </c>
    </row>
    <row r="65" spans="1:8">
      <c r="A65" s="190" t="s">
        <v>778</v>
      </c>
      <c r="B65" s="190" t="str">
        <v>071</v>
      </c>
      <c r="C65" s="190" t="str">
        <v>Rio Mataquito</v>
      </c>
      <c r="D65" s="400">
        <v>860337</v>
      </c>
      <c r="E65" s="400">
        <v>838167</v>
      </c>
      <c r="F65" s="400">
        <v>909671</v>
      </c>
      <c r="G65" s="400">
        <v>961213</v>
      </c>
      <c r="H65" s="400">
        <v>1021867</v>
      </c>
    </row>
    <row r="66" spans="1:8">
      <c r="A66" s="190" t="s">
        <v>778</v>
      </c>
      <c r="B66" s="190" t="str">
        <v>072</v>
      </c>
      <c r="C66" s="190" t="str">
        <v>Costeras Mataquito-Maule</v>
      </c>
      <c r="D66" s="400">
        <v>54855</v>
      </c>
      <c r="E66" s="400">
        <v>55154</v>
      </c>
      <c r="F66" s="400">
        <v>68193</v>
      </c>
      <c r="G66" s="400">
        <v>71149</v>
      </c>
      <c r="H66" s="400">
        <v>79153</v>
      </c>
    </row>
    <row r="67" spans="1:8">
      <c r="A67" s="190" t="s">
        <v>778</v>
      </c>
      <c r="B67" s="190" t="str">
        <v>073</v>
      </c>
      <c r="C67" s="190" t="str">
        <v>Rio Maule</v>
      </c>
      <c r="D67" s="400">
        <v>3567045</v>
      </c>
      <c r="E67" s="400">
        <v>3353070</v>
      </c>
      <c r="F67" s="400">
        <v>3720157</v>
      </c>
      <c r="G67" s="400">
        <v>3735016</v>
      </c>
      <c r="H67" s="400">
        <v>3772769</v>
      </c>
    </row>
    <row r="68" spans="1:8">
      <c r="A68" s="190" t="s">
        <v>778</v>
      </c>
      <c r="B68" s="190" t="str">
        <v>074</v>
      </c>
      <c r="C68" s="190" t="str">
        <v>Costeras Maule y Limite Region</v>
      </c>
      <c r="D68" s="400">
        <v>38661</v>
      </c>
      <c r="E68" s="400">
        <v>39136</v>
      </c>
      <c r="F68" s="400">
        <v>49945</v>
      </c>
      <c r="G68" s="400">
        <v>54777</v>
      </c>
      <c r="H68" s="400">
        <v>63261</v>
      </c>
    </row>
    <row r="69" spans="1:8">
      <c r="A69" s="395" t="s">
        <v>785</v>
      </c>
      <c r="B69" s="395" t="str">
        <f t="array" ref="B69:H74">+'Dem_XVI Ñuble'!Q3:W8</f>
        <v>073</v>
      </c>
      <c r="C69" s="395" t="str">
        <v>Rio Maule</v>
      </c>
      <c r="D69" s="396">
        <v>267847</v>
      </c>
      <c r="E69" s="396">
        <v>283666</v>
      </c>
      <c r="F69" s="396">
        <v>291412</v>
      </c>
      <c r="G69" s="396">
        <v>258493</v>
      </c>
      <c r="H69" s="396">
        <v>271411</v>
      </c>
    </row>
    <row r="70" spans="1:8">
      <c r="A70" s="395" t="s">
        <v>785</v>
      </c>
      <c r="B70" s="395" t="str">
        <v>074</v>
      </c>
      <c r="C70" s="395" t="str">
        <v>Costeras Maule y Limite Region</v>
      </c>
      <c r="D70" s="396">
        <v>0</v>
      </c>
      <c r="E70" s="396">
        <v>0</v>
      </c>
      <c r="F70" s="396">
        <v>0</v>
      </c>
      <c r="G70" s="396">
        <v>0</v>
      </c>
      <c r="H70" s="396">
        <v>0</v>
      </c>
    </row>
    <row r="71" spans="1:8">
      <c r="A71" s="395" t="s">
        <v>785</v>
      </c>
      <c r="B71" s="395" t="str">
        <v>080</v>
      </c>
      <c r="C71" s="395" t="str">
        <v>Costeras entre limite Region y R. Itata</v>
      </c>
      <c r="D71" s="396">
        <v>5520</v>
      </c>
      <c r="E71" s="396">
        <v>6136</v>
      </c>
      <c r="F71" s="396">
        <v>7027</v>
      </c>
      <c r="G71" s="396">
        <v>7379</v>
      </c>
      <c r="H71" s="396">
        <v>8465</v>
      </c>
    </row>
    <row r="72" spans="1:8">
      <c r="A72" s="395" t="s">
        <v>785</v>
      </c>
      <c r="B72" s="395" t="str">
        <v>081</v>
      </c>
      <c r="C72" s="395" t="str">
        <v>Rio Itata</v>
      </c>
      <c r="D72" s="396">
        <v>1330267</v>
      </c>
      <c r="E72" s="396">
        <v>1580864</v>
      </c>
      <c r="F72" s="396">
        <v>1783151</v>
      </c>
      <c r="G72" s="396">
        <v>1752471</v>
      </c>
      <c r="H72" s="396">
        <v>2081589</v>
      </c>
    </row>
    <row r="73" spans="1:8">
      <c r="A73" s="395" t="s">
        <v>785</v>
      </c>
      <c r="B73" s="395" t="str">
        <v>082</v>
      </c>
      <c r="C73" s="395" t="str">
        <v>Costeras e Islas entre Rio Itata y Rio Bio-Bio</v>
      </c>
      <c r="D73" s="396">
        <v>1407</v>
      </c>
      <c r="E73" s="396">
        <v>1526</v>
      </c>
      <c r="F73" s="396">
        <v>1673</v>
      </c>
      <c r="G73" s="396">
        <v>1677</v>
      </c>
      <c r="H73" s="396">
        <v>1921</v>
      </c>
    </row>
    <row r="74" spans="1:8">
      <c r="A74" s="395" t="s">
        <v>785</v>
      </c>
      <c r="B74" s="395" t="str">
        <v>083</v>
      </c>
      <c r="C74" s="395" t="str">
        <v>Rio Bio-Bio</v>
      </c>
      <c r="D74" s="396">
        <v>28772</v>
      </c>
      <c r="E74" s="396">
        <v>31852</v>
      </c>
      <c r="F74" s="396">
        <v>36314</v>
      </c>
      <c r="G74" s="396">
        <v>36482</v>
      </c>
      <c r="H74" s="396">
        <v>45946</v>
      </c>
    </row>
    <row r="75" spans="1:8">
      <c r="A75" s="190" t="s">
        <v>779</v>
      </c>
      <c r="B75" s="190" t="str">
        <f t="array" ref="B75:H83">+'Dem_VIII Bío Bío'!Q3:W11</f>
        <v>081</v>
      </c>
      <c r="C75" s="190" t="str">
        <v>Rio Itata</v>
      </c>
      <c r="D75" s="400">
        <v>24953.276765246705</v>
      </c>
      <c r="E75" s="400">
        <v>30509.117905153838</v>
      </c>
      <c r="F75" s="400">
        <v>34425.238241602623</v>
      </c>
      <c r="G75" s="400">
        <v>36150.664441698456</v>
      </c>
      <c r="H75" s="400">
        <v>44857.784623732332</v>
      </c>
    </row>
    <row r="76" spans="1:8">
      <c r="A76" s="190" t="s">
        <v>779</v>
      </c>
      <c r="B76" s="190" t="str">
        <v>082</v>
      </c>
      <c r="C76" s="190" t="str">
        <v>Costeras e Islas entre Rio Itata y Rio Bio-Bio</v>
      </c>
      <c r="D76" s="400">
        <v>41919.29802964726</v>
      </c>
      <c r="E76" s="400">
        <v>42961.125013759804</v>
      </c>
      <c r="F76" s="400">
        <v>45934.279055461542</v>
      </c>
      <c r="G76" s="400">
        <v>47052.978732101583</v>
      </c>
      <c r="H76" s="400">
        <v>49683.458015418313</v>
      </c>
    </row>
    <row r="77" spans="1:8">
      <c r="A77" s="190" t="s">
        <v>779</v>
      </c>
      <c r="B77" s="190" t="str">
        <v>083</v>
      </c>
      <c r="C77" s="190" t="str">
        <v>Rio Bio-Bio</v>
      </c>
      <c r="D77" s="400">
        <v>1504139.2263707391</v>
      </c>
      <c r="E77" s="400">
        <v>1795692.573739056</v>
      </c>
      <c r="F77" s="400">
        <v>2130479.6501648743</v>
      </c>
      <c r="G77" s="400">
        <v>2142895.6363908937</v>
      </c>
      <c r="H77" s="400">
        <v>2784488.1442668322</v>
      </c>
    </row>
    <row r="78" spans="1:8">
      <c r="A78" s="190" t="s">
        <v>779</v>
      </c>
      <c r="B78" s="190" t="str">
        <v>084</v>
      </c>
      <c r="C78" s="190" t="str">
        <v>Costeras e Islas entre Rios Bio-Bio y Carampangue</v>
      </c>
      <c r="D78" s="400">
        <v>174435.0630395796</v>
      </c>
      <c r="E78" s="400">
        <v>175402.84660798591</v>
      </c>
      <c r="F78" s="400">
        <v>209296.00898593495</v>
      </c>
      <c r="G78" s="400">
        <v>198609.50581377669</v>
      </c>
      <c r="H78" s="400">
        <v>220043.92789677513</v>
      </c>
    </row>
    <row r="79" spans="1:8">
      <c r="A79" s="190" t="s">
        <v>779</v>
      </c>
      <c r="B79" s="190" t="str">
        <v>085</v>
      </c>
      <c r="C79" s="190" t="str">
        <v>Rio Carampangue</v>
      </c>
      <c r="D79" s="400">
        <v>5596.8992267128706</v>
      </c>
      <c r="E79" s="400">
        <v>6315.6291543113939</v>
      </c>
      <c r="F79" s="400">
        <v>6768.0486582485901</v>
      </c>
      <c r="G79" s="400">
        <v>6999.0634719628197</v>
      </c>
      <c r="H79" s="400">
        <v>8229.9522447079162</v>
      </c>
    </row>
    <row r="80" spans="1:8">
      <c r="A80" s="190" t="s">
        <v>779</v>
      </c>
      <c r="B80" s="190" t="str">
        <v>086</v>
      </c>
      <c r="C80" s="190" t="str">
        <v>Costeras Carampangue-Lebu</v>
      </c>
      <c r="D80" s="400">
        <v>2761.4352647876208</v>
      </c>
      <c r="E80" s="400">
        <v>3058.2021212670452</v>
      </c>
      <c r="F80" s="400">
        <v>3612.4889512118489</v>
      </c>
      <c r="G80" s="400">
        <v>4056.1883424981966</v>
      </c>
      <c r="H80" s="400">
        <v>4738.3855603498268</v>
      </c>
    </row>
    <row r="81" spans="1:8">
      <c r="A81" s="190" t="s">
        <v>779</v>
      </c>
      <c r="B81" s="190" t="str">
        <v>087</v>
      </c>
      <c r="C81" s="190" t="str">
        <v>Rio Lebu</v>
      </c>
      <c r="D81" s="400">
        <v>4340.5939402406457</v>
      </c>
      <c r="E81" s="400">
        <v>4499.0625936970018</v>
      </c>
      <c r="F81" s="400">
        <v>4710.3248411765717</v>
      </c>
      <c r="G81" s="400">
        <v>4849.9594503626759</v>
      </c>
      <c r="H81" s="400">
        <v>5132.1384006337921</v>
      </c>
    </row>
    <row r="82" spans="1:8">
      <c r="A82" s="190" t="s">
        <v>779</v>
      </c>
      <c r="B82" s="190" t="str">
        <v>088</v>
      </c>
      <c r="C82" s="190" t="str">
        <v>Costeras Lebu-Paicavi</v>
      </c>
      <c r="D82" s="400">
        <v>5238.5506274572408</v>
      </c>
      <c r="E82" s="400">
        <v>5955.2801029484235</v>
      </c>
      <c r="F82" s="400">
        <v>6553.544941551826</v>
      </c>
      <c r="G82" s="400">
        <v>6810.4883225272806</v>
      </c>
      <c r="H82" s="400">
        <v>7880.7773193107678</v>
      </c>
    </row>
    <row r="83" spans="1:8">
      <c r="A83" s="190" t="s">
        <v>779</v>
      </c>
      <c r="B83" s="190" t="str">
        <v>089</v>
      </c>
      <c r="C83" s="190" t="str">
        <v>Costeras e Islas entre R.Paicavi y Limite Region</v>
      </c>
      <c r="D83" s="400">
        <v>2154.5078610934029</v>
      </c>
      <c r="E83" s="400">
        <v>2435.9233201176448</v>
      </c>
      <c r="F83" s="400">
        <v>2687.6827299465817</v>
      </c>
      <c r="G83" s="400">
        <v>2781.1442488499411</v>
      </c>
      <c r="H83" s="400">
        <v>3360.4409707572727</v>
      </c>
    </row>
    <row r="84" spans="1:8">
      <c r="A84" s="395" t="s">
        <v>774</v>
      </c>
      <c r="B84" s="395" t="str">
        <f t="array" ref="B84:H91">+'Dem_IX Araucanía'!Q3:W10</f>
        <v>083</v>
      </c>
      <c r="C84" s="395" t="str">
        <v>Rio Bio-Bio</v>
      </c>
      <c r="D84" s="396">
        <v>229544</v>
      </c>
      <c r="E84" s="396">
        <v>239881</v>
      </c>
      <c r="F84" s="396">
        <v>260398</v>
      </c>
      <c r="G84" s="396">
        <v>253980</v>
      </c>
      <c r="H84" s="396">
        <v>296540</v>
      </c>
    </row>
    <row r="85" spans="1:8">
      <c r="A85" s="395" t="s">
        <v>774</v>
      </c>
      <c r="B85" s="395" t="str">
        <v>089</v>
      </c>
      <c r="C85" s="395" t="str">
        <v>Costeras e Islas entre R.Paicavi y Limite Region</v>
      </c>
      <c r="D85" s="396">
        <v>719</v>
      </c>
      <c r="E85" s="396">
        <v>748</v>
      </c>
      <c r="F85" s="396">
        <v>838</v>
      </c>
      <c r="G85" s="396">
        <v>882</v>
      </c>
      <c r="H85" s="396">
        <v>1049</v>
      </c>
    </row>
    <row r="86" spans="1:8">
      <c r="A86" s="395" t="s">
        <v>774</v>
      </c>
      <c r="B86" s="395" t="str">
        <v>091</v>
      </c>
      <c r="C86" s="395" t="str">
        <v>Rio Imperial</v>
      </c>
      <c r="D86" s="396">
        <v>367318</v>
      </c>
      <c r="E86" s="396">
        <v>374210</v>
      </c>
      <c r="F86" s="396">
        <v>438377</v>
      </c>
      <c r="G86" s="396">
        <v>449840</v>
      </c>
      <c r="H86" s="396">
        <v>552622</v>
      </c>
    </row>
    <row r="87" spans="1:8">
      <c r="A87" s="395" t="s">
        <v>774</v>
      </c>
      <c r="B87" s="395" t="str">
        <v>092</v>
      </c>
      <c r="C87" s="395" t="str">
        <v>Rio Budi</v>
      </c>
      <c r="D87" s="396">
        <v>4659</v>
      </c>
      <c r="E87" s="396">
        <v>4725</v>
      </c>
      <c r="F87" s="396">
        <v>5617</v>
      </c>
      <c r="G87" s="396">
        <v>6102</v>
      </c>
      <c r="H87" s="396">
        <v>7445</v>
      </c>
    </row>
    <row r="88" spans="1:8">
      <c r="A88" s="395" t="s">
        <v>774</v>
      </c>
      <c r="B88" s="395" t="str">
        <v>093</v>
      </c>
      <c r="C88" s="395" t="str">
        <v>Costeras Entre Rio Budi y Rio Tolten</v>
      </c>
      <c r="D88" s="396">
        <v>4919</v>
      </c>
      <c r="E88" s="396">
        <v>4984</v>
      </c>
      <c r="F88" s="396">
        <v>6121</v>
      </c>
      <c r="G88" s="396">
        <v>6767</v>
      </c>
      <c r="H88" s="396">
        <v>8602</v>
      </c>
    </row>
    <row r="89" spans="1:8">
      <c r="A89" s="395" t="s">
        <v>774</v>
      </c>
      <c r="B89" s="395" t="str">
        <v>094</v>
      </c>
      <c r="C89" s="395" t="str">
        <v>Rio Tolten</v>
      </c>
      <c r="D89" s="396">
        <v>181481</v>
      </c>
      <c r="E89" s="396">
        <v>178343</v>
      </c>
      <c r="F89" s="396">
        <v>227500</v>
      </c>
      <c r="G89" s="396">
        <v>233062</v>
      </c>
      <c r="H89" s="396">
        <v>282405</v>
      </c>
    </row>
    <row r="90" spans="1:8">
      <c r="A90" s="395" t="s">
        <v>774</v>
      </c>
      <c r="B90" s="395" t="str">
        <v>095</v>
      </c>
      <c r="C90" s="395" t="str">
        <v>Rio Queule</v>
      </c>
      <c r="D90" s="396">
        <v>6735</v>
      </c>
      <c r="E90" s="396">
        <v>7005</v>
      </c>
      <c r="F90" s="396">
        <v>8397</v>
      </c>
      <c r="G90" s="396">
        <v>8734</v>
      </c>
      <c r="H90" s="396">
        <v>10965</v>
      </c>
    </row>
    <row r="91" spans="1:8">
      <c r="A91" s="395" t="s">
        <v>774</v>
      </c>
      <c r="B91" s="395" t="str">
        <v>101</v>
      </c>
      <c r="C91" s="395" t="str">
        <v>Rio Valdivia</v>
      </c>
      <c r="D91" s="396">
        <v>12409</v>
      </c>
      <c r="E91" s="396">
        <v>11800</v>
      </c>
      <c r="F91" s="396">
        <v>14747</v>
      </c>
      <c r="G91" s="396">
        <v>13670</v>
      </c>
      <c r="H91" s="396">
        <v>18532</v>
      </c>
    </row>
    <row r="92" spans="1:8">
      <c r="A92" s="190" t="s">
        <v>783</v>
      </c>
      <c r="B92" s="190" t="str">
        <f t="array" ref="B92:H95">+'Dem_XIV Los Ríos'!Q3:W6</f>
        <v>100</v>
      </c>
      <c r="C92" s="190" t="str">
        <v>Costeras entre limite Region y R.Valdivia</v>
      </c>
      <c r="D92" s="400">
        <v>10570</v>
      </c>
      <c r="E92" s="400">
        <v>10952</v>
      </c>
      <c r="F92" s="400">
        <v>14487</v>
      </c>
      <c r="G92" s="400">
        <v>15384</v>
      </c>
      <c r="H92" s="400">
        <v>20687</v>
      </c>
    </row>
    <row r="93" spans="1:8">
      <c r="A93" s="190" t="s">
        <v>783</v>
      </c>
      <c r="B93" s="190" t="str">
        <v>101</v>
      </c>
      <c r="C93" s="190" t="str">
        <v>Rio Valdivia</v>
      </c>
      <c r="D93" s="400">
        <v>167574</v>
      </c>
      <c r="E93" s="400">
        <v>173648</v>
      </c>
      <c r="F93" s="400">
        <v>229169</v>
      </c>
      <c r="G93" s="400">
        <v>248358</v>
      </c>
      <c r="H93" s="400">
        <v>328208</v>
      </c>
    </row>
    <row r="94" spans="1:8">
      <c r="A94" s="190" t="s">
        <v>783</v>
      </c>
      <c r="B94" s="190" t="str">
        <v>102</v>
      </c>
      <c r="C94" s="190" t="str">
        <v>Costeras entre R.Valdivia y R.Bueno</v>
      </c>
      <c r="D94" s="400">
        <v>7883</v>
      </c>
      <c r="E94" s="400">
        <v>7958</v>
      </c>
      <c r="F94" s="400">
        <v>10946</v>
      </c>
      <c r="G94" s="400">
        <v>11036</v>
      </c>
      <c r="H94" s="400">
        <v>15795</v>
      </c>
    </row>
    <row r="95" spans="1:8">
      <c r="A95" s="190" t="s">
        <v>783</v>
      </c>
      <c r="B95" s="190" t="str">
        <v>103</v>
      </c>
      <c r="C95" s="190" t="str">
        <v>Rio Bueno</v>
      </c>
      <c r="D95" s="400">
        <v>102946</v>
      </c>
      <c r="E95" s="400">
        <v>107012</v>
      </c>
      <c r="F95" s="400">
        <v>139293</v>
      </c>
      <c r="G95" s="400">
        <v>133525</v>
      </c>
      <c r="H95" s="400">
        <v>180460</v>
      </c>
    </row>
    <row r="96" spans="1:8">
      <c r="A96" s="395" t="s">
        <v>780</v>
      </c>
      <c r="B96" s="395" t="str">
        <f t="array" ref="B96:H103">+'Dem_X Los Lagos'!P3:V10</f>
        <v>103</v>
      </c>
      <c r="C96" s="395" t="str">
        <v>Rio Bueno</v>
      </c>
      <c r="D96" s="396">
        <v>123007</v>
      </c>
      <c r="E96" s="396">
        <v>157484</v>
      </c>
      <c r="F96" s="396">
        <v>176152</v>
      </c>
      <c r="G96" s="396">
        <v>172408</v>
      </c>
      <c r="H96" s="396">
        <v>288098</v>
      </c>
    </row>
    <row r="97" spans="1:8">
      <c r="A97" s="395" t="s">
        <v>780</v>
      </c>
      <c r="B97" s="395" t="str">
        <v>104</v>
      </c>
      <c r="C97" s="395" t="str">
        <v>Cuencas e Islas entre R.Bueno y R. Puelo</v>
      </c>
      <c r="D97" s="396">
        <v>64640</v>
      </c>
      <c r="E97" s="396">
        <v>80809</v>
      </c>
      <c r="F97" s="396">
        <v>96792</v>
      </c>
      <c r="G97" s="396">
        <v>103971</v>
      </c>
      <c r="H97" s="396">
        <v>169000</v>
      </c>
    </row>
    <row r="98" spans="1:8">
      <c r="A98" s="395" t="s">
        <v>780</v>
      </c>
      <c r="B98" s="395" t="str">
        <v>105</v>
      </c>
      <c r="C98" s="395" t="str">
        <v>Rio Puelo</v>
      </c>
      <c r="D98" s="396">
        <v>236</v>
      </c>
      <c r="E98" s="396">
        <v>311</v>
      </c>
      <c r="F98" s="396">
        <v>429</v>
      </c>
      <c r="G98" s="396">
        <v>435</v>
      </c>
      <c r="H98" s="396">
        <v>829</v>
      </c>
    </row>
    <row r="99" spans="1:8">
      <c r="A99" s="395" t="s">
        <v>780</v>
      </c>
      <c r="B99" s="395" t="str">
        <v>106</v>
      </c>
      <c r="C99" s="395" t="str">
        <v>Costeras entre R.Puelo y R.Yelcho</v>
      </c>
      <c r="D99" s="396">
        <v>624</v>
      </c>
      <c r="E99" s="396">
        <v>750</v>
      </c>
      <c r="F99" s="396">
        <v>908</v>
      </c>
      <c r="G99" s="396">
        <v>904</v>
      </c>
      <c r="H99" s="396">
        <v>1466</v>
      </c>
    </row>
    <row r="100" spans="1:8">
      <c r="A100" s="395" t="s">
        <v>780</v>
      </c>
      <c r="B100" s="395" t="str">
        <v>107</v>
      </c>
      <c r="C100" s="395" t="str">
        <v>Rio Yelcho</v>
      </c>
      <c r="D100" s="396">
        <v>827</v>
      </c>
      <c r="E100" s="396">
        <v>1032</v>
      </c>
      <c r="F100" s="396">
        <v>1112</v>
      </c>
      <c r="G100" s="396">
        <v>1173</v>
      </c>
      <c r="H100" s="396">
        <v>2146</v>
      </c>
    </row>
    <row r="101" spans="1:8">
      <c r="A101" s="395" t="s">
        <v>780</v>
      </c>
      <c r="B101" s="395" t="str">
        <v>108</v>
      </c>
      <c r="C101" s="395" t="str">
        <v>Costeras entre R.Yelcho y limite Regional</v>
      </c>
      <c r="D101" s="396">
        <v>38</v>
      </c>
      <c r="E101" s="396">
        <v>42</v>
      </c>
      <c r="F101" s="396">
        <v>32</v>
      </c>
      <c r="G101" s="396">
        <v>21</v>
      </c>
      <c r="H101" s="396">
        <v>25</v>
      </c>
    </row>
    <row r="102" spans="1:8">
      <c r="A102" s="395" t="s">
        <v>780</v>
      </c>
      <c r="B102" s="395" t="str">
        <v>109</v>
      </c>
      <c r="C102" s="395" t="str">
        <v>Islas Chiloe y Circundantes</v>
      </c>
      <c r="D102" s="396">
        <v>9344</v>
      </c>
      <c r="E102" s="396">
        <v>10518</v>
      </c>
      <c r="F102" s="396">
        <v>11982</v>
      </c>
      <c r="G102" s="396">
        <v>12001</v>
      </c>
      <c r="H102" s="396">
        <v>14869</v>
      </c>
    </row>
    <row r="103" spans="1:8">
      <c r="A103" s="395" t="s">
        <v>780</v>
      </c>
      <c r="B103" s="395" t="str">
        <v>110</v>
      </c>
      <c r="C103" s="395" t="str">
        <v>Rio Palena y Costeras Limite Decima Region</v>
      </c>
      <c r="D103" s="396">
        <v>452</v>
      </c>
      <c r="E103" s="396">
        <v>592</v>
      </c>
      <c r="F103" s="396">
        <v>609</v>
      </c>
      <c r="G103" s="396">
        <v>665</v>
      </c>
      <c r="H103" s="396">
        <v>1302</v>
      </c>
    </row>
    <row r="104" spans="1:8">
      <c r="A104" s="190" t="s">
        <v>781</v>
      </c>
      <c r="B104" s="190" t="str">
        <f t="array" ref="B104:H112">+'Dem_XI Aysén'!P3:V11</f>
        <v>110</v>
      </c>
      <c r="C104" s="190" t="str">
        <v>Rio Palena y Costeras Limite Decima Region</v>
      </c>
      <c r="D104" s="400">
        <v>309</v>
      </c>
      <c r="E104" s="400">
        <v>377</v>
      </c>
      <c r="F104" s="400">
        <v>380</v>
      </c>
      <c r="G104" s="400">
        <v>395</v>
      </c>
      <c r="H104" s="400">
        <v>701</v>
      </c>
    </row>
    <row r="105" spans="1:8">
      <c r="A105" s="190" t="s">
        <v>781</v>
      </c>
      <c r="B105" s="190" t="str">
        <v>111</v>
      </c>
      <c r="C105" s="190" t="str">
        <v>Costeras e Islas entre R.Palena y R.Aisen</v>
      </c>
      <c r="D105" s="400">
        <v>573</v>
      </c>
      <c r="E105" s="400">
        <v>661</v>
      </c>
      <c r="F105" s="400">
        <v>644</v>
      </c>
      <c r="G105" s="400">
        <v>630</v>
      </c>
      <c r="H105" s="400">
        <v>1083</v>
      </c>
    </row>
    <row r="106" spans="1:8">
      <c r="A106" s="190" t="s">
        <v>781</v>
      </c>
      <c r="B106" s="190" t="str">
        <v>112</v>
      </c>
      <c r="C106" s="190" t="str">
        <v>Archipielagos de Las Guaitecas y de los Chonos</v>
      </c>
      <c r="D106" s="400">
        <v>138</v>
      </c>
      <c r="E106" s="400">
        <v>150</v>
      </c>
      <c r="F106" s="400">
        <v>147</v>
      </c>
      <c r="G106" s="400">
        <v>133</v>
      </c>
      <c r="H106" s="400">
        <v>182</v>
      </c>
    </row>
    <row r="107" spans="1:8">
      <c r="A107" s="190" t="s">
        <v>781</v>
      </c>
      <c r="B107" s="190" t="str">
        <v>113</v>
      </c>
      <c r="C107" s="190" t="str">
        <v>Rio Aysen</v>
      </c>
      <c r="D107" s="400">
        <v>17656</v>
      </c>
      <c r="E107" s="400">
        <v>19466</v>
      </c>
      <c r="F107" s="400">
        <v>21818</v>
      </c>
      <c r="G107" s="400">
        <v>24525</v>
      </c>
      <c r="H107" s="400">
        <v>35198</v>
      </c>
    </row>
    <row r="108" spans="1:8">
      <c r="A108" s="190" t="s">
        <v>781</v>
      </c>
      <c r="B108" s="190" t="str">
        <v>114</v>
      </c>
      <c r="C108" s="190" t="str">
        <v>Costeras e Islas entre R Aisen y R Baker y Canal Gral. Martinez</v>
      </c>
      <c r="D108" s="400">
        <v>906</v>
      </c>
      <c r="E108" s="400">
        <v>938</v>
      </c>
      <c r="F108" s="400">
        <v>955</v>
      </c>
      <c r="G108" s="400">
        <v>1014</v>
      </c>
      <c r="H108" s="400">
        <v>1302</v>
      </c>
    </row>
    <row r="109" spans="1:8">
      <c r="A109" s="190" t="s">
        <v>781</v>
      </c>
      <c r="B109" s="190" t="str">
        <v>115</v>
      </c>
      <c r="C109" s="190" t="str">
        <v>Rio Baker</v>
      </c>
      <c r="D109" s="400">
        <v>28224</v>
      </c>
      <c r="E109" s="400">
        <v>32818</v>
      </c>
      <c r="F109" s="400">
        <v>36793</v>
      </c>
      <c r="G109" s="400">
        <v>41554</v>
      </c>
      <c r="H109" s="400">
        <v>58512</v>
      </c>
    </row>
    <row r="110" spans="1:8">
      <c r="A110" s="190" t="s">
        <v>781</v>
      </c>
      <c r="B110" s="190" t="str">
        <v>116</v>
      </c>
      <c r="C110" s="190" t="str">
        <v>Costeras e Islas entre R. Baker y R. Pascua</v>
      </c>
      <c r="D110" s="400">
        <v>3</v>
      </c>
      <c r="E110" s="400">
        <v>4</v>
      </c>
      <c r="F110" s="400">
        <v>4</v>
      </c>
      <c r="G110" s="400">
        <v>5</v>
      </c>
      <c r="H110" s="400">
        <v>9</v>
      </c>
    </row>
    <row r="111" spans="1:8">
      <c r="A111" s="190" t="s">
        <v>781</v>
      </c>
      <c r="B111" s="190" t="str">
        <v>117</v>
      </c>
      <c r="C111" s="190" t="str">
        <v>Rio Pascua</v>
      </c>
      <c r="D111" s="400">
        <v>72</v>
      </c>
      <c r="E111" s="400">
        <v>76</v>
      </c>
      <c r="F111" s="400">
        <v>80</v>
      </c>
      <c r="G111" s="400">
        <v>84</v>
      </c>
      <c r="H111" s="400">
        <v>94</v>
      </c>
    </row>
    <row r="112" spans="1:8">
      <c r="A112" s="190" t="s">
        <v>781</v>
      </c>
      <c r="B112" s="190" t="str">
        <v>118</v>
      </c>
      <c r="C112" s="190" t="str">
        <v>Costeras entre R. Pascua Limite Region. Archipielago Guayeco</v>
      </c>
      <c r="D112" s="400">
        <v>2</v>
      </c>
      <c r="E112" s="400">
        <v>4</v>
      </c>
      <c r="F112" s="400">
        <v>2</v>
      </c>
      <c r="G112" s="400">
        <v>2</v>
      </c>
      <c r="H112" s="400">
        <v>7</v>
      </c>
    </row>
    <row r="113" spans="1:8">
      <c r="A113" s="395" t="s">
        <v>782</v>
      </c>
      <c r="B113" s="395" t="str">
        <f t="array" ref="B113:H122">+'Dem_XII Magallanes'!P3:V12</f>
        <v>120</v>
      </c>
      <c r="C113" s="395" t="str">
        <v>Costeras entre Limite Region y Seno Andrew</v>
      </c>
      <c r="D113" s="396">
        <v>80</v>
      </c>
      <c r="E113" s="396">
        <v>120</v>
      </c>
      <c r="F113" s="396">
        <v>79.3</v>
      </c>
      <c r="G113" s="396">
        <v>179.4</v>
      </c>
      <c r="H113" s="396">
        <v>143.5</v>
      </c>
    </row>
    <row r="114" spans="1:8">
      <c r="A114" s="395" t="s">
        <v>782</v>
      </c>
      <c r="B114" s="395" t="str">
        <v>121</v>
      </c>
      <c r="C114" s="395" t="str">
        <v>Islas entre limite Region y Canal Ancho y Estrecho de la Concepcion</v>
      </c>
      <c r="D114" s="396">
        <v>26.9</v>
      </c>
      <c r="E114" s="396">
        <v>30.2</v>
      </c>
      <c r="F114" s="396">
        <v>28.3</v>
      </c>
      <c r="G114" s="396">
        <v>95.8</v>
      </c>
      <c r="H114" s="396">
        <v>33</v>
      </c>
    </row>
    <row r="115" spans="1:8">
      <c r="A115" s="395" t="s">
        <v>782</v>
      </c>
      <c r="B115" s="395" t="str">
        <v>122</v>
      </c>
      <c r="C115" s="395" t="str">
        <v>Costeras entre Seno Andrew y R. Hollemberg e islas al oriente</v>
      </c>
      <c r="D115" s="396">
        <v>2522.9</v>
      </c>
      <c r="E115" s="396">
        <v>2630.1</v>
      </c>
      <c r="F115" s="396">
        <v>2827.8999999999996</v>
      </c>
      <c r="G115" s="396">
        <v>3147.1</v>
      </c>
      <c r="H115" s="396">
        <v>3341.3999999999996</v>
      </c>
    </row>
    <row r="116" spans="1:8">
      <c r="A116" s="395" t="s">
        <v>782</v>
      </c>
      <c r="B116" s="395" t="str">
        <v>123</v>
      </c>
      <c r="C116" s="395" t="str">
        <v>Islas entre Canales Concepcion, Sarmiento y E. de Magallanes</v>
      </c>
      <c r="D116" s="396">
        <v>35</v>
      </c>
      <c r="E116" s="396">
        <v>50</v>
      </c>
      <c r="F116" s="396">
        <v>49.7</v>
      </c>
      <c r="G116" s="396">
        <v>111.7</v>
      </c>
      <c r="H116" s="396">
        <v>115.8</v>
      </c>
    </row>
    <row r="117" spans="1:8">
      <c r="A117" s="395" t="s">
        <v>782</v>
      </c>
      <c r="B117" s="395" t="str">
        <v>124</v>
      </c>
      <c r="C117" s="395" t="str">
        <v>Costeras e Islas entre R Hollemberg, Golfo Alte. Laguna Blanca</v>
      </c>
      <c r="D117" s="396">
        <v>20359.599999999999</v>
      </c>
      <c r="E117" s="396">
        <v>24488.799999999999</v>
      </c>
      <c r="F117" s="396">
        <v>31449.7</v>
      </c>
      <c r="G117" s="396">
        <v>36729.199999999997</v>
      </c>
      <c r="H117" s="396">
        <v>51949.599999999999</v>
      </c>
    </row>
    <row r="118" spans="1:8">
      <c r="A118" s="395" t="s">
        <v>782</v>
      </c>
      <c r="B118" s="395" t="str">
        <v>125</v>
      </c>
      <c r="C118" s="395" t="str">
        <v>Costeras entre Lag.  Blanca(inc), Seno Otway, canal Jeronimo y Magallanes</v>
      </c>
      <c r="D118" s="396">
        <v>15636.6</v>
      </c>
      <c r="E118" s="396">
        <v>16409</v>
      </c>
      <c r="F118" s="396">
        <v>19413.899999999998</v>
      </c>
      <c r="G118" s="396">
        <v>21177.100000000002</v>
      </c>
      <c r="H118" s="396">
        <v>24201</v>
      </c>
    </row>
    <row r="119" spans="1:8" ht="15.75" thickBot="1">
      <c r="A119" s="395" t="s">
        <v>782</v>
      </c>
      <c r="B119" s="395" t="str">
        <v>126</v>
      </c>
      <c r="C119" s="395" t="str">
        <v>Vertiente del Atlantico</v>
      </c>
      <c r="D119" s="396">
        <v>12461.6</v>
      </c>
      <c r="E119" s="396">
        <v>14192.7</v>
      </c>
      <c r="F119" s="396">
        <v>17401.099999999999</v>
      </c>
      <c r="G119" s="396">
        <v>21970.3</v>
      </c>
      <c r="H119" s="396">
        <v>25386.400000000001</v>
      </c>
    </row>
    <row r="120" spans="1:8" ht="15.75" thickBot="1">
      <c r="A120" s="143" t="s">
        <v>782</v>
      </c>
      <c r="B120" s="395" t="str">
        <v>127</v>
      </c>
      <c r="C120" s="395" t="str">
        <v>Islas al Sur Estrecho de Magallanes</v>
      </c>
      <c r="D120" s="396">
        <v>62</v>
      </c>
      <c r="E120" s="396">
        <v>112</v>
      </c>
      <c r="F120" s="396">
        <v>141.4</v>
      </c>
      <c r="G120" s="396">
        <v>204.5</v>
      </c>
      <c r="H120" s="396">
        <v>252.1</v>
      </c>
    </row>
    <row r="121" spans="1:8" ht="15.75" thickBot="1">
      <c r="A121" s="143" t="s">
        <v>782</v>
      </c>
      <c r="B121" s="395" t="str">
        <v>128</v>
      </c>
      <c r="C121" s="395" t="str">
        <v>Tierra del Fuego</v>
      </c>
      <c r="D121" s="396">
        <v>4129</v>
      </c>
      <c r="E121" s="396">
        <v>4451.6000000000004</v>
      </c>
      <c r="F121" s="396">
        <v>5238.2999999999993</v>
      </c>
      <c r="G121" s="396">
        <v>5504.2999999999993</v>
      </c>
      <c r="H121" s="396">
        <v>6630.6</v>
      </c>
    </row>
    <row r="122" spans="1:8">
      <c r="A122" s="143" t="s">
        <v>782</v>
      </c>
      <c r="B122" s="395" t="str">
        <v>129</v>
      </c>
      <c r="C122" s="395" t="str">
        <v>Islas al sur del Canal Beagle y Territorio Antartico</v>
      </c>
      <c r="D122" s="396">
        <v>4.2</v>
      </c>
      <c r="E122" s="396">
        <v>4.3</v>
      </c>
      <c r="F122" s="396">
        <v>6</v>
      </c>
      <c r="G122" s="396">
        <v>6.2</v>
      </c>
      <c r="H122" s="396">
        <v>7.2</v>
      </c>
    </row>
  </sheetData>
  <sheetProtection algorithmName="SHA-512" hashValue="5N9Lr058oOUKi6XcMQO+1vrlB2pzP0o7t/mrEJtmfmAhRZjijejP3AVfJ0rqz0O9JBbsFMH9PDBQaJdJ/AKbtw==" saltValue="FNbFrDn8oNK6mQ1adjhxKA=="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Y68"/>
  <sheetViews>
    <sheetView zoomScale="55" zoomScaleNormal="55" workbookViewId="0"/>
  </sheetViews>
  <sheetFormatPr baseColWidth="10" defaultRowHeight="15.75"/>
  <cols>
    <col min="2" max="3" width="50.5703125" customWidth="1"/>
    <col min="4" max="4" width="70.28515625" style="11" customWidth="1"/>
    <col min="5" max="5" width="27.140625" style="11" customWidth="1"/>
    <col min="6" max="6" width="69" style="12" customWidth="1"/>
    <col min="7" max="7" width="5.7109375" customWidth="1"/>
    <col min="8" max="8" width="9.5703125" customWidth="1"/>
    <col min="9" max="9" width="12.28515625" customWidth="1"/>
    <col min="10" max="10" width="9" customWidth="1"/>
    <col min="11" max="11" width="10.42578125" customWidth="1"/>
    <col min="12" max="12" width="11" customWidth="1"/>
    <col min="13" max="13" width="4" customWidth="1"/>
    <col min="14" max="14" width="9.85546875" customWidth="1"/>
    <col min="15" max="15" width="7" customWidth="1"/>
    <col min="16" max="16" width="6.7109375" customWidth="1"/>
    <col min="17" max="17" width="7" customWidth="1"/>
    <col min="18" max="18" width="10.28515625" customWidth="1"/>
    <col min="19" max="19" width="8.5703125" customWidth="1"/>
    <col min="20" max="20" width="9.85546875" customWidth="1"/>
    <col min="21" max="21" width="6.5703125" customWidth="1"/>
    <col min="22" max="22" width="12.140625" customWidth="1"/>
    <col min="23" max="23" width="35.7109375" customWidth="1"/>
    <col min="24" max="29" width="12.140625" customWidth="1"/>
    <col min="30" max="30" width="33.140625" customWidth="1"/>
    <col min="31" max="36" width="12.140625" customWidth="1"/>
    <col min="37" max="37" width="25.42578125" style="17" customWidth="1"/>
    <col min="38" max="47" width="12.140625" style="65" customWidth="1"/>
    <col min="48" max="48" width="12.140625" style="66" customWidth="1"/>
    <col min="49" max="49" width="31.7109375" style="17" customWidth="1"/>
    <col min="50" max="58" width="12.140625" style="65" customWidth="1"/>
    <col min="59" max="59" width="12.140625" style="66" customWidth="1"/>
    <col min="60" max="60" width="25.28515625" style="17" customWidth="1"/>
    <col min="61" max="69" width="12.140625" style="65" customWidth="1"/>
    <col min="70" max="70" width="12.140625" style="66" customWidth="1"/>
    <col min="71" max="71" width="29.28515625" style="17" customWidth="1"/>
    <col min="72" max="79" width="12.140625" style="65" customWidth="1"/>
    <col min="80" max="80" width="12.140625" style="66" customWidth="1"/>
    <col min="81" max="81" width="22.28515625" style="17" customWidth="1"/>
    <col min="82" max="83" width="12.140625" style="65" customWidth="1"/>
    <col min="84" max="84" width="12.140625" style="66" customWidth="1"/>
    <col min="85" max="85" width="21.140625" style="17" customWidth="1"/>
    <col min="86" max="87" width="12.140625" style="65" customWidth="1"/>
    <col min="88" max="88" width="12.140625" style="66" customWidth="1"/>
    <col min="89" max="89" width="22" style="17" customWidth="1"/>
    <col min="90" max="95" width="12.140625" style="65" customWidth="1"/>
    <col min="96" max="96" width="12.140625" style="66" customWidth="1"/>
    <col min="97" max="97" width="20.85546875" style="17" customWidth="1"/>
    <col min="98" max="99" width="12.140625" style="65" customWidth="1"/>
    <col min="100" max="100" width="12.140625" style="66" customWidth="1"/>
    <col min="101" max="101" width="25.42578125" style="17" customWidth="1"/>
    <col min="102" max="109" width="11.42578125" style="65"/>
    <col min="110" max="110" width="11.42578125" style="66"/>
    <col min="111" max="111" width="24.28515625" style="17" customWidth="1"/>
    <col min="112" max="118" width="11.42578125" style="65"/>
    <col min="119" max="119" width="11.42578125" style="66"/>
    <col min="120" max="120" width="11.42578125" style="65"/>
    <col min="121" max="121" width="30.85546875" style="17" customWidth="1"/>
    <col min="122" max="124" width="11.42578125" style="65"/>
    <col min="125" max="125" width="11.42578125" style="66"/>
    <col min="126" max="126" width="20" style="17" customWidth="1"/>
    <col min="127" max="133" width="11.42578125" style="65"/>
    <col min="134" max="134" width="11.42578125" style="66"/>
    <col min="135" max="135" width="24.42578125" style="17" customWidth="1"/>
    <col min="136" max="143" width="11.42578125" style="65"/>
    <col min="144" max="144" width="11.42578125" style="66"/>
    <col min="145" max="145" width="23.85546875" style="17" customWidth="1"/>
    <col min="146" max="154" width="11.42578125" style="65"/>
    <col min="155" max="155" width="11.42578125" style="66"/>
  </cols>
  <sheetData>
    <row r="1" spans="1:155">
      <c r="W1" s="13" t="s">
        <v>37</v>
      </c>
      <c r="X1" s="14" t="s">
        <v>37</v>
      </c>
      <c r="Y1" s="14" t="s">
        <v>37</v>
      </c>
      <c r="Z1" s="14" t="s">
        <v>37</v>
      </c>
      <c r="AA1" s="14" t="s">
        <v>37</v>
      </c>
      <c r="AB1" s="14" t="s">
        <v>37</v>
      </c>
      <c r="AC1" s="15" t="s">
        <v>37</v>
      </c>
      <c r="AD1" s="13" t="s">
        <v>38</v>
      </c>
      <c r="AE1" s="14" t="s">
        <v>38</v>
      </c>
      <c r="AF1" s="14" t="s">
        <v>38</v>
      </c>
      <c r="AG1" s="14" t="s">
        <v>38</v>
      </c>
      <c r="AH1" s="14" t="s">
        <v>38</v>
      </c>
      <c r="AI1" s="14" t="s">
        <v>38</v>
      </c>
      <c r="AJ1" s="16" t="s">
        <v>38</v>
      </c>
      <c r="AK1" s="13" t="s">
        <v>39</v>
      </c>
      <c r="AL1" s="14" t="s">
        <v>39</v>
      </c>
      <c r="AM1" s="14" t="s">
        <v>39</v>
      </c>
      <c r="AN1" s="14" t="s">
        <v>39</v>
      </c>
      <c r="AO1" s="14" t="s">
        <v>39</v>
      </c>
      <c r="AP1" s="14" t="s">
        <v>39</v>
      </c>
      <c r="AQ1" s="14" t="s">
        <v>39</v>
      </c>
      <c r="AR1" s="14" t="s">
        <v>39</v>
      </c>
      <c r="AS1" s="14" t="s">
        <v>39</v>
      </c>
      <c r="AT1" s="14" t="s">
        <v>39</v>
      </c>
      <c r="AU1" s="14" t="s">
        <v>39</v>
      </c>
      <c r="AV1" s="15" t="s">
        <v>39</v>
      </c>
      <c r="AW1" s="13" t="s">
        <v>40</v>
      </c>
      <c r="AX1" s="14" t="s">
        <v>40</v>
      </c>
      <c r="AY1" s="14" t="s">
        <v>40</v>
      </c>
      <c r="AZ1" s="14" t="s">
        <v>40</v>
      </c>
      <c r="BA1" s="14" t="s">
        <v>40</v>
      </c>
      <c r="BB1" s="14" t="s">
        <v>40</v>
      </c>
      <c r="BC1" s="14" t="s">
        <v>40</v>
      </c>
      <c r="BD1" s="14" t="s">
        <v>40</v>
      </c>
      <c r="BE1" s="14" t="s">
        <v>40</v>
      </c>
      <c r="BF1" s="14" t="s">
        <v>40</v>
      </c>
      <c r="BG1" s="15" t="s">
        <v>40</v>
      </c>
      <c r="BH1" s="13" t="s">
        <v>41</v>
      </c>
      <c r="BI1" s="14" t="s">
        <v>41</v>
      </c>
      <c r="BJ1" s="14" t="s">
        <v>41</v>
      </c>
      <c r="BK1" s="14" t="s">
        <v>41</v>
      </c>
      <c r="BL1" s="14" t="s">
        <v>41</v>
      </c>
      <c r="BM1" s="14" t="s">
        <v>41</v>
      </c>
      <c r="BN1" s="14" t="s">
        <v>41</v>
      </c>
      <c r="BO1" s="14" t="s">
        <v>41</v>
      </c>
      <c r="BP1" s="14" t="s">
        <v>41</v>
      </c>
      <c r="BQ1" s="14" t="s">
        <v>41</v>
      </c>
      <c r="BR1" s="15" t="s">
        <v>41</v>
      </c>
      <c r="BS1" s="13" t="s">
        <v>42</v>
      </c>
      <c r="BT1" s="14" t="s">
        <v>42</v>
      </c>
      <c r="BU1" s="14" t="s">
        <v>42</v>
      </c>
      <c r="BV1" s="14" t="s">
        <v>42</v>
      </c>
      <c r="BW1" s="14" t="s">
        <v>42</v>
      </c>
      <c r="BX1" s="14" t="s">
        <v>42</v>
      </c>
      <c r="BY1" s="14" t="s">
        <v>42</v>
      </c>
      <c r="BZ1" s="14" t="s">
        <v>42</v>
      </c>
      <c r="CA1" s="14" t="s">
        <v>42</v>
      </c>
      <c r="CB1" s="15" t="s">
        <v>42</v>
      </c>
      <c r="CC1" s="13" t="s">
        <v>43</v>
      </c>
      <c r="CD1" s="14" t="s">
        <v>43</v>
      </c>
      <c r="CE1" s="14" t="s">
        <v>43</v>
      </c>
      <c r="CF1" s="15" t="s">
        <v>43</v>
      </c>
      <c r="CG1" s="13" t="s">
        <v>44</v>
      </c>
      <c r="CH1" s="14" t="s">
        <v>44</v>
      </c>
      <c r="CI1" s="14" t="s">
        <v>44</v>
      </c>
      <c r="CJ1" s="15" t="s">
        <v>44</v>
      </c>
      <c r="CK1" s="13" t="s">
        <v>45</v>
      </c>
      <c r="CL1" s="14" t="s">
        <v>45</v>
      </c>
      <c r="CM1" s="14" t="s">
        <v>45</v>
      </c>
      <c r="CN1" s="14" t="s">
        <v>45</v>
      </c>
      <c r="CO1" s="14" t="s">
        <v>45</v>
      </c>
      <c r="CP1" s="14" t="s">
        <v>45</v>
      </c>
      <c r="CQ1" s="14" t="s">
        <v>45</v>
      </c>
      <c r="CR1" s="15" t="s">
        <v>45</v>
      </c>
      <c r="CS1" s="13" t="s">
        <v>46</v>
      </c>
      <c r="CT1" s="14" t="s">
        <v>46</v>
      </c>
      <c r="CU1" s="14" t="s">
        <v>46</v>
      </c>
      <c r="CV1" s="15" t="s">
        <v>46</v>
      </c>
      <c r="CW1" s="13" t="s">
        <v>47</v>
      </c>
      <c r="CX1" s="14" t="s">
        <v>47</v>
      </c>
      <c r="CY1" s="14" t="s">
        <v>47</v>
      </c>
      <c r="CZ1" s="14" t="s">
        <v>47</v>
      </c>
      <c r="DA1" s="14" t="s">
        <v>47</v>
      </c>
      <c r="DB1" s="14" t="s">
        <v>47</v>
      </c>
      <c r="DC1" s="14" t="s">
        <v>47</v>
      </c>
      <c r="DD1" s="14" t="s">
        <v>47</v>
      </c>
      <c r="DE1" s="14" t="s">
        <v>47</v>
      </c>
      <c r="DF1" s="15" t="s">
        <v>47</v>
      </c>
      <c r="DG1" s="13" t="s">
        <v>48</v>
      </c>
      <c r="DH1" s="14" t="s">
        <v>48</v>
      </c>
      <c r="DI1" s="14" t="s">
        <v>48</v>
      </c>
      <c r="DJ1" s="14" t="s">
        <v>48</v>
      </c>
      <c r="DK1" s="14" t="s">
        <v>48</v>
      </c>
      <c r="DL1" s="14" t="s">
        <v>48</v>
      </c>
      <c r="DM1" s="14" t="s">
        <v>48</v>
      </c>
      <c r="DN1" s="14" t="s">
        <v>48</v>
      </c>
      <c r="DO1" s="15" t="s">
        <v>48</v>
      </c>
      <c r="DP1" s="15" t="s">
        <v>48</v>
      </c>
      <c r="DQ1" s="13" t="s">
        <v>49</v>
      </c>
      <c r="DR1" s="14" t="s">
        <v>49</v>
      </c>
      <c r="DS1" s="14" t="s">
        <v>49</v>
      </c>
      <c r="DT1" s="14" t="s">
        <v>49</v>
      </c>
      <c r="DU1" s="15" t="s">
        <v>49</v>
      </c>
      <c r="DV1" s="13" t="s">
        <v>50</v>
      </c>
      <c r="DW1" s="14" t="s">
        <v>50</v>
      </c>
      <c r="DX1" s="14" t="s">
        <v>50</v>
      </c>
      <c r="DY1" s="14" t="s">
        <v>50</v>
      </c>
      <c r="DZ1" s="14" t="s">
        <v>50</v>
      </c>
      <c r="EA1" s="14" t="s">
        <v>50</v>
      </c>
      <c r="EB1" s="14" t="s">
        <v>50</v>
      </c>
      <c r="EC1" s="14" t="s">
        <v>50</v>
      </c>
      <c r="ED1" s="15" t="s">
        <v>50</v>
      </c>
      <c r="EE1" s="13" t="s">
        <v>51</v>
      </c>
      <c r="EF1" s="14" t="s">
        <v>51</v>
      </c>
      <c r="EG1" s="14" t="s">
        <v>51</v>
      </c>
      <c r="EH1" s="14" t="s">
        <v>51</v>
      </c>
      <c r="EI1" s="14" t="s">
        <v>51</v>
      </c>
      <c r="EJ1" s="14" t="s">
        <v>51</v>
      </c>
      <c r="EK1" s="14" t="s">
        <v>51</v>
      </c>
      <c r="EL1" s="14" t="s">
        <v>51</v>
      </c>
      <c r="EM1" s="14" t="s">
        <v>51</v>
      </c>
      <c r="EN1" s="15" t="s">
        <v>51</v>
      </c>
      <c r="EO1" s="13" t="s">
        <v>52</v>
      </c>
      <c r="EP1" s="14" t="s">
        <v>52</v>
      </c>
      <c r="EQ1" s="14" t="s">
        <v>52</v>
      </c>
      <c r="ER1" s="14" t="s">
        <v>52</v>
      </c>
      <c r="ES1" s="14" t="s">
        <v>52</v>
      </c>
      <c r="ET1" s="14" t="s">
        <v>52</v>
      </c>
      <c r="EU1" s="14" t="s">
        <v>52</v>
      </c>
      <c r="EV1" s="14" t="s">
        <v>52</v>
      </c>
      <c r="EW1" s="14" t="s">
        <v>52</v>
      </c>
      <c r="EX1" s="14" t="s">
        <v>52</v>
      </c>
      <c r="EY1" s="15" t="s">
        <v>52</v>
      </c>
    </row>
    <row r="2" spans="1:155" ht="16.5" thickBot="1">
      <c r="W2" s="17"/>
      <c r="X2" s="18">
        <v>10</v>
      </c>
      <c r="Y2" s="18">
        <v>11</v>
      </c>
      <c r="Z2" s="18">
        <v>12</v>
      </c>
      <c r="AA2" s="18">
        <v>13</v>
      </c>
      <c r="AB2" s="18">
        <v>14</v>
      </c>
      <c r="AC2" s="19">
        <v>15</v>
      </c>
      <c r="AD2" s="17"/>
      <c r="AE2" s="18">
        <v>10</v>
      </c>
      <c r="AF2" s="18">
        <v>15</v>
      </c>
      <c r="AG2" s="18">
        <v>16</v>
      </c>
      <c r="AH2" s="18">
        <v>17</v>
      </c>
      <c r="AI2" s="18">
        <v>18</v>
      </c>
      <c r="AJ2" s="20">
        <v>21</v>
      </c>
      <c r="AL2" s="18">
        <v>20</v>
      </c>
      <c r="AM2" s="18">
        <v>21</v>
      </c>
      <c r="AN2" s="18">
        <v>22</v>
      </c>
      <c r="AO2" s="18">
        <v>23</v>
      </c>
      <c r="AP2" s="18">
        <v>24</v>
      </c>
      <c r="AQ2" s="18">
        <v>25</v>
      </c>
      <c r="AR2" s="18">
        <v>26</v>
      </c>
      <c r="AS2" s="18">
        <v>27</v>
      </c>
      <c r="AT2" s="18">
        <v>28</v>
      </c>
      <c r="AU2" s="18">
        <v>29</v>
      </c>
      <c r="AV2" s="19">
        <v>31</v>
      </c>
      <c r="AX2" s="21">
        <v>30</v>
      </c>
      <c r="AY2" s="21">
        <v>31</v>
      </c>
      <c r="AZ2" s="21">
        <v>32</v>
      </c>
      <c r="BA2" s="21">
        <v>33</v>
      </c>
      <c r="BB2" s="21">
        <v>34</v>
      </c>
      <c r="BC2" s="21">
        <v>35</v>
      </c>
      <c r="BD2" s="21">
        <v>36</v>
      </c>
      <c r="BE2" s="21">
        <v>37</v>
      </c>
      <c r="BF2" s="21">
        <v>38</v>
      </c>
      <c r="BG2" s="21">
        <v>39</v>
      </c>
      <c r="BI2" s="22">
        <v>40</v>
      </c>
      <c r="BJ2" s="22">
        <v>41</v>
      </c>
      <c r="BK2" s="22">
        <v>42</v>
      </c>
      <c r="BL2" s="22">
        <v>43</v>
      </c>
      <c r="BM2" s="22">
        <v>44</v>
      </c>
      <c r="BN2" s="22">
        <v>45</v>
      </c>
      <c r="BO2" s="22">
        <v>46</v>
      </c>
      <c r="BP2" s="22">
        <v>47</v>
      </c>
      <c r="BQ2" s="22">
        <v>48</v>
      </c>
      <c r="BR2" s="23">
        <v>49</v>
      </c>
      <c r="BT2" s="18">
        <v>50</v>
      </c>
      <c r="BU2" s="18">
        <v>51</v>
      </c>
      <c r="BV2" s="18">
        <v>52</v>
      </c>
      <c r="BW2" s="18">
        <v>53</v>
      </c>
      <c r="BX2" s="18">
        <v>54</v>
      </c>
      <c r="BY2" s="18">
        <v>55</v>
      </c>
      <c r="BZ2" s="18">
        <v>56</v>
      </c>
      <c r="CA2" s="18">
        <v>57</v>
      </c>
      <c r="CB2" s="19">
        <v>58</v>
      </c>
      <c r="CD2" s="18">
        <v>57</v>
      </c>
      <c r="CE2" s="18">
        <v>58</v>
      </c>
      <c r="CF2" s="19">
        <v>60</v>
      </c>
      <c r="CH2" s="22">
        <v>57</v>
      </c>
      <c r="CI2" s="22">
        <v>60</v>
      </c>
      <c r="CJ2" s="23">
        <v>61</v>
      </c>
      <c r="CL2" s="18">
        <v>60</v>
      </c>
      <c r="CM2" s="18">
        <v>61</v>
      </c>
      <c r="CN2" s="18">
        <v>70</v>
      </c>
      <c r="CO2" s="18">
        <v>71</v>
      </c>
      <c r="CP2" s="18">
        <v>72</v>
      </c>
      <c r="CQ2" s="18">
        <v>73</v>
      </c>
      <c r="CR2" s="19">
        <v>74</v>
      </c>
      <c r="CT2" s="18">
        <v>73</v>
      </c>
      <c r="CU2" s="18">
        <v>80</v>
      </c>
      <c r="CV2" s="19">
        <v>81</v>
      </c>
      <c r="CX2" s="18">
        <v>81</v>
      </c>
      <c r="CY2" s="18">
        <v>82</v>
      </c>
      <c r="CZ2" s="18">
        <v>83</v>
      </c>
      <c r="DA2" s="18">
        <v>84</v>
      </c>
      <c r="DB2" s="18">
        <v>85</v>
      </c>
      <c r="DC2" s="18">
        <v>86</v>
      </c>
      <c r="DD2" s="18">
        <v>87</v>
      </c>
      <c r="DE2" s="18">
        <v>88</v>
      </c>
      <c r="DF2" s="19">
        <v>89</v>
      </c>
      <c r="DG2" s="24"/>
      <c r="DH2" s="25">
        <v>83</v>
      </c>
      <c r="DI2" s="25">
        <v>89</v>
      </c>
      <c r="DJ2" s="25">
        <v>90</v>
      </c>
      <c r="DK2" s="25">
        <v>91</v>
      </c>
      <c r="DL2" s="25">
        <v>92</v>
      </c>
      <c r="DM2" s="25">
        <v>93</v>
      </c>
      <c r="DN2" s="25">
        <v>94</v>
      </c>
      <c r="DO2" s="25">
        <v>95</v>
      </c>
      <c r="DP2" s="26">
        <v>101</v>
      </c>
      <c r="DQ2" s="27"/>
      <c r="DR2" s="18">
        <v>100</v>
      </c>
      <c r="DS2" s="18">
        <v>101</v>
      </c>
      <c r="DT2" s="18">
        <v>102</v>
      </c>
      <c r="DU2" s="19">
        <v>103</v>
      </c>
      <c r="DW2" s="18">
        <v>103</v>
      </c>
      <c r="DX2" s="18">
        <v>104</v>
      </c>
      <c r="DY2" s="18">
        <v>105</v>
      </c>
      <c r="DZ2" s="18">
        <v>106</v>
      </c>
      <c r="EA2" s="18">
        <v>107</v>
      </c>
      <c r="EB2" s="18">
        <v>108</v>
      </c>
      <c r="EC2" s="18">
        <v>109</v>
      </c>
      <c r="ED2" s="19">
        <v>110</v>
      </c>
      <c r="EF2" s="18">
        <v>110</v>
      </c>
      <c r="EG2" s="18">
        <v>111</v>
      </c>
      <c r="EH2" s="18">
        <v>112</v>
      </c>
      <c r="EI2" s="18">
        <v>113</v>
      </c>
      <c r="EJ2" s="18">
        <v>114</v>
      </c>
      <c r="EK2" s="18">
        <v>115</v>
      </c>
      <c r="EL2" s="18">
        <v>116</v>
      </c>
      <c r="EM2" s="18">
        <v>117</v>
      </c>
      <c r="EN2" s="19">
        <v>118</v>
      </c>
      <c r="EP2" s="18">
        <v>120</v>
      </c>
      <c r="EQ2" s="18">
        <v>121</v>
      </c>
      <c r="ER2" s="18">
        <v>122</v>
      </c>
      <c r="ES2" s="18">
        <v>123</v>
      </c>
      <c r="ET2" s="18">
        <v>124</v>
      </c>
      <c r="EU2" s="18">
        <v>125</v>
      </c>
      <c r="EV2" s="18">
        <v>126</v>
      </c>
      <c r="EW2" s="18">
        <v>127</v>
      </c>
      <c r="EX2" s="18">
        <v>128</v>
      </c>
      <c r="EY2" s="19">
        <v>129</v>
      </c>
    </row>
    <row r="3" spans="1:155" s="47" customFormat="1" ht="150.75" thickBot="1">
      <c r="A3" s="28" t="s">
        <v>53</v>
      </c>
      <c r="B3" s="29" t="s">
        <v>54</v>
      </c>
      <c r="C3" s="29" t="s">
        <v>54</v>
      </c>
      <c r="D3" s="30" t="s">
        <v>1</v>
      </c>
      <c r="E3" s="31" t="s">
        <v>55</v>
      </c>
      <c r="F3" s="31" t="s">
        <v>56</v>
      </c>
      <c r="G3" s="32" t="s">
        <v>37</v>
      </c>
      <c r="H3" s="32" t="s">
        <v>38</v>
      </c>
      <c r="I3" s="32" t="s">
        <v>39</v>
      </c>
      <c r="J3" s="32" t="s">
        <v>40</v>
      </c>
      <c r="K3" s="32" t="s">
        <v>41</v>
      </c>
      <c r="L3" s="32" t="s">
        <v>42</v>
      </c>
      <c r="M3" s="32" t="s">
        <v>43</v>
      </c>
      <c r="N3" s="32" t="s">
        <v>44</v>
      </c>
      <c r="O3" s="32" t="s">
        <v>45</v>
      </c>
      <c r="P3" s="32" t="s">
        <v>46</v>
      </c>
      <c r="Q3" s="32" t="s">
        <v>47</v>
      </c>
      <c r="R3" s="32" t="s">
        <v>48</v>
      </c>
      <c r="S3" s="32" t="s">
        <v>49</v>
      </c>
      <c r="T3" s="32" t="s">
        <v>50</v>
      </c>
      <c r="U3" s="32" t="s">
        <v>51</v>
      </c>
      <c r="V3" s="33" t="s">
        <v>52</v>
      </c>
      <c r="W3" s="34" t="s">
        <v>57</v>
      </c>
      <c r="X3" s="35" t="s">
        <v>58</v>
      </c>
      <c r="Y3" s="35" t="s">
        <v>59</v>
      </c>
      <c r="Z3" s="35" t="s">
        <v>60</v>
      </c>
      <c r="AA3" s="35" t="s">
        <v>61</v>
      </c>
      <c r="AB3" s="35" t="s">
        <v>62</v>
      </c>
      <c r="AC3" s="36" t="s">
        <v>63</v>
      </c>
      <c r="AD3" s="34" t="s">
        <v>57</v>
      </c>
      <c r="AE3" s="35" t="s">
        <v>58</v>
      </c>
      <c r="AF3" s="35" t="s">
        <v>64</v>
      </c>
      <c r="AG3" s="35" t="s">
        <v>65</v>
      </c>
      <c r="AH3" s="35" t="s">
        <v>66</v>
      </c>
      <c r="AI3" s="35" t="s">
        <v>67</v>
      </c>
      <c r="AJ3" s="37" t="s">
        <v>68</v>
      </c>
      <c r="AK3" s="34" t="s">
        <v>57</v>
      </c>
      <c r="AL3" s="35" t="s">
        <v>69</v>
      </c>
      <c r="AM3" s="35" t="s">
        <v>70</v>
      </c>
      <c r="AN3" s="35" t="s">
        <v>71</v>
      </c>
      <c r="AO3" s="35" t="s">
        <v>72</v>
      </c>
      <c r="AP3" s="35" t="s">
        <v>73</v>
      </c>
      <c r="AQ3" s="35" t="s">
        <v>74</v>
      </c>
      <c r="AR3" s="35" t="s">
        <v>75</v>
      </c>
      <c r="AS3" s="35" t="s">
        <v>76</v>
      </c>
      <c r="AT3" s="35" t="s">
        <v>77</v>
      </c>
      <c r="AU3" s="35" t="s">
        <v>78</v>
      </c>
      <c r="AV3" s="36" t="s">
        <v>79</v>
      </c>
      <c r="AW3" s="34" t="s">
        <v>57</v>
      </c>
      <c r="AX3" s="38" t="s">
        <v>80</v>
      </c>
      <c r="AY3" s="39" t="s">
        <v>81</v>
      </c>
      <c r="AZ3" s="39" t="s">
        <v>82</v>
      </c>
      <c r="BA3" s="39" t="s">
        <v>83</v>
      </c>
      <c r="BB3" s="39" t="s">
        <v>84</v>
      </c>
      <c r="BC3" s="39" t="s">
        <v>85</v>
      </c>
      <c r="BD3" s="39" t="s">
        <v>86</v>
      </c>
      <c r="BE3" s="39" t="s">
        <v>87</v>
      </c>
      <c r="BF3" s="39" t="s">
        <v>88</v>
      </c>
      <c r="BG3" s="39" t="s">
        <v>89</v>
      </c>
      <c r="BH3" s="34" t="s">
        <v>57</v>
      </c>
      <c r="BI3" s="35" t="s">
        <v>90</v>
      </c>
      <c r="BJ3" s="35" t="s">
        <v>91</v>
      </c>
      <c r="BK3" s="35" t="s">
        <v>92</v>
      </c>
      <c r="BL3" s="35" t="s">
        <v>93</v>
      </c>
      <c r="BM3" s="35" t="s">
        <v>94</v>
      </c>
      <c r="BN3" s="35" t="s">
        <v>95</v>
      </c>
      <c r="BO3" s="35" t="s">
        <v>96</v>
      </c>
      <c r="BP3" s="35" t="s">
        <v>97</v>
      </c>
      <c r="BQ3" s="35" t="s">
        <v>98</v>
      </c>
      <c r="BR3" s="36" t="s">
        <v>99</v>
      </c>
      <c r="BS3" s="34" t="s">
        <v>57</v>
      </c>
      <c r="BT3" s="35" t="s">
        <v>100</v>
      </c>
      <c r="BU3" s="35" t="s">
        <v>101</v>
      </c>
      <c r="BV3" s="35" t="s">
        <v>102</v>
      </c>
      <c r="BW3" s="35" t="s">
        <v>103</v>
      </c>
      <c r="BX3" s="35" t="s">
        <v>104</v>
      </c>
      <c r="BY3" s="35" t="s">
        <v>105</v>
      </c>
      <c r="BZ3" s="35" t="s">
        <v>106</v>
      </c>
      <c r="CA3" s="35" t="s">
        <v>107</v>
      </c>
      <c r="CB3" s="36" t="s">
        <v>108</v>
      </c>
      <c r="CC3" s="34" t="s">
        <v>57</v>
      </c>
      <c r="CD3" s="35" t="s">
        <v>107</v>
      </c>
      <c r="CE3" s="35" t="s">
        <v>109</v>
      </c>
      <c r="CF3" s="36" t="s">
        <v>110</v>
      </c>
      <c r="CG3" s="34" t="s">
        <v>57</v>
      </c>
      <c r="CH3" s="35" t="s">
        <v>107</v>
      </c>
      <c r="CI3" s="35" t="s">
        <v>110</v>
      </c>
      <c r="CJ3" s="36" t="s">
        <v>111</v>
      </c>
      <c r="CK3" s="34" t="s">
        <v>57</v>
      </c>
      <c r="CL3" s="40" t="s">
        <v>110</v>
      </c>
      <c r="CM3" s="40" t="s">
        <v>111</v>
      </c>
      <c r="CN3" s="40" t="s">
        <v>112</v>
      </c>
      <c r="CO3" s="40" t="s">
        <v>113</v>
      </c>
      <c r="CP3" s="40" t="s">
        <v>114</v>
      </c>
      <c r="CQ3" s="40" t="s">
        <v>115</v>
      </c>
      <c r="CR3" s="41" t="s">
        <v>116</v>
      </c>
      <c r="CS3" s="34" t="s">
        <v>57</v>
      </c>
      <c r="CT3" s="35" t="s">
        <v>115</v>
      </c>
      <c r="CU3" s="35" t="s">
        <v>117</v>
      </c>
      <c r="CV3" s="36" t="s">
        <v>118</v>
      </c>
      <c r="CW3" s="34" t="s">
        <v>57</v>
      </c>
      <c r="CX3" s="35" t="s">
        <v>118</v>
      </c>
      <c r="CY3" s="35" t="s">
        <v>119</v>
      </c>
      <c r="CZ3" s="35" t="s">
        <v>120</v>
      </c>
      <c r="DA3" s="35" t="s">
        <v>121</v>
      </c>
      <c r="DB3" s="35" t="s">
        <v>122</v>
      </c>
      <c r="DC3" s="35" t="s">
        <v>123</v>
      </c>
      <c r="DD3" s="35" t="s">
        <v>124</v>
      </c>
      <c r="DE3" s="35" t="s">
        <v>125</v>
      </c>
      <c r="DF3" s="36" t="s">
        <v>126</v>
      </c>
      <c r="DG3" s="34" t="s">
        <v>57</v>
      </c>
      <c r="DH3" s="42" t="s">
        <v>127</v>
      </c>
      <c r="DI3" s="42" t="s">
        <v>128</v>
      </c>
      <c r="DJ3" s="43" t="s">
        <v>129</v>
      </c>
      <c r="DK3" s="42" t="s">
        <v>130</v>
      </c>
      <c r="DL3" s="42" t="s">
        <v>131</v>
      </c>
      <c r="DM3" s="42" t="s">
        <v>132</v>
      </c>
      <c r="DN3" s="42" t="s">
        <v>133</v>
      </c>
      <c r="DO3" s="42" t="s">
        <v>134</v>
      </c>
      <c r="DP3" s="44" t="s">
        <v>135</v>
      </c>
      <c r="DQ3" s="45" t="s">
        <v>57</v>
      </c>
      <c r="DR3" s="35" t="s">
        <v>136</v>
      </c>
      <c r="DS3" s="35" t="s">
        <v>137</v>
      </c>
      <c r="DT3" s="35" t="s">
        <v>138</v>
      </c>
      <c r="DU3" s="36" t="s">
        <v>139</v>
      </c>
      <c r="DV3" s="46" t="s">
        <v>57</v>
      </c>
      <c r="DW3" s="35" t="s">
        <v>139</v>
      </c>
      <c r="DX3" s="35" t="s">
        <v>140</v>
      </c>
      <c r="DY3" s="35" t="s">
        <v>141</v>
      </c>
      <c r="DZ3" s="35" t="s">
        <v>142</v>
      </c>
      <c r="EA3" s="35" t="s">
        <v>143</v>
      </c>
      <c r="EB3" s="35" t="s">
        <v>144</v>
      </c>
      <c r="EC3" s="35" t="s">
        <v>145</v>
      </c>
      <c r="ED3" s="36" t="s">
        <v>146</v>
      </c>
      <c r="EE3" s="46" t="s">
        <v>57</v>
      </c>
      <c r="EF3" s="35" t="s">
        <v>147</v>
      </c>
      <c r="EG3" s="35" t="s">
        <v>148</v>
      </c>
      <c r="EH3" s="35" t="s">
        <v>149</v>
      </c>
      <c r="EI3" s="35" t="s">
        <v>150</v>
      </c>
      <c r="EJ3" s="35" t="s">
        <v>151</v>
      </c>
      <c r="EK3" s="35" t="s">
        <v>152</v>
      </c>
      <c r="EL3" s="35" t="s">
        <v>153</v>
      </c>
      <c r="EM3" s="35" t="s">
        <v>154</v>
      </c>
      <c r="EN3" s="36" t="s">
        <v>155</v>
      </c>
      <c r="EO3" s="46" t="s">
        <v>57</v>
      </c>
      <c r="EP3" s="35" t="s">
        <v>156</v>
      </c>
      <c r="EQ3" s="35" t="s">
        <v>157</v>
      </c>
      <c r="ER3" s="35" t="s">
        <v>158</v>
      </c>
      <c r="ES3" s="35" t="s">
        <v>159</v>
      </c>
      <c r="ET3" s="35" t="s">
        <v>160</v>
      </c>
      <c r="EU3" s="35" t="s">
        <v>161</v>
      </c>
      <c r="EV3" s="35" t="s">
        <v>162</v>
      </c>
      <c r="EW3" s="35" t="s">
        <v>163</v>
      </c>
      <c r="EX3" s="35" t="s">
        <v>164</v>
      </c>
      <c r="EY3" s="36" t="s">
        <v>165</v>
      </c>
    </row>
    <row r="4" spans="1:155" s="55" customFormat="1" ht="75" customHeight="1">
      <c r="A4" s="290" t="s">
        <v>166</v>
      </c>
      <c r="B4" s="299" t="s">
        <v>167</v>
      </c>
      <c r="C4" s="48" t="s">
        <v>167</v>
      </c>
      <c r="D4" s="49" t="s">
        <v>168</v>
      </c>
      <c r="E4" s="50">
        <f>COUNTIF(G4:V4,"x")</f>
        <v>1</v>
      </c>
      <c r="F4" s="51" t="s">
        <v>169</v>
      </c>
      <c r="G4" s="52" t="s">
        <v>170</v>
      </c>
      <c r="H4" s="52"/>
      <c r="I4" s="52"/>
      <c r="J4" s="52"/>
      <c r="K4" s="52"/>
      <c r="L4" s="52"/>
      <c r="M4" s="52"/>
      <c r="N4" s="52"/>
      <c r="O4" s="52"/>
      <c r="P4" s="52"/>
      <c r="Q4" s="52"/>
      <c r="R4" s="52"/>
      <c r="S4" s="52"/>
      <c r="T4" s="52"/>
      <c r="U4" s="52"/>
      <c r="V4" s="53"/>
      <c r="W4" s="54" t="s">
        <v>171</v>
      </c>
      <c r="X4" s="55">
        <v>2</v>
      </c>
      <c r="Y4" s="55">
        <v>2</v>
      </c>
      <c r="Z4" s="55">
        <v>2</v>
      </c>
      <c r="AA4" s="55">
        <v>4</v>
      </c>
      <c r="AB4" s="55">
        <v>2</v>
      </c>
      <c r="AC4" s="56">
        <v>2</v>
      </c>
      <c r="AD4" s="54" t="b">
        <v>0</v>
      </c>
      <c r="AE4" s="55" t="b">
        <v>0</v>
      </c>
      <c r="AF4" s="55" t="b">
        <v>0</v>
      </c>
      <c r="AG4" s="55" t="b">
        <v>0</v>
      </c>
      <c r="AH4" s="55" t="b">
        <v>0</v>
      </c>
      <c r="AI4" s="55" t="b">
        <v>0</v>
      </c>
      <c r="AJ4" s="55" t="b">
        <v>0</v>
      </c>
      <c r="AK4" s="54" t="b">
        <v>0</v>
      </c>
      <c r="AL4" s="55" t="b">
        <v>0</v>
      </c>
      <c r="AM4" s="55" t="b">
        <v>0</v>
      </c>
      <c r="AN4" s="55" t="b">
        <v>0</v>
      </c>
      <c r="AO4" s="55" t="b">
        <v>0</v>
      </c>
      <c r="AP4" s="55" t="b">
        <v>0</v>
      </c>
      <c r="AQ4" s="55" t="b">
        <v>0</v>
      </c>
      <c r="AR4" s="55" t="b">
        <v>0</v>
      </c>
      <c r="AS4" s="55" t="b">
        <v>0</v>
      </c>
      <c r="AT4" s="55" t="b">
        <v>0</v>
      </c>
      <c r="AU4" s="55" t="b">
        <v>0</v>
      </c>
      <c r="AV4" s="56" t="b">
        <v>0</v>
      </c>
      <c r="AW4" s="54" t="b">
        <v>0</v>
      </c>
      <c r="AX4" s="55" t="b">
        <v>0</v>
      </c>
      <c r="AY4" s="55" t="b">
        <v>0</v>
      </c>
      <c r="AZ4" s="55" t="b">
        <v>0</v>
      </c>
      <c r="BA4" s="55" t="b">
        <v>0</v>
      </c>
      <c r="BB4" s="55" t="b">
        <v>0</v>
      </c>
      <c r="BC4" s="55" t="b">
        <v>0</v>
      </c>
      <c r="BD4" s="55" t="b">
        <v>0</v>
      </c>
      <c r="BE4" s="55" t="b">
        <v>0</v>
      </c>
      <c r="BF4" s="55" t="b">
        <v>0</v>
      </c>
      <c r="BG4" s="56" t="b">
        <v>0</v>
      </c>
      <c r="BH4" s="54" t="b">
        <v>0</v>
      </c>
      <c r="BI4" s="55" t="b">
        <v>0</v>
      </c>
      <c r="BJ4" s="55" t="b">
        <v>0</v>
      </c>
      <c r="BK4" s="55" t="b">
        <v>0</v>
      </c>
      <c r="BL4" s="55" t="b">
        <v>0</v>
      </c>
      <c r="BM4" s="55" t="b">
        <v>0</v>
      </c>
      <c r="BN4" s="55" t="b">
        <v>0</v>
      </c>
      <c r="BO4" s="55" t="b">
        <v>0</v>
      </c>
      <c r="BP4" s="55" t="b">
        <v>0</v>
      </c>
      <c r="BQ4" s="55" t="b">
        <v>0</v>
      </c>
      <c r="BR4" s="56" t="b">
        <v>0</v>
      </c>
      <c r="BS4" s="54" t="b">
        <v>0</v>
      </c>
      <c r="BT4" s="55" t="b">
        <v>0</v>
      </c>
      <c r="BU4" s="55" t="b">
        <v>0</v>
      </c>
      <c r="BV4" s="55" t="b">
        <v>0</v>
      </c>
      <c r="BW4" s="55" t="b">
        <v>0</v>
      </c>
      <c r="BX4" s="55" t="b">
        <v>0</v>
      </c>
      <c r="BY4" s="55" t="b">
        <v>0</v>
      </c>
      <c r="BZ4" s="55" t="b">
        <v>0</v>
      </c>
      <c r="CA4" s="55" t="b">
        <v>0</v>
      </c>
      <c r="CB4" s="56" t="b">
        <v>0</v>
      </c>
      <c r="CC4" s="54" t="b">
        <v>0</v>
      </c>
      <c r="CD4" s="55" t="b">
        <v>0</v>
      </c>
      <c r="CE4" s="55" t="b">
        <v>0</v>
      </c>
      <c r="CF4" s="56" t="b">
        <v>0</v>
      </c>
      <c r="CG4" s="54" t="b">
        <v>0</v>
      </c>
      <c r="CH4" s="55" t="b">
        <v>0</v>
      </c>
      <c r="CI4" s="55" t="b">
        <v>0</v>
      </c>
      <c r="CJ4" s="56" t="b">
        <v>0</v>
      </c>
      <c r="CK4" s="54" t="b">
        <v>0</v>
      </c>
      <c r="CL4" s="55" t="b">
        <v>0</v>
      </c>
      <c r="CM4" s="55" t="b">
        <v>0</v>
      </c>
      <c r="CN4" s="55" t="b">
        <v>0</v>
      </c>
      <c r="CO4" s="55" t="b">
        <v>0</v>
      </c>
      <c r="CP4" s="55" t="b">
        <v>0</v>
      </c>
      <c r="CQ4" s="55" t="b">
        <v>0</v>
      </c>
      <c r="CR4" s="56" t="b">
        <v>0</v>
      </c>
      <c r="CS4" s="54" t="b">
        <v>0</v>
      </c>
      <c r="CT4" s="55" t="b">
        <v>0</v>
      </c>
      <c r="CU4" s="55" t="b">
        <v>0</v>
      </c>
      <c r="CV4" s="56" t="b">
        <v>0</v>
      </c>
      <c r="CW4" s="54" t="b">
        <v>0</v>
      </c>
      <c r="CX4" s="55" t="b">
        <v>0</v>
      </c>
      <c r="CY4" s="55" t="b">
        <v>0</v>
      </c>
      <c r="CZ4" s="55" t="b">
        <v>0</v>
      </c>
      <c r="DA4" s="55" t="b">
        <v>0</v>
      </c>
      <c r="DB4" s="55" t="b">
        <v>0</v>
      </c>
      <c r="DC4" s="55" t="b">
        <v>0</v>
      </c>
      <c r="DD4" s="55" t="b">
        <v>0</v>
      </c>
      <c r="DE4" s="55" t="b">
        <v>0</v>
      </c>
      <c r="DF4" s="56" t="b">
        <v>0</v>
      </c>
      <c r="DG4" s="54" t="b">
        <v>0</v>
      </c>
      <c r="DH4" s="55" t="b">
        <v>0</v>
      </c>
      <c r="DI4" s="55" t="b">
        <v>0</v>
      </c>
      <c r="DJ4" s="55" t="b">
        <v>0</v>
      </c>
      <c r="DK4" s="55" t="b">
        <v>0</v>
      </c>
      <c r="DL4" s="55" t="b">
        <v>0</v>
      </c>
      <c r="DM4" s="55" t="b">
        <v>0</v>
      </c>
      <c r="DN4" s="55" t="b">
        <v>0</v>
      </c>
      <c r="DO4" s="55" t="b">
        <v>0</v>
      </c>
      <c r="DP4" s="56" t="b">
        <v>0</v>
      </c>
      <c r="DQ4" s="54" t="b">
        <v>0</v>
      </c>
      <c r="DR4" s="55" t="b">
        <v>0</v>
      </c>
      <c r="DS4" s="55" t="b">
        <v>0</v>
      </c>
      <c r="DT4" s="55" t="b">
        <v>0</v>
      </c>
      <c r="DU4" s="56" t="b">
        <v>0</v>
      </c>
      <c r="DV4" s="54" t="b">
        <v>0</v>
      </c>
      <c r="DW4" s="55" t="b">
        <v>0</v>
      </c>
      <c r="DX4" s="55" t="b">
        <v>0</v>
      </c>
      <c r="DY4" s="55" t="b">
        <v>0</v>
      </c>
      <c r="DZ4" s="55" t="b">
        <v>0</v>
      </c>
      <c r="EA4" s="55" t="b">
        <v>0</v>
      </c>
      <c r="EB4" s="55" t="b">
        <v>0</v>
      </c>
      <c r="EC4" s="55" t="b">
        <v>0</v>
      </c>
      <c r="ED4" s="56" t="b">
        <v>0</v>
      </c>
      <c r="EE4" s="54" t="b">
        <v>0</v>
      </c>
      <c r="EF4" s="55" t="b">
        <v>0</v>
      </c>
      <c r="EG4" s="55" t="b">
        <v>0</v>
      </c>
      <c r="EH4" s="55" t="b">
        <v>0</v>
      </c>
      <c r="EI4" s="55" t="b">
        <v>0</v>
      </c>
      <c r="EJ4" s="55" t="b">
        <v>0</v>
      </c>
      <c r="EK4" s="55" t="b">
        <v>0</v>
      </c>
      <c r="EL4" s="55" t="b">
        <v>0</v>
      </c>
      <c r="EM4" s="55" t="b">
        <v>0</v>
      </c>
      <c r="EN4" s="56" t="b">
        <v>0</v>
      </c>
      <c r="EO4" s="54" t="b">
        <v>0</v>
      </c>
      <c r="EP4" s="55" t="b">
        <v>0</v>
      </c>
      <c r="EQ4" s="55" t="b">
        <v>0</v>
      </c>
      <c r="ER4" s="55" t="b">
        <v>0</v>
      </c>
      <c r="ES4" s="55" t="b">
        <v>0</v>
      </c>
      <c r="ET4" s="55" t="b">
        <v>0</v>
      </c>
      <c r="EU4" s="55" t="b">
        <v>0</v>
      </c>
      <c r="EV4" s="55" t="b">
        <v>0</v>
      </c>
      <c r="EW4" s="55" t="b">
        <v>0</v>
      </c>
      <c r="EX4" s="55" t="b">
        <v>0</v>
      </c>
      <c r="EY4" s="56" t="b">
        <v>0</v>
      </c>
    </row>
    <row r="5" spans="1:155" s="65" customFormat="1" ht="90" customHeight="1">
      <c r="A5" s="291"/>
      <c r="B5" s="300"/>
      <c r="C5" s="57" t="s">
        <v>167</v>
      </c>
      <c r="D5" s="58" t="s">
        <v>168</v>
      </c>
      <c r="E5" s="59">
        <f t="shared" ref="E5:E68" si="0">COUNTIF(G5:V5,"x")</f>
        <v>14</v>
      </c>
      <c r="F5" s="60" t="s">
        <v>172</v>
      </c>
      <c r="G5" s="61"/>
      <c r="H5" s="61" t="s">
        <v>170</v>
      </c>
      <c r="I5" s="61" t="s">
        <v>170</v>
      </c>
      <c r="J5" s="62" t="s">
        <v>170</v>
      </c>
      <c r="K5" s="61" t="s">
        <v>170</v>
      </c>
      <c r="L5" s="62" t="s">
        <v>170</v>
      </c>
      <c r="M5" s="61"/>
      <c r="N5" s="61" t="s">
        <v>170</v>
      </c>
      <c r="O5" s="61" t="s">
        <v>170</v>
      </c>
      <c r="P5" s="61" t="s">
        <v>170</v>
      </c>
      <c r="Q5" s="61" t="s">
        <v>170</v>
      </c>
      <c r="R5" s="61" t="s">
        <v>170</v>
      </c>
      <c r="S5" s="61" t="s">
        <v>170</v>
      </c>
      <c r="T5" s="61" t="s">
        <v>170</v>
      </c>
      <c r="U5" s="61" t="s">
        <v>170</v>
      </c>
      <c r="V5" s="63" t="s">
        <v>170</v>
      </c>
      <c r="W5" s="64" t="b">
        <v>0</v>
      </c>
      <c r="X5" s="65" t="b">
        <v>0</v>
      </c>
      <c r="Y5" s="65" t="b">
        <v>0</v>
      </c>
      <c r="Z5" s="65" t="b">
        <v>0</v>
      </c>
      <c r="AA5" s="65" t="b">
        <v>0</v>
      </c>
      <c r="AB5" s="65" t="b">
        <v>0</v>
      </c>
      <c r="AC5" s="66" t="b">
        <v>0</v>
      </c>
      <c r="AD5" s="64" t="s">
        <v>172</v>
      </c>
      <c r="AE5" s="65">
        <v>4</v>
      </c>
      <c r="AF5" s="65">
        <v>4</v>
      </c>
      <c r="AG5" s="65">
        <v>4</v>
      </c>
      <c r="AH5" s="65">
        <v>4</v>
      </c>
      <c r="AI5" s="65">
        <v>4</v>
      </c>
      <c r="AJ5" s="65">
        <v>4</v>
      </c>
      <c r="AK5" s="64" t="s">
        <v>172</v>
      </c>
      <c r="AL5" s="65">
        <v>4</v>
      </c>
      <c r="AM5" s="65">
        <v>4</v>
      </c>
      <c r="AN5" s="65">
        <v>4</v>
      </c>
      <c r="AO5" s="65">
        <v>4</v>
      </c>
      <c r="AP5" s="65">
        <v>4</v>
      </c>
      <c r="AQ5" s="65">
        <v>4</v>
      </c>
      <c r="AR5" s="65">
        <v>4</v>
      </c>
      <c r="AS5" s="65">
        <v>1</v>
      </c>
      <c r="AT5" s="65">
        <v>4</v>
      </c>
      <c r="AU5" s="65">
        <v>4</v>
      </c>
      <c r="AV5" s="66">
        <v>4</v>
      </c>
      <c r="AW5" s="64" t="s">
        <v>172</v>
      </c>
      <c r="AX5" s="65">
        <v>4</v>
      </c>
      <c r="AY5" s="65">
        <v>4</v>
      </c>
      <c r="AZ5" s="65">
        <v>4</v>
      </c>
      <c r="BA5" s="65">
        <v>4</v>
      </c>
      <c r="BB5" s="65">
        <v>4</v>
      </c>
      <c r="BC5" s="65">
        <v>4</v>
      </c>
      <c r="BD5" s="65">
        <v>4</v>
      </c>
      <c r="BE5" s="65">
        <v>4</v>
      </c>
      <c r="BF5" s="65">
        <v>4</v>
      </c>
      <c r="BG5" s="66">
        <v>4</v>
      </c>
      <c r="BH5" s="64" t="s">
        <v>172</v>
      </c>
      <c r="BI5" s="65">
        <v>4</v>
      </c>
      <c r="BJ5" s="65">
        <v>4</v>
      </c>
      <c r="BK5" s="65">
        <v>4</v>
      </c>
      <c r="BL5" s="65">
        <v>4</v>
      </c>
      <c r="BM5" s="65">
        <v>4</v>
      </c>
      <c r="BN5" s="65">
        <v>4</v>
      </c>
      <c r="BO5" s="65">
        <v>4</v>
      </c>
      <c r="BP5" s="65">
        <v>4</v>
      </c>
      <c r="BQ5" s="65">
        <v>4</v>
      </c>
      <c r="BR5" s="66">
        <v>4</v>
      </c>
      <c r="BS5" s="64" t="s">
        <v>172</v>
      </c>
      <c r="BT5" s="65">
        <v>4</v>
      </c>
      <c r="BU5" s="65">
        <v>4</v>
      </c>
      <c r="BV5" s="65">
        <v>4</v>
      </c>
      <c r="BW5" s="65">
        <v>4</v>
      </c>
      <c r="BX5" s="65">
        <v>4</v>
      </c>
      <c r="BY5" s="65">
        <v>4</v>
      </c>
      <c r="BZ5" s="65">
        <v>2</v>
      </c>
      <c r="CA5" s="65">
        <v>4</v>
      </c>
      <c r="CB5" s="66">
        <v>4</v>
      </c>
      <c r="CC5" s="64" t="b">
        <v>0</v>
      </c>
      <c r="CD5" s="65" t="b">
        <v>0</v>
      </c>
      <c r="CE5" s="65" t="b">
        <v>0</v>
      </c>
      <c r="CF5" s="66" t="b">
        <v>0</v>
      </c>
      <c r="CG5" s="64" t="s">
        <v>172</v>
      </c>
      <c r="CH5" s="65">
        <v>4</v>
      </c>
      <c r="CI5" s="65">
        <v>4</v>
      </c>
      <c r="CJ5" s="66">
        <v>4</v>
      </c>
      <c r="CK5" s="64" t="s">
        <v>172</v>
      </c>
      <c r="CL5" s="65">
        <v>4</v>
      </c>
      <c r="CM5" s="65">
        <v>4</v>
      </c>
      <c r="CN5" s="65">
        <v>4</v>
      </c>
      <c r="CO5" s="65">
        <v>4</v>
      </c>
      <c r="CP5" s="65">
        <v>4</v>
      </c>
      <c r="CQ5" s="65">
        <v>4</v>
      </c>
      <c r="CR5" s="66">
        <v>4</v>
      </c>
      <c r="CS5" s="64" t="s">
        <v>172</v>
      </c>
      <c r="CT5" s="65">
        <v>4</v>
      </c>
      <c r="CU5" s="65">
        <v>4</v>
      </c>
      <c r="CV5" s="66">
        <v>4</v>
      </c>
      <c r="CW5" s="64" t="s">
        <v>172</v>
      </c>
      <c r="CX5" s="65">
        <v>4</v>
      </c>
      <c r="CY5" s="65">
        <v>4</v>
      </c>
      <c r="CZ5" s="65">
        <v>4</v>
      </c>
      <c r="DA5" s="65">
        <v>4</v>
      </c>
      <c r="DB5" s="65">
        <v>4</v>
      </c>
      <c r="DC5" s="65">
        <v>4</v>
      </c>
      <c r="DD5" s="65">
        <v>4</v>
      </c>
      <c r="DE5" s="65">
        <v>4</v>
      </c>
      <c r="DF5" s="66">
        <v>4</v>
      </c>
      <c r="DG5" s="64" t="s">
        <v>172</v>
      </c>
      <c r="DH5" s="65">
        <v>4</v>
      </c>
      <c r="DI5" s="65">
        <v>4</v>
      </c>
      <c r="DJ5" s="65">
        <v>4</v>
      </c>
      <c r="DK5" s="65">
        <v>4</v>
      </c>
      <c r="DL5" s="65">
        <v>4</v>
      </c>
      <c r="DM5" s="65">
        <v>4</v>
      </c>
      <c r="DN5" s="65">
        <v>4</v>
      </c>
      <c r="DO5" s="65">
        <v>4</v>
      </c>
      <c r="DP5" s="66">
        <v>4</v>
      </c>
      <c r="DQ5" s="64" t="s">
        <v>172</v>
      </c>
      <c r="DR5" s="65">
        <v>4</v>
      </c>
      <c r="DS5" s="65">
        <v>4</v>
      </c>
      <c r="DT5" s="65">
        <v>4</v>
      </c>
      <c r="DU5" s="66">
        <v>4</v>
      </c>
      <c r="DV5" s="64" t="s">
        <v>172</v>
      </c>
      <c r="DW5" s="65">
        <v>4</v>
      </c>
      <c r="DX5" s="65">
        <v>4</v>
      </c>
      <c r="DY5" s="65">
        <v>4</v>
      </c>
      <c r="DZ5" s="65">
        <v>4</v>
      </c>
      <c r="EA5" s="65">
        <v>4</v>
      </c>
      <c r="EB5" s="65">
        <v>4</v>
      </c>
      <c r="EC5" s="65">
        <v>4</v>
      </c>
      <c r="ED5" s="66">
        <v>4</v>
      </c>
      <c r="EE5" s="64" t="s">
        <v>172</v>
      </c>
      <c r="EF5" s="65">
        <v>4</v>
      </c>
      <c r="EG5" s="65">
        <v>4</v>
      </c>
      <c r="EH5" s="65">
        <v>4</v>
      </c>
      <c r="EI5" s="65">
        <v>4</v>
      </c>
      <c r="EJ5" s="65">
        <v>4</v>
      </c>
      <c r="EK5" s="65">
        <v>4</v>
      </c>
      <c r="EL5" s="65">
        <v>4</v>
      </c>
      <c r="EM5" s="65">
        <v>4</v>
      </c>
      <c r="EN5" s="66">
        <v>4</v>
      </c>
      <c r="EO5" s="64" t="s">
        <v>172</v>
      </c>
      <c r="EP5" s="65">
        <v>4</v>
      </c>
      <c r="EQ5" s="65">
        <v>4</v>
      </c>
      <c r="ER5" s="65">
        <v>4</v>
      </c>
      <c r="ES5" s="65">
        <v>4</v>
      </c>
      <c r="ET5" s="65">
        <v>4</v>
      </c>
      <c r="EU5" s="65">
        <v>4</v>
      </c>
      <c r="EV5" s="65">
        <v>4</v>
      </c>
      <c r="EW5" s="65">
        <v>4</v>
      </c>
      <c r="EX5" s="65">
        <v>4</v>
      </c>
      <c r="EY5" s="66">
        <v>4</v>
      </c>
    </row>
    <row r="6" spans="1:155" s="65" customFormat="1" ht="90" customHeight="1">
      <c r="A6" s="291"/>
      <c r="B6" s="301"/>
      <c r="C6" s="57" t="s">
        <v>167</v>
      </c>
      <c r="D6" s="67" t="s">
        <v>173</v>
      </c>
      <c r="E6" s="59">
        <f t="shared" si="0"/>
        <v>1</v>
      </c>
      <c r="F6" s="68" t="s">
        <v>172</v>
      </c>
      <c r="G6" s="61"/>
      <c r="H6" s="61"/>
      <c r="I6" s="61"/>
      <c r="J6" s="62"/>
      <c r="K6" s="61"/>
      <c r="L6" s="62"/>
      <c r="M6" s="61" t="s">
        <v>170</v>
      </c>
      <c r="N6" s="61"/>
      <c r="O6" s="61"/>
      <c r="P6" s="61"/>
      <c r="Q6" s="61"/>
      <c r="R6" s="61"/>
      <c r="S6" s="61"/>
      <c r="T6" s="61"/>
      <c r="U6" s="61"/>
      <c r="V6" s="63"/>
      <c r="W6" s="64" t="b">
        <v>0</v>
      </c>
      <c r="X6" s="65" t="b">
        <v>0</v>
      </c>
      <c r="Y6" s="65" t="b">
        <v>0</v>
      </c>
      <c r="Z6" s="65" t="b">
        <v>0</v>
      </c>
      <c r="AA6" s="65" t="b">
        <v>0</v>
      </c>
      <c r="AB6" s="65" t="b">
        <v>0</v>
      </c>
      <c r="AC6" s="66" t="b">
        <v>0</v>
      </c>
      <c r="AD6" s="64" t="b">
        <v>0</v>
      </c>
      <c r="AE6" s="65" t="b">
        <v>0</v>
      </c>
      <c r="AF6" s="65" t="b">
        <v>0</v>
      </c>
      <c r="AG6" s="65" t="b">
        <v>0</v>
      </c>
      <c r="AH6" s="65" t="b">
        <v>0</v>
      </c>
      <c r="AI6" s="65" t="b">
        <v>0</v>
      </c>
      <c r="AJ6" s="65" t="b">
        <v>0</v>
      </c>
      <c r="AK6" s="64" t="b">
        <v>0</v>
      </c>
      <c r="AL6" s="65" t="b">
        <v>0</v>
      </c>
      <c r="AM6" s="65" t="b">
        <v>0</v>
      </c>
      <c r="AN6" s="65" t="b">
        <v>0</v>
      </c>
      <c r="AO6" s="65" t="b">
        <v>0</v>
      </c>
      <c r="AP6" s="65" t="b">
        <v>0</v>
      </c>
      <c r="AQ6" s="65" t="b">
        <v>0</v>
      </c>
      <c r="AR6" s="65" t="b">
        <v>0</v>
      </c>
      <c r="AS6" s="65" t="b">
        <v>0</v>
      </c>
      <c r="AT6" s="65" t="b">
        <v>0</v>
      </c>
      <c r="AU6" s="65" t="b">
        <v>0</v>
      </c>
      <c r="AV6" s="66" t="b">
        <v>0</v>
      </c>
      <c r="AW6" s="64" t="b">
        <v>0</v>
      </c>
      <c r="AX6" s="65" t="b">
        <v>0</v>
      </c>
      <c r="AY6" s="65" t="b">
        <v>0</v>
      </c>
      <c r="AZ6" s="65" t="b">
        <v>0</v>
      </c>
      <c r="BA6" s="65" t="b">
        <v>0</v>
      </c>
      <c r="BB6" s="65" t="b">
        <v>0</v>
      </c>
      <c r="BC6" s="65" t="b">
        <v>0</v>
      </c>
      <c r="BD6" s="65" t="b">
        <v>0</v>
      </c>
      <c r="BE6" s="65" t="b">
        <v>0</v>
      </c>
      <c r="BF6" s="65" t="b">
        <v>0</v>
      </c>
      <c r="BG6" s="66" t="b">
        <v>0</v>
      </c>
      <c r="BH6" s="64" t="b">
        <v>0</v>
      </c>
      <c r="BI6" s="65" t="b">
        <v>0</v>
      </c>
      <c r="BJ6" s="65" t="b">
        <v>0</v>
      </c>
      <c r="BK6" s="65" t="b">
        <v>0</v>
      </c>
      <c r="BL6" s="65" t="b">
        <v>0</v>
      </c>
      <c r="BM6" s="65" t="b">
        <v>0</v>
      </c>
      <c r="BN6" s="65" t="b">
        <v>0</v>
      </c>
      <c r="BO6" s="65" t="b">
        <v>0</v>
      </c>
      <c r="BP6" s="65" t="b">
        <v>0</v>
      </c>
      <c r="BQ6" s="65" t="b">
        <v>0</v>
      </c>
      <c r="BR6" s="66" t="b">
        <v>0</v>
      </c>
      <c r="BS6" s="64" t="b">
        <v>0</v>
      </c>
      <c r="BT6" s="65" t="b">
        <v>0</v>
      </c>
      <c r="BU6" s="65" t="b">
        <v>0</v>
      </c>
      <c r="BV6" s="65" t="b">
        <v>0</v>
      </c>
      <c r="BW6" s="65" t="b">
        <v>0</v>
      </c>
      <c r="BX6" s="65" t="b">
        <v>0</v>
      </c>
      <c r="BY6" s="65" t="b">
        <v>0</v>
      </c>
      <c r="BZ6" s="65" t="b">
        <v>0</v>
      </c>
      <c r="CA6" s="65" t="b">
        <v>0</v>
      </c>
      <c r="CB6" s="66" t="b">
        <v>0</v>
      </c>
      <c r="CC6" s="64" t="s">
        <v>172</v>
      </c>
      <c r="CD6" s="65">
        <v>4</v>
      </c>
      <c r="CE6" s="65">
        <v>4</v>
      </c>
      <c r="CF6" s="66">
        <v>4</v>
      </c>
      <c r="CG6" s="64" t="b">
        <v>0</v>
      </c>
      <c r="CH6" s="65" t="b">
        <v>0</v>
      </c>
      <c r="CI6" s="65" t="b">
        <v>0</v>
      </c>
      <c r="CJ6" s="66" t="b">
        <v>0</v>
      </c>
      <c r="CK6" s="64" t="b">
        <v>0</v>
      </c>
      <c r="CL6" s="65" t="b">
        <v>0</v>
      </c>
      <c r="CM6" s="65" t="b">
        <v>0</v>
      </c>
      <c r="CN6" s="65" t="b">
        <v>0</v>
      </c>
      <c r="CO6" s="65" t="b">
        <v>0</v>
      </c>
      <c r="CP6" s="65" t="b">
        <v>0</v>
      </c>
      <c r="CQ6" s="65" t="b">
        <v>0</v>
      </c>
      <c r="CR6" s="66" t="b">
        <v>0</v>
      </c>
      <c r="CS6" s="64" t="b">
        <v>0</v>
      </c>
      <c r="CT6" s="65" t="b">
        <v>0</v>
      </c>
      <c r="CU6" s="65" t="b">
        <v>0</v>
      </c>
      <c r="CV6" s="66" t="b">
        <v>0</v>
      </c>
      <c r="CW6" s="64" t="b">
        <v>0</v>
      </c>
      <c r="CX6" s="65" t="b">
        <v>0</v>
      </c>
      <c r="CY6" s="65" t="b">
        <v>0</v>
      </c>
      <c r="CZ6" s="65" t="b">
        <v>0</v>
      </c>
      <c r="DA6" s="65" t="b">
        <v>0</v>
      </c>
      <c r="DB6" s="65" t="b">
        <v>0</v>
      </c>
      <c r="DC6" s="65" t="b">
        <v>0</v>
      </c>
      <c r="DD6" s="65" t="b">
        <v>0</v>
      </c>
      <c r="DE6" s="65" t="b">
        <v>0</v>
      </c>
      <c r="DF6" s="66" t="b">
        <v>0</v>
      </c>
      <c r="DG6" s="64" t="b">
        <v>0</v>
      </c>
      <c r="DH6" s="65" t="b">
        <v>0</v>
      </c>
      <c r="DI6" s="65" t="b">
        <v>0</v>
      </c>
      <c r="DJ6" s="65" t="b">
        <v>0</v>
      </c>
      <c r="DK6" s="65" t="b">
        <v>0</v>
      </c>
      <c r="DL6" s="65" t="b">
        <v>0</v>
      </c>
      <c r="DM6" s="65" t="b">
        <v>0</v>
      </c>
      <c r="DN6" s="65" t="b">
        <v>0</v>
      </c>
      <c r="DO6" s="65" t="b">
        <v>0</v>
      </c>
      <c r="DP6" s="66" t="b">
        <v>0</v>
      </c>
      <c r="DQ6" s="64" t="b">
        <v>0</v>
      </c>
      <c r="DR6" s="65" t="b">
        <v>0</v>
      </c>
      <c r="DS6" s="65" t="b">
        <v>0</v>
      </c>
      <c r="DT6" s="65" t="b">
        <v>0</v>
      </c>
      <c r="DU6" s="66" t="b">
        <v>0</v>
      </c>
      <c r="DV6" s="64" t="b">
        <v>0</v>
      </c>
      <c r="DW6" s="65" t="b">
        <v>0</v>
      </c>
      <c r="DX6" s="65" t="b">
        <v>0</v>
      </c>
      <c r="DY6" s="65" t="b">
        <v>0</v>
      </c>
      <c r="DZ6" s="65" t="b">
        <v>0</v>
      </c>
      <c r="EA6" s="65" t="b">
        <v>0</v>
      </c>
      <c r="EB6" s="65" t="b">
        <v>0</v>
      </c>
      <c r="EC6" s="65" t="b">
        <v>0</v>
      </c>
      <c r="ED6" s="66" t="b">
        <v>0</v>
      </c>
      <c r="EE6" s="64" t="b">
        <v>0</v>
      </c>
      <c r="EF6" s="65" t="b">
        <v>0</v>
      </c>
      <c r="EG6" s="65" t="b">
        <v>0</v>
      </c>
      <c r="EH6" s="65" t="b">
        <v>0</v>
      </c>
      <c r="EI6" s="65" t="b">
        <v>0</v>
      </c>
      <c r="EJ6" s="65" t="b">
        <v>0</v>
      </c>
      <c r="EK6" s="65" t="b">
        <v>0</v>
      </c>
      <c r="EL6" s="65" t="b">
        <v>0</v>
      </c>
      <c r="EM6" s="65" t="b">
        <v>0</v>
      </c>
      <c r="EN6" s="66" t="b">
        <v>0</v>
      </c>
      <c r="EO6" s="64" t="b">
        <v>0</v>
      </c>
      <c r="EP6" s="65" t="b">
        <v>0</v>
      </c>
      <c r="EQ6" s="65" t="b">
        <v>0</v>
      </c>
      <c r="ER6" s="65" t="b">
        <v>0</v>
      </c>
      <c r="ES6" s="65" t="b">
        <v>0</v>
      </c>
      <c r="ET6" s="65" t="b">
        <v>0</v>
      </c>
      <c r="EU6" s="65" t="b">
        <v>0</v>
      </c>
      <c r="EV6" s="65" t="b">
        <v>0</v>
      </c>
      <c r="EW6" s="65" t="b">
        <v>0</v>
      </c>
      <c r="EX6" s="65" t="b">
        <v>0</v>
      </c>
      <c r="EY6" s="66" t="b">
        <v>0</v>
      </c>
    </row>
    <row r="7" spans="1:155" s="65" customFormat="1" ht="90" customHeight="1">
      <c r="A7" s="291"/>
      <c r="B7" s="302" t="s">
        <v>174</v>
      </c>
      <c r="C7" s="57" t="s">
        <v>174</v>
      </c>
      <c r="D7" s="69" t="s">
        <v>175</v>
      </c>
      <c r="E7" s="59">
        <f t="shared" si="0"/>
        <v>14</v>
      </c>
      <c r="F7" s="70" t="s">
        <v>176</v>
      </c>
      <c r="G7" s="61" t="s">
        <v>170</v>
      </c>
      <c r="H7" s="61" t="s">
        <v>170</v>
      </c>
      <c r="I7" s="61" t="s">
        <v>170</v>
      </c>
      <c r="J7" s="62" t="s">
        <v>170</v>
      </c>
      <c r="K7" s="61" t="s">
        <v>170</v>
      </c>
      <c r="L7" s="61" t="s">
        <v>170</v>
      </c>
      <c r="M7" s="61" t="s">
        <v>170</v>
      </c>
      <c r="N7" s="61"/>
      <c r="O7" s="61" t="s">
        <v>170</v>
      </c>
      <c r="P7" s="61" t="s">
        <v>170</v>
      </c>
      <c r="Q7" s="61"/>
      <c r="R7" s="61" t="s">
        <v>170</v>
      </c>
      <c r="S7" s="61" t="s">
        <v>170</v>
      </c>
      <c r="T7" s="61" t="s">
        <v>170</v>
      </c>
      <c r="U7" s="61" t="s">
        <v>170</v>
      </c>
      <c r="V7" s="63" t="s">
        <v>170</v>
      </c>
      <c r="W7" s="64" t="s">
        <v>176</v>
      </c>
      <c r="X7" s="65">
        <v>4</v>
      </c>
      <c r="Y7" s="65">
        <v>4</v>
      </c>
      <c r="Z7" s="65">
        <v>4</v>
      </c>
      <c r="AA7" s="65">
        <v>4</v>
      </c>
      <c r="AB7" s="65">
        <v>4</v>
      </c>
      <c r="AC7" s="66">
        <v>4</v>
      </c>
      <c r="AD7" s="64" t="s">
        <v>176</v>
      </c>
      <c r="AE7" s="65">
        <v>4</v>
      </c>
      <c r="AF7" s="65">
        <v>4</v>
      </c>
      <c r="AG7" s="65">
        <v>4</v>
      </c>
      <c r="AH7" s="65">
        <v>4</v>
      </c>
      <c r="AI7" s="65">
        <v>4</v>
      </c>
      <c r="AJ7" s="65">
        <v>4</v>
      </c>
      <c r="AK7" s="64" t="s">
        <v>176</v>
      </c>
      <c r="AL7" s="65">
        <v>4</v>
      </c>
      <c r="AM7" s="65">
        <v>4</v>
      </c>
      <c r="AN7" s="65">
        <v>4</v>
      </c>
      <c r="AO7" s="65">
        <v>4</v>
      </c>
      <c r="AP7" s="65">
        <v>4</v>
      </c>
      <c r="AQ7" s="65">
        <v>4</v>
      </c>
      <c r="AR7" s="65">
        <v>4</v>
      </c>
      <c r="AS7" s="65">
        <v>1</v>
      </c>
      <c r="AT7" s="65">
        <v>4</v>
      </c>
      <c r="AU7" s="65">
        <v>4</v>
      </c>
      <c r="AV7" s="66">
        <v>4</v>
      </c>
      <c r="AW7" s="64" t="s">
        <v>176</v>
      </c>
      <c r="AX7" s="65">
        <v>4</v>
      </c>
      <c r="AY7" s="65">
        <v>4</v>
      </c>
      <c r="AZ7" s="65">
        <v>4</v>
      </c>
      <c r="BA7" s="65">
        <v>4</v>
      </c>
      <c r="BB7" s="65">
        <v>4</v>
      </c>
      <c r="BC7" s="65">
        <v>4</v>
      </c>
      <c r="BD7" s="65">
        <v>4</v>
      </c>
      <c r="BE7" s="65">
        <v>4</v>
      </c>
      <c r="BF7" s="65">
        <v>4</v>
      </c>
      <c r="BG7" s="66">
        <v>4</v>
      </c>
      <c r="BH7" s="64" t="s">
        <v>176</v>
      </c>
      <c r="BI7" s="65">
        <v>4</v>
      </c>
      <c r="BJ7" s="65">
        <v>4</v>
      </c>
      <c r="BK7" s="65">
        <v>4</v>
      </c>
      <c r="BL7" s="65">
        <v>4</v>
      </c>
      <c r="BM7" s="65">
        <v>4</v>
      </c>
      <c r="BN7" s="65">
        <v>4</v>
      </c>
      <c r="BO7" s="65">
        <v>4</v>
      </c>
      <c r="BP7" s="65">
        <v>4</v>
      </c>
      <c r="BQ7" s="65">
        <v>4</v>
      </c>
      <c r="BR7" s="66">
        <v>4</v>
      </c>
      <c r="BS7" s="64" t="s">
        <v>176</v>
      </c>
      <c r="BT7" s="65">
        <v>4</v>
      </c>
      <c r="BU7" s="65">
        <v>4</v>
      </c>
      <c r="BV7" s="65">
        <v>4</v>
      </c>
      <c r="BW7" s="65">
        <v>4</v>
      </c>
      <c r="BX7" s="65">
        <v>4</v>
      </c>
      <c r="BY7" s="65">
        <v>4</v>
      </c>
      <c r="BZ7" s="65">
        <v>4</v>
      </c>
      <c r="CA7" s="65">
        <v>4</v>
      </c>
      <c r="CB7" s="66">
        <v>4</v>
      </c>
      <c r="CC7" s="64" t="s">
        <v>176</v>
      </c>
      <c r="CD7" s="65">
        <v>2</v>
      </c>
      <c r="CE7" s="65">
        <v>4</v>
      </c>
      <c r="CF7" s="66">
        <v>4</v>
      </c>
      <c r="CG7" s="64" t="b">
        <v>0</v>
      </c>
      <c r="CH7" s="65" t="b">
        <v>0</v>
      </c>
      <c r="CI7" s="65" t="b">
        <v>0</v>
      </c>
      <c r="CJ7" s="66" t="b">
        <v>0</v>
      </c>
      <c r="CK7" s="64" t="s">
        <v>176</v>
      </c>
      <c r="CL7" s="65">
        <v>4</v>
      </c>
      <c r="CM7" s="65">
        <v>4</v>
      </c>
      <c r="CN7" s="65">
        <v>4</v>
      </c>
      <c r="CO7" s="65">
        <v>4</v>
      </c>
      <c r="CP7" s="65">
        <v>4</v>
      </c>
      <c r="CQ7" s="65">
        <v>4</v>
      </c>
      <c r="CR7" s="66">
        <v>4</v>
      </c>
      <c r="CS7" s="64" t="s">
        <v>176</v>
      </c>
      <c r="CT7" s="65">
        <v>4</v>
      </c>
      <c r="CU7" s="65">
        <v>4</v>
      </c>
      <c r="CV7" s="66">
        <v>4</v>
      </c>
      <c r="CW7" s="64" t="b">
        <v>0</v>
      </c>
      <c r="CX7" s="65" t="b">
        <v>0</v>
      </c>
      <c r="CY7" s="65" t="b">
        <v>0</v>
      </c>
      <c r="CZ7" s="65" t="b">
        <v>0</v>
      </c>
      <c r="DA7" s="65" t="b">
        <v>0</v>
      </c>
      <c r="DB7" s="65" t="b">
        <v>0</v>
      </c>
      <c r="DC7" s="65" t="b">
        <v>0</v>
      </c>
      <c r="DD7" s="65" t="b">
        <v>0</v>
      </c>
      <c r="DE7" s="65" t="b">
        <v>0</v>
      </c>
      <c r="DF7" s="66" t="b">
        <v>0</v>
      </c>
      <c r="DG7" s="64" t="s">
        <v>176</v>
      </c>
      <c r="DH7" s="65">
        <v>4</v>
      </c>
      <c r="DI7" s="65">
        <v>4</v>
      </c>
      <c r="DJ7" s="65">
        <v>4</v>
      </c>
      <c r="DK7" s="65">
        <v>4</v>
      </c>
      <c r="DL7" s="65">
        <v>4</v>
      </c>
      <c r="DM7" s="65">
        <v>4</v>
      </c>
      <c r="DN7" s="65">
        <v>4</v>
      </c>
      <c r="DO7" s="65">
        <v>4</v>
      </c>
      <c r="DP7" s="66">
        <v>4</v>
      </c>
      <c r="DQ7" s="64" t="s">
        <v>176</v>
      </c>
      <c r="DR7" s="65">
        <v>4</v>
      </c>
      <c r="DS7" s="65">
        <v>4</v>
      </c>
      <c r="DT7" s="65">
        <v>4</v>
      </c>
      <c r="DU7" s="66">
        <v>4</v>
      </c>
      <c r="DV7" s="64" t="s">
        <v>176</v>
      </c>
      <c r="DW7" s="65">
        <v>4</v>
      </c>
      <c r="DX7" s="65">
        <v>4</v>
      </c>
      <c r="DY7" s="65">
        <v>4</v>
      </c>
      <c r="DZ7" s="65">
        <v>4</v>
      </c>
      <c r="EA7" s="65">
        <v>4</v>
      </c>
      <c r="EB7" s="65">
        <v>4</v>
      </c>
      <c r="EC7" s="65">
        <v>4</v>
      </c>
      <c r="ED7" s="66">
        <v>4</v>
      </c>
      <c r="EE7" s="64" t="s">
        <v>176</v>
      </c>
      <c r="EF7" s="65">
        <v>4</v>
      </c>
      <c r="EG7" s="65">
        <v>4</v>
      </c>
      <c r="EH7" s="65">
        <v>4</v>
      </c>
      <c r="EI7" s="65">
        <v>4</v>
      </c>
      <c r="EJ7" s="65">
        <v>4</v>
      </c>
      <c r="EK7" s="65">
        <v>4</v>
      </c>
      <c r="EL7" s="65">
        <v>4</v>
      </c>
      <c r="EM7" s="65">
        <v>4</v>
      </c>
      <c r="EN7" s="66">
        <v>4</v>
      </c>
      <c r="EO7" s="64" t="s">
        <v>176</v>
      </c>
      <c r="EP7" s="65">
        <v>4</v>
      </c>
      <c r="EQ7" s="65">
        <v>4</v>
      </c>
      <c r="ER7" s="65">
        <v>4</v>
      </c>
      <c r="ES7" s="65">
        <v>4</v>
      </c>
      <c r="ET7" s="65">
        <v>4</v>
      </c>
      <c r="EU7" s="65">
        <v>4</v>
      </c>
      <c r="EV7" s="65">
        <v>4</v>
      </c>
      <c r="EW7" s="65">
        <v>4</v>
      </c>
      <c r="EX7" s="65">
        <v>4</v>
      </c>
      <c r="EY7" s="66">
        <v>4</v>
      </c>
    </row>
    <row r="8" spans="1:155" s="65" customFormat="1" ht="180">
      <c r="A8" s="291"/>
      <c r="B8" s="300"/>
      <c r="C8" s="57" t="s">
        <v>174</v>
      </c>
      <c r="D8" s="67" t="s">
        <v>177</v>
      </c>
      <c r="E8" s="59">
        <f t="shared" si="0"/>
        <v>1</v>
      </c>
      <c r="F8" s="68" t="s">
        <v>178</v>
      </c>
      <c r="G8" s="61"/>
      <c r="H8" s="61"/>
      <c r="I8" s="61"/>
      <c r="J8" s="62"/>
      <c r="K8" s="61"/>
      <c r="L8" s="61"/>
      <c r="M8" s="61"/>
      <c r="N8" s="61" t="s">
        <v>170</v>
      </c>
      <c r="O8" s="61"/>
      <c r="P8" s="61"/>
      <c r="Q8" s="61"/>
      <c r="R8" s="61"/>
      <c r="S8" s="61"/>
      <c r="T8" s="61"/>
      <c r="U8" s="61"/>
      <c r="V8" s="63"/>
      <c r="W8" s="64" t="b">
        <v>0</v>
      </c>
      <c r="X8" s="65" t="b">
        <v>0</v>
      </c>
      <c r="Y8" s="65" t="b">
        <v>0</v>
      </c>
      <c r="Z8" s="65" t="b">
        <v>0</v>
      </c>
      <c r="AA8" s="65" t="b">
        <v>0</v>
      </c>
      <c r="AB8" s="65" t="b">
        <v>0</v>
      </c>
      <c r="AC8" s="66" t="b">
        <v>0</v>
      </c>
      <c r="AD8" s="64" t="b">
        <v>0</v>
      </c>
      <c r="AE8" s="65" t="b">
        <v>0</v>
      </c>
      <c r="AF8" s="65" t="b">
        <v>0</v>
      </c>
      <c r="AG8" s="65" t="b">
        <v>0</v>
      </c>
      <c r="AH8" s="65" t="b">
        <v>0</v>
      </c>
      <c r="AI8" s="65" t="b">
        <v>0</v>
      </c>
      <c r="AJ8" s="65" t="b">
        <v>0</v>
      </c>
      <c r="AK8" s="64" t="b">
        <v>0</v>
      </c>
      <c r="AL8" s="65" t="b">
        <v>0</v>
      </c>
      <c r="AM8" s="65" t="b">
        <v>0</v>
      </c>
      <c r="AN8" s="65" t="b">
        <v>0</v>
      </c>
      <c r="AO8" s="65" t="b">
        <v>0</v>
      </c>
      <c r="AP8" s="65" t="b">
        <v>0</v>
      </c>
      <c r="AQ8" s="65" t="b">
        <v>0</v>
      </c>
      <c r="AR8" s="65" t="b">
        <v>0</v>
      </c>
      <c r="AS8" s="65" t="b">
        <v>0</v>
      </c>
      <c r="AT8" s="65" t="b">
        <v>0</v>
      </c>
      <c r="AU8" s="65" t="b">
        <v>0</v>
      </c>
      <c r="AV8" s="66" t="b">
        <v>0</v>
      </c>
      <c r="AW8" s="64" t="b">
        <v>0</v>
      </c>
      <c r="AX8" s="65" t="b">
        <v>0</v>
      </c>
      <c r="AY8" s="65" t="b">
        <v>0</v>
      </c>
      <c r="AZ8" s="65" t="b">
        <v>0</v>
      </c>
      <c r="BA8" s="65" t="b">
        <v>0</v>
      </c>
      <c r="BB8" s="65" t="b">
        <v>0</v>
      </c>
      <c r="BC8" s="65" t="b">
        <v>0</v>
      </c>
      <c r="BD8" s="65" t="b">
        <v>0</v>
      </c>
      <c r="BE8" s="65" t="b">
        <v>0</v>
      </c>
      <c r="BF8" s="65" t="b">
        <v>0</v>
      </c>
      <c r="BG8" s="66" t="b">
        <v>0</v>
      </c>
      <c r="BH8" s="64" t="b">
        <v>0</v>
      </c>
      <c r="BI8" s="65" t="b">
        <v>0</v>
      </c>
      <c r="BJ8" s="65" t="b">
        <v>0</v>
      </c>
      <c r="BK8" s="65" t="b">
        <v>0</v>
      </c>
      <c r="BL8" s="65" t="b">
        <v>0</v>
      </c>
      <c r="BM8" s="65" t="b">
        <v>0</v>
      </c>
      <c r="BN8" s="65" t="b">
        <v>0</v>
      </c>
      <c r="BO8" s="65" t="b">
        <v>0</v>
      </c>
      <c r="BP8" s="65" t="b">
        <v>0</v>
      </c>
      <c r="BQ8" s="65" t="b">
        <v>0</v>
      </c>
      <c r="BR8" s="66" t="b">
        <v>0</v>
      </c>
      <c r="BS8" s="64" t="b">
        <v>0</v>
      </c>
      <c r="BT8" s="65" t="b">
        <v>0</v>
      </c>
      <c r="BU8" s="65" t="b">
        <v>0</v>
      </c>
      <c r="BV8" s="65" t="b">
        <v>0</v>
      </c>
      <c r="BW8" s="65" t="b">
        <v>0</v>
      </c>
      <c r="BX8" s="65" t="b">
        <v>0</v>
      </c>
      <c r="BY8" s="65" t="b">
        <v>0</v>
      </c>
      <c r="BZ8" s="65" t="b">
        <v>0</v>
      </c>
      <c r="CA8" s="65" t="b">
        <v>0</v>
      </c>
      <c r="CB8" s="66" t="b">
        <v>0</v>
      </c>
      <c r="CC8" s="64" t="b">
        <v>0</v>
      </c>
      <c r="CD8" s="65" t="b">
        <v>0</v>
      </c>
      <c r="CE8" s="65" t="b">
        <v>0</v>
      </c>
      <c r="CF8" s="66" t="b">
        <v>0</v>
      </c>
      <c r="CG8" s="64" t="s">
        <v>179</v>
      </c>
      <c r="CH8" s="65">
        <v>4</v>
      </c>
      <c r="CI8" s="65">
        <v>2</v>
      </c>
      <c r="CJ8" s="66">
        <v>4</v>
      </c>
      <c r="CK8" s="64" t="b">
        <v>0</v>
      </c>
      <c r="CL8" s="65" t="b">
        <v>0</v>
      </c>
      <c r="CM8" s="65" t="b">
        <v>0</v>
      </c>
      <c r="CN8" s="65" t="b">
        <v>0</v>
      </c>
      <c r="CO8" s="65" t="b">
        <v>0</v>
      </c>
      <c r="CP8" s="65" t="b">
        <v>0</v>
      </c>
      <c r="CQ8" s="65" t="b">
        <v>0</v>
      </c>
      <c r="CR8" s="66" t="b">
        <v>0</v>
      </c>
      <c r="CS8" s="64" t="b">
        <v>0</v>
      </c>
      <c r="CT8" s="65" t="b">
        <v>0</v>
      </c>
      <c r="CU8" s="65" t="b">
        <v>0</v>
      </c>
      <c r="CV8" s="66" t="b">
        <v>0</v>
      </c>
      <c r="CW8" s="64" t="b">
        <v>0</v>
      </c>
      <c r="CX8" s="65" t="b">
        <v>0</v>
      </c>
      <c r="CY8" s="65" t="b">
        <v>0</v>
      </c>
      <c r="CZ8" s="65" t="b">
        <v>0</v>
      </c>
      <c r="DA8" s="65" t="b">
        <v>0</v>
      </c>
      <c r="DB8" s="65" t="b">
        <v>0</v>
      </c>
      <c r="DC8" s="65" t="b">
        <v>0</v>
      </c>
      <c r="DD8" s="65" t="b">
        <v>0</v>
      </c>
      <c r="DE8" s="65" t="b">
        <v>0</v>
      </c>
      <c r="DF8" s="66" t="b">
        <v>0</v>
      </c>
      <c r="DG8" s="64" t="b">
        <v>0</v>
      </c>
      <c r="DH8" s="65" t="b">
        <v>0</v>
      </c>
      <c r="DI8" s="65" t="b">
        <v>0</v>
      </c>
      <c r="DJ8" s="65" t="b">
        <v>0</v>
      </c>
      <c r="DK8" s="65" t="b">
        <v>0</v>
      </c>
      <c r="DL8" s="65" t="b">
        <v>0</v>
      </c>
      <c r="DM8" s="65" t="b">
        <v>0</v>
      </c>
      <c r="DN8" s="65" t="b">
        <v>0</v>
      </c>
      <c r="DO8" s="65" t="b">
        <v>0</v>
      </c>
      <c r="DP8" s="66" t="b">
        <v>0</v>
      </c>
      <c r="DQ8" s="64" t="b">
        <v>0</v>
      </c>
      <c r="DR8" s="65" t="b">
        <v>0</v>
      </c>
      <c r="DS8" s="65" t="b">
        <v>0</v>
      </c>
      <c r="DT8" s="65" t="b">
        <v>0</v>
      </c>
      <c r="DU8" s="66" t="b">
        <v>0</v>
      </c>
      <c r="DV8" s="64" t="b">
        <v>0</v>
      </c>
      <c r="DW8" s="65" t="b">
        <v>0</v>
      </c>
      <c r="DX8" s="65" t="b">
        <v>0</v>
      </c>
      <c r="DY8" s="65" t="b">
        <v>0</v>
      </c>
      <c r="DZ8" s="65" t="b">
        <v>0</v>
      </c>
      <c r="EA8" s="65" t="b">
        <v>0</v>
      </c>
      <c r="EB8" s="65" t="b">
        <v>0</v>
      </c>
      <c r="EC8" s="65" t="b">
        <v>0</v>
      </c>
      <c r="ED8" s="66" t="b">
        <v>0</v>
      </c>
      <c r="EE8" s="64" t="b">
        <v>0</v>
      </c>
      <c r="EF8" s="65" t="b">
        <v>0</v>
      </c>
      <c r="EG8" s="65" t="b">
        <v>0</v>
      </c>
      <c r="EH8" s="65" t="b">
        <v>0</v>
      </c>
      <c r="EI8" s="65" t="b">
        <v>0</v>
      </c>
      <c r="EJ8" s="65" t="b">
        <v>0</v>
      </c>
      <c r="EK8" s="65" t="b">
        <v>0</v>
      </c>
      <c r="EL8" s="65" t="b">
        <v>0</v>
      </c>
      <c r="EM8" s="65" t="b">
        <v>0</v>
      </c>
      <c r="EN8" s="66" t="b">
        <v>0</v>
      </c>
      <c r="EO8" s="64" t="b">
        <v>0</v>
      </c>
      <c r="EP8" s="65" t="b">
        <v>0</v>
      </c>
      <c r="EQ8" s="65" t="b">
        <v>0</v>
      </c>
      <c r="ER8" s="65" t="b">
        <v>0</v>
      </c>
      <c r="ES8" s="65" t="b">
        <v>0</v>
      </c>
      <c r="ET8" s="65" t="b">
        <v>0</v>
      </c>
      <c r="EU8" s="65" t="b">
        <v>0</v>
      </c>
      <c r="EV8" s="65" t="b">
        <v>0</v>
      </c>
      <c r="EW8" s="65" t="b">
        <v>0</v>
      </c>
      <c r="EX8" s="65" t="b">
        <v>0</v>
      </c>
      <c r="EY8" s="66" t="b">
        <v>0</v>
      </c>
    </row>
    <row r="9" spans="1:155" s="65" customFormat="1" ht="90">
      <c r="A9" s="291"/>
      <c r="B9" s="301"/>
      <c r="C9" s="57" t="s">
        <v>174</v>
      </c>
      <c r="D9" s="71" t="s">
        <v>180</v>
      </c>
      <c r="E9" s="59">
        <f t="shared" si="0"/>
        <v>1</v>
      </c>
      <c r="F9" s="72" t="s">
        <v>181</v>
      </c>
      <c r="G9" s="61"/>
      <c r="H9" s="61"/>
      <c r="I9" s="61"/>
      <c r="J9" s="61"/>
      <c r="K9" s="61"/>
      <c r="L9" s="61"/>
      <c r="M9" s="61"/>
      <c r="N9" s="61"/>
      <c r="O9" s="61"/>
      <c r="P9" s="61"/>
      <c r="Q9" s="61" t="s">
        <v>170</v>
      </c>
      <c r="R9" s="61"/>
      <c r="S9" s="61"/>
      <c r="T9" s="61"/>
      <c r="U9" s="61"/>
      <c r="V9" s="63"/>
      <c r="W9" s="64" t="b">
        <v>0</v>
      </c>
      <c r="X9" s="65" t="b">
        <v>0</v>
      </c>
      <c r="Y9" s="65" t="b">
        <v>0</v>
      </c>
      <c r="Z9" s="65" t="b">
        <v>0</v>
      </c>
      <c r="AA9" s="65" t="b">
        <v>0</v>
      </c>
      <c r="AB9" s="65" t="b">
        <v>0</v>
      </c>
      <c r="AC9" s="66" t="b">
        <v>0</v>
      </c>
      <c r="AD9" s="64" t="b">
        <v>0</v>
      </c>
      <c r="AE9" s="65" t="b">
        <v>0</v>
      </c>
      <c r="AF9" s="65" t="b">
        <v>0</v>
      </c>
      <c r="AG9" s="65" t="b">
        <v>0</v>
      </c>
      <c r="AH9" s="65" t="b">
        <v>0</v>
      </c>
      <c r="AI9" s="65" t="b">
        <v>0</v>
      </c>
      <c r="AJ9" s="65" t="b">
        <v>0</v>
      </c>
      <c r="AK9" s="64" t="b">
        <v>0</v>
      </c>
      <c r="AL9" s="65" t="b">
        <v>0</v>
      </c>
      <c r="AM9" s="65" t="b">
        <v>0</v>
      </c>
      <c r="AN9" s="65" t="b">
        <v>0</v>
      </c>
      <c r="AO9" s="65" t="b">
        <v>0</v>
      </c>
      <c r="AP9" s="65" t="b">
        <v>0</v>
      </c>
      <c r="AQ9" s="65" t="b">
        <v>0</v>
      </c>
      <c r="AR9" s="65" t="b">
        <v>0</v>
      </c>
      <c r="AS9" s="65" t="b">
        <v>0</v>
      </c>
      <c r="AT9" s="65" t="b">
        <v>0</v>
      </c>
      <c r="AU9" s="65" t="b">
        <v>0</v>
      </c>
      <c r="AV9" s="66" t="b">
        <v>0</v>
      </c>
      <c r="AW9" s="64" t="b">
        <v>0</v>
      </c>
      <c r="AX9" s="65" t="b">
        <v>0</v>
      </c>
      <c r="AY9" s="65" t="b">
        <v>0</v>
      </c>
      <c r="AZ9" s="65" t="b">
        <v>0</v>
      </c>
      <c r="BA9" s="65" t="b">
        <v>0</v>
      </c>
      <c r="BB9" s="65" t="b">
        <v>0</v>
      </c>
      <c r="BC9" s="65" t="b">
        <v>0</v>
      </c>
      <c r="BD9" s="65" t="b">
        <v>0</v>
      </c>
      <c r="BE9" s="65" t="b">
        <v>0</v>
      </c>
      <c r="BF9" s="65" t="b">
        <v>0</v>
      </c>
      <c r="BG9" s="66" t="b">
        <v>0</v>
      </c>
      <c r="BH9" s="64" t="b">
        <v>0</v>
      </c>
      <c r="BI9" s="65" t="b">
        <v>0</v>
      </c>
      <c r="BJ9" s="65" t="b">
        <v>0</v>
      </c>
      <c r="BK9" s="65" t="b">
        <v>0</v>
      </c>
      <c r="BL9" s="65" t="b">
        <v>0</v>
      </c>
      <c r="BM9" s="65" t="b">
        <v>0</v>
      </c>
      <c r="BN9" s="65" t="b">
        <v>0</v>
      </c>
      <c r="BO9" s="65" t="b">
        <v>0</v>
      </c>
      <c r="BP9" s="65" t="b">
        <v>0</v>
      </c>
      <c r="BQ9" s="65" t="b">
        <v>0</v>
      </c>
      <c r="BR9" s="66" t="b">
        <v>0</v>
      </c>
      <c r="BS9" s="64" t="b">
        <v>0</v>
      </c>
      <c r="BT9" s="65" t="b">
        <v>0</v>
      </c>
      <c r="BU9" s="65" t="b">
        <v>0</v>
      </c>
      <c r="BV9" s="65" t="b">
        <v>0</v>
      </c>
      <c r="BW9" s="65" t="b">
        <v>0</v>
      </c>
      <c r="BX9" s="65" t="b">
        <v>0</v>
      </c>
      <c r="BY9" s="65" t="b">
        <v>0</v>
      </c>
      <c r="BZ9" s="65" t="b">
        <v>0</v>
      </c>
      <c r="CA9" s="65" t="b">
        <v>0</v>
      </c>
      <c r="CB9" s="66" t="b">
        <v>0</v>
      </c>
      <c r="CC9" s="64" t="b">
        <v>0</v>
      </c>
      <c r="CD9" s="65" t="b">
        <v>0</v>
      </c>
      <c r="CE9" s="65" t="b">
        <v>0</v>
      </c>
      <c r="CF9" s="66" t="b">
        <v>0</v>
      </c>
      <c r="CG9" s="64" t="b">
        <v>0</v>
      </c>
      <c r="CH9" s="65" t="b">
        <v>0</v>
      </c>
      <c r="CI9" s="65" t="b">
        <v>0</v>
      </c>
      <c r="CJ9" s="66" t="b">
        <v>0</v>
      </c>
      <c r="CK9" s="64" t="b">
        <v>0</v>
      </c>
      <c r="CL9" s="65" t="b">
        <v>0</v>
      </c>
      <c r="CM9" s="65" t="b">
        <v>0</v>
      </c>
      <c r="CN9" s="65" t="b">
        <v>0</v>
      </c>
      <c r="CO9" s="65" t="b">
        <v>0</v>
      </c>
      <c r="CP9" s="65" t="b">
        <v>0</v>
      </c>
      <c r="CQ9" s="65" t="b">
        <v>0</v>
      </c>
      <c r="CR9" s="66" t="b">
        <v>0</v>
      </c>
      <c r="CS9" s="64" t="b">
        <v>0</v>
      </c>
      <c r="CT9" s="65" t="b">
        <v>0</v>
      </c>
      <c r="CU9" s="65" t="b">
        <v>0</v>
      </c>
      <c r="CV9" s="66" t="b">
        <v>0</v>
      </c>
      <c r="CW9" s="64" t="s">
        <v>181</v>
      </c>
      <c r="CX9" s="65">
        <v>1</v>
      </c>
      <c r="CY9" s="65">
        <v>1</v>
      </c>
      <c r="CZ9" s="65">
        <v>4</v>
      </c>
      <c r="DA9" s="65">
        <v>1</v>
      </c>
      <c r="DB9" s="65">
        <v>1</v>
      </c>
      <c r="DC9" s="65">
        <v>1</v>
      </c>
      <c r="DD9" s="65">
        <v>1</v>
      </c>
      <c r="DE9" s="65">
        <v>2</v>
      </c>
      <c r="DF9" s="66">
        <v>2</v>
      </c>
      <c r="DG9" s="64" t="b">
        <v>0</v>
      </c>
      <c r="DH9" s="65" t="b">
        <v>0</v>
      </c>
      <c r="DI9" s="65" t="b">
        <v>0</v>
      </c>
      <c r="DJ9" s="65" t="b">
        <v>0</v>
      </c>
      <c r="DK9" s="65" t="b">
        <v>0</v>
      </c>
      <c r="DL9" s="65" t="b">
        <v>0</v>
      </c>
      <c r="DM9" s="65" t="b">
        <v>0</v>
      </c>
      <c r="DN9" s="65" t="b">
        <v>0</v>
      </c>
      <c r="DO9" s="65" t="b">
        <v>0</v>
      </c>
      <c r="DP9" s="66" t="b">
        <v>0</v>
      </c>
      <c r="DQ9" s="64" t="b">
        <v>0</v>
      </c>
      <c r="DR9" s="65" t="b">
        <v>0</v>
      </c>
      <c r="DS9" s="65" t="b">
        <v>0</v>
      </c>
      <c r="DT9" s="65" t="b">
        <v>0</v>
      </c>
      <c r="DU9" s="66" t="b">
        <v>0</v>
      </c>
      <c r="DV9" s="64" t="b">
        <v>0</v>
      </c>
      <c r="DW9" s="65" t="b">
        <v>0</v>
      </c>
      <c r="DX9" s="65" t="b">
        <v>0</v>
      </c>
      <c r="DY9" s="65" t="b">
        <v>0</v>
      </c>
      <c r="DZ9" s="65" t="b">
        <v>0</v>
      </c>
      <c r="EA9" s="65" t="b">
        <v>0</v>
      </c>
      <c r="EB9" s="65" t="b">
        <v>0</v>
      </c>
      <c r="EC9" s="65" t="b">
        <v>0</v>
      </c>
      <c r="ED9" s="66" t="b">
        <v>0</v>
      </c>
      <c r="EE9" s="64" t="b">
        <v>0</v>
      </c>
      <c r="EF9" s="65" t="b">
        <v>0</v>
      </c>
      <c r="EG9" s="65" t="b">
        <v>0</v>
      </c>
      <c r="EH9" s="65" t="b">
        <v>0</v>
      </c>
      <c r="EI9" s="65" t="b">
        <v>0</v>
      </c>
      <c r="EJ9" s="65" t="b">
        <v>0</v>
      </c>
      <c r="EK9" s="65" t="b">
        <v>0</v>
      </c>
      <c r="EL9" s="65" t="b">
        <v>0</v>
      </c>
      <c r="EM9" s="65" t="b">
        <v>0</v>
      </c>
      <c r="EN9" s="66" t="b">
        <v>0</v>
      </c>
      <c r="EO9" s="64" t="b">
        <v>0</v>
      </c>
      <c r="EP9" s="65" t="b">
        <v>0</v>
      </c>
      <c r="EQ9" s="65" t="b">
        <v>0</v>
      </c>
      <c r="ER9" s="65" t="b">
        <v>0</v>
      </c>
      <c r="ES9" s="65" t="b">
        <v>0</v>
      </c>
      <c r="ET9" s="65" t="b">
        <v>0</v>
      </c>
      <c r="EU9" s="65" t="b">
        <v>0</v>
      </c>
      <c r="EV9" s="65" t="b">
        <v>0</v>
      </c>
      <c r="EW9" s="65" t="b">
        <v>0</v>
      </c>
      <c r="EX9" s="65" t="b">
        <v>0</v>
      </c>
      <c r="EY9" s="66" t="b">
        <v>0</v>
      </c>
    </row>
    <row r="10" spans="1:155" s="65" customFormat="1" ht="105">
      <c r="A10" s="291"/>
      <c r="B10" s="73" t="s">
        <v>182</v>
      </c>
      <c r="C10" s="74" t="s">
        <v>182</v>
      </c>
      <c r="D10" s="69" t="s">
        <v>183</v>
      </c>
      <c r="E10" s="59">
        <f t="shared" si="0"/>
        <v>16</v>
      </c>
      <c r="F10" s="75" t="s">
        <v>184</v>
      </c>
      <c r="G10" s="61" t="s">
        <v>170</v>
      </c>
      <c r="H10" s="61" t="s">
        <v>170</v>
      </c>
      <c r="I10" s="61" t="s">
        <v>170</v>
      </c>
      <c r="J10" s="62" t="s">
        <v>170</v>
      </c>
      <c r="K10" s="61" t="s">
        <v>170</v>
      </c>
      <c r="L10" s="62" t="s">
        <v>170</v>
      </c>
      <c r="M10" s="62" t="s">
        <v>170</v>
      </c>
      <c r="N10" s="62" t="s">
        <v>170</v>
      </c>
      <c r="O10" s="61" t="s">
        <v>170</v>
      </c>
      <c r="P10" s="61" t="s">
        <v>170</v>
      </c>
      <c r="Q10" s="62" t="s">
        <v>170</v>
      </c>
      <c r="R10" s="62" t="s">
        <v>170</v>
      </c>
      <c r="S10" s="62" t="s">
        <v>170</v>
      </c>
      <c r="T10" s="62" t="s">
        <v>170</v>
      </c>
      <c r="U10" s="62" t="s">
        <v>170</v>
      </c>
      <c r="V10" s="76" t="s">
        <v>170</v>
      </c>
      <c r="W10" s="64" t="s">
        <v>184</v>
      </c>
      <c r="X10" s="65">
        <v>4</v>
      </c>
      <c r="Y10" s="65">
        <v>1</v>
      </c>
      <c r="Z10" s="65">
        <v>2</v>
      </c>
      <c r="AA10" s="65">
        <v>1</v>
      </c>
      <c r="AB10" s="65">
        <v>4</v>
      </c>
      <c r="AC10" s="66">
        <v>4</v>
      </c>
      <c r="AD10" s="64" t="s">
        <v>184</v>
      </c>
      <c r="AE10" s="65">
        <v>1</v>
      </c>
      <c r="AF10" s="65">
        <v>1</v>
      </c>
      <c r="AG10" s="65">
        <v>1</v>
      </c>
      <c r="AH10" s="65">
        <v>2</v>
      </c>
      <c r="AI10" s="65">
        <v>2</v>
      </c>
      <c r="AJ10" s="65">
        <v>2</v>
      </c>
      <c r="AK10" s="64" t="s">
        <v>184</v>
      </c>
      <c r="AL10" s="65">
        <v>4</v>
      </c>
      <c r="AM10" s="65">
        <v>1</v>
      </c>
      <c r="AN10" s="65">
        <v>4</v>
      </c>
      <c r="AO10" s="65">
        <v>1</v>
      </c>
      <c r="AP10" s="65">
        <v>1</v>
      </c>
      <c r="AQ10" s="65">
        <v>4</v>
      </c>
      <c r="AR10" s="65">
        <v>1</v>
      </c>
      <c r="AS10" s="65">
        <v>1</v>
      </c>
      <c r="AT10" s="65">
        <v>1</v>
      </c>
      <c r="AU10" s="65">
        <v>2</v>
      </c>
      <c r="AV10" s="66">
        <v>1</v>
      </c>
      <c r="AW10" s="64" t="s">
        <v>184</v>
      </c>
      <c r="AX10" s="65">
        <v>1</v>
      </c>
      <c r="AY10" s="65">
        <v>1</v>
      </c>
      <c r="AZ10" s="65">
        <v>1</v>
      </c>
      <c r="BA10" s="65">
        <v>4</v>
      </c>
      <c r="BB10" s="65">
        <v>1</v>
      </c>
      <c r="BC10" s="65">
        <v>1</v>
      </c>
      <c r="BD10" s="65">
        <v>1</v>
      </c>
      <c r="BE10" s="65">
        <v>1</v>
      </c>
      <c r="BF10" s="65">
        <v>2</v>
      </c>
      <c r="BG10" s="66">
        <v>2</v>
      </c>
      <c r="BH10" s="64" t="s">
        <v>185</v>
      </c>
      <c r="BI10" s="65">
        <v>2</v>
      </c>
      <c r="BJ10" s="65">
        <v>2</v>
      </c>
      <c r="BK10" s="65">
        <v>2</v>
      </c>
      <c r="BL10" s="65">
        <v>2</v>
      </c>
      <c r="BM10" s="65">
        <v>2</v>
      </c>
      <c r="BN10" s="65">
        <v>2</v>
      </c>
      <c r="BO10" s="65">
        <v>2</v>
      </c>
      <c r="BP10" s="65">
        <v>2</v>
      </c>
      <c r="BQ10" s="65">
        <v>2</v>
      </c>
      <c r="BR10" s="66">
        <v>2</v>
      </c>
      <c r="BS10" s="64" t="s">
        <v>184</v>
      </c>
      <c r="BT10" s="65">
        <v>1</v>
      </c>
      <c r="BU10" s="65">
        <v>1</v>
      </c>
      <c r="BV10" s="65">
        <v>1</v>
      </c>
      <c r="BW10" s="65">
        <v>4</v>
      </c>
      <c r="BX10" s="65">
        <v>4</v>
      </c>
      <c r="BY10" s="65">
        <v>4</v>
      </c>
      <c r="BZ10" s="65">
        <v>4</v>
      </c>
      <c r="CA10" s="65">
        <v>2</v>
      </c>
      <c r="CB10" s="66">
        <v>4</v>
      </c>
      <c r="CC10" s="64" t="s">
        <v>186</v>
      </c>
      <c r="CD10" s="65">
        <v>2</v>
      </c>
      <c r="CE10" s="65">
        <v>4</v>
      </c>
      <c r="CF10" s="66">
        <v>4</v>
      </c>
      <c r="CG10" s="64" t="s">
        <v>186</v>
      </c>
      <c r="CH10" s="65">
        <v>2</v>
      </c>
      <c r="CI10" s="65">
        <v>2</v>
      </c>
      <c r="CJ10" s="66">
        <v>4</v>
      </c>
      <c r="CK10" s="64" t="s">
        <v>184</v>
      </c>
      <c r="CL10" s="65">
        <v>2</v>
      </c>
      <c r="CM10" s="65">
        <v>4</v>
      </c>
      <c r="CN10" s="65">
        <v>1</v>
      </c>
      <c r="CO10" s="65">
        <v>2</v>
      </c>
      <c r="CP10" s="65">
        <v>1</v>
      </c>
      <c r="CQ10" s="65">
        <v>2</v>
      </c>
      <c r="CR10" s="66">
        <v>2</v>
      </c>
      <c r="CS10" s="64" t="s">
        <v>184</v>
      </c>
      <c r="CT10" s="65">
        <v>1</v>
      </c>
      <c r="CU10" s="65">
        <v>2</v>
      </c>
      <c r="CV10" s="66">
        <v>2</v>
      </c>
      <c r="CW10" s="64" t="s">
        <v>186</v>
      </c>
      <c r="CX10" s="65">
        <v>1</v>
      </c>
      <c r="CY10" s="65">
        <v>1</v>
      </c>
      <c r="CZ10" s="65">
        <v>2</v>
      </c>
      <c r="DA10" s="65">
        <v>2</v>
      </c>
      <c r="DB10" s="65">
        <v>1</v>
      </c>
      <c r="DC10" s="65">
        <v>1</v>
      </c>
      <c r="DD10" s="65">
        <v>1</v>
      </c>
      <c r="DE10" s="65">
        <v>2</v>
      </c>
      <c r="DF10" s="66">
        <v>1</v>
      </c>
      <c r="DG10" s="64" t="s">
        <v>187</v>
      </c>
      <c r="DH10" s="65">
        <v>1</v>
      </c>
      <c r="DI10" s="65">
        <v>1</v>
      </c>
      <c r="DJ10" s="65">
        <v>1</v>
      </c>
      <c r="DK10" s="65">
        <v>2</v>
      </c>
      <c r="DL10" s="65">
        <v>1</v>
      </c>
      <c r="DM10" s="65">
        <v>2</v>
      </c>
      <c r="DN10" s="65">
        <v>2</v>
      </c>
      <c r="DO10" s="65">
        <v>1</v>
      </c>
      <c r="DP10" s="66">
        <v>2</v>
      </c>
      <c r="DQ10" s="64" t="s">
        <v>188</v>
      </c>
      <c r="DR10" s="65">
        <v>2</v>
      </c>
      <c r="DS10" s="65">
        <v>2</v>
      </c>
      <c r="DT10" s="65">
        <v>2</v>
      </c>
      <c r="DU10" s="66">
        <v>1</v>
      </c>
      <c r="DV10" s="64" t="s">
        <v>186</v>
      </c>
      <c r="DW10" s="65">
        <v>2</v>
      </c>
      <c r="DX10" s="65">
        <v>2</v>
      </c>
      <c r="DY10" s="65">
        <v>1</v>
      </c>
      <c r="DZ10" s="65">
        <v>2</v>
      </c>
      <c r="EA10" s="65">
        <v>2</v>
      </c>
      <c r="EB10" s="65">
        <v>2</v>
      </c>
      <c r="EC10" s="65">
        <v>2</v>
      </c>
      <c r="ED10" s="66">
        <v>1</v>
      </c>
      <c r="EE10" s="64" t="s">
        <v>184</v>
      </c>
      <c r="EF10" s="65">
        <v>2</v>
      </c>
      <c r="EG10" s="65">
        <v>2</v>
      </c>
      <c r="EH10" s="65">
        <v>1</v>
      </c>
      <c r="EI10" s="65">
        <v>1</v>
      </c>
      <c r="EJ10" s="65">
        <v>1</v>
      </c>
      <c r="EK10" s="65">
        <v>2</v>
      </c>
      <c r="EL10" s="65">
        <v>1</v>
      </c>
      <c r="EM10" s="65">
        <v>1</v>
      </c>
      <c r="EN10" s="66">
        <v>1</v>
      </c>
      <c r="EO10" s="64" t="s">
        <v>186</v>
      </c>
      <c r="EP10" s="65">
        <v>1</v>
      </c>
      <c r="EQ10" s="65">
        <v>1</v>
      </c>
      <c r="ER10" s="65">
        <v>2</v>
      </c>
      <c r="ES10" s="65">
        <v>1</v>
      </c>
      <c r="ET10" s="65">
        <v>4</v>
      </c>
      <c r="EU10" s="65">
        <v>1</v>
      </c>
      <c r="EV10" s="65">
        <v>1</v>
      </c>
      <c r="EW10" s="65">
        <v>1</v>
      </c>
      <c r="EX10" s="65">
        <v>4</v>
      </c>
      <c r="EY10" s="66">
        <v>4</v>
      </c>
    </row>
    <row r="11" spans="1:155" s="65" customFormat="1" ht="150">
      <c r="A11" s="291"/>
      <c r="B11" s="77" t="s">
        <v>189</v>
      </c>
      <c r="C11" s="57" t="s">
        <v>189</v>
      </c>
      <c r="D11" s="69" t="s">
        <v>190</v>
      </c>
      <c r="E11" s="59">
        <f t="shared" si="0"/>
        <v>16</v>
      </c>
      <c r="F11" s="78" t="s">
        <v>191</v>
      </c>
      <c r="G11" s="61" t="s">
        <v>170</v>
      </c>
      <c r="H11" s="61" t="s">
        <v>170</v>
      </c>
      <c r="I11" s="61" t="s">
        <v>170</v>
      </c>
      <c r="J11" s="62" t="s">
        <v>170</v>
      </c>
      <c r="K11" s="61" t="s">
        <v>170</v>
      </c>
      <c r="L11" s="62" t="s">
        <v>170</v>
      </c>
      <c r="M11" s="62" t="s">
        <v>170</v>
      </c>
      <c r="N11" s="62" t="s">
        <v>170</v>
      </c>
      <c r="O11" s="61" t="s">
        <v>170</v>
      </c>
      <c r="P11" s="61" t="s">
        <v>170</v>
      </c>
      <c r="Q11" s="62" t="s">
        <v>170</v>
      </c>
      <c r="R11" s="62" t="s">
        <v>170</v>
      </c>
      <c r="S11" s="62" t="s">
        <v>170</v>
      </c>
      <c r="T11" s="62" t="s">
        <v>170</v>
      </c>
      <c r="U11" s="62" t="s">
        <v>170</v>
      </c>
      <c r="V11" s="76" t="s">
        <v>170</v>
      </c>
      <c r="W11" s="64" t="s">
        <v>191</v>
      </c>
      <c r="X11" s="65" t="s">
        <v>192</v>
      </c>
      <c r="Y11" s="65" t="s">
        <v>192</v>
      </c>
      <c r="Z11" s="65" t="s">
        <v>192</v>
      </c>
      <c r="AA11" s="65">
        <v>4</v>
      </c>
      <c r="AB11" s="65" t="s">
        <v>192</v>
      </c>
      <c r="AC11" s="66" t="s">
        <v>192</v>
      </c>
      <c r="AD11" s="64" t="s">
        <v>191</v>
      </c>
      <c r="AE11" s="65" t="s">
        <v>192</v>
      </c>
      <c r="AF11" s="65" t="s">
        <v>192</v>
      </c>
      <c r="AG11" s="65" t="s">
        <v>192</v>
      </c>
      <c r="AH11" s="65">
        <v>4</v>
      </c>
      <c r="AI11" s="65">
        <v>4</v>
      </c>
      <c r="AJ11" s="65" t="s">
        <v>192</v>
      </c>
      <c r="AK11" s="64" t="s">
        <v>191</v>
      </c>
      <c r="AL11" s="65" t="s">
        <v>192</v>
      </c>
      <c r="AM11" s="65">
        <v>1</v>
      </c>
      <c r="AN11" s="65">
        <v>2</v>
      </c>
      <c r="AO11" s="65" t="s">
        <v>192</v>
      </c>
      <c r="AP11" s="65" t="s">
        <v>192</v>
      </c>
      <c r="AQ11" s="65" t="s">
        <v>192</v>
      </c>
      <c r="AR11" s="65" t="s">
        <v>192</v>
      </c>
      <c r="AS11" s="65">
        <v>2</v>
      </c>
      <c r="AT11" s="65">
        <v>2</v>
      </c>
      <c r="AU11" s="65">
        <v>2</v>
      </c>
      <c r="AV11" s="66" t="s">
        <v>192</v>
      </c>
      <c r="AW11" s="64" t="s">
        <v>191</v>
      </c>
      <c r="AX11" s="65" t="s">
        <v>192</v>
      </c>
      <c r="AY11" s="65" t="s">
        <v>192</v>
      </c>
      <c r="AZ11" s="65">
        <v>2</v>
      </c>
      <c r="BA11" s="65">
        <v>2</v>
      </c>
      <c r="BB11" s="65">
        <v>2</v>
      </c>
      <c r="BC11" s="65" t="s">
        <v>192</v>
      </c>
      <c r="BD11" s="65" t="s">
        <v>192</v>
      </c>
      <c r="BE11" s="65" t="s">
        <v>192</v>
      </c>
      <c r="BF11" s="65">
        <v>1</v>
      </c>
      <c r="BG11" s="66">
        <v>2</v>
      </c>
      <c r="BH11" s="64" t="s">
        <v>191</v>
      </c>
      <c r="BI11" s="65" t="s">
        <v>192</v>
      </c>
      <c r="BJ11" s="65" t="s">
        <v>192</v>
      </c>
      <c r="BK11" s="65" t="s">
        <v>192</v>
      </c>
      <c r="BL11" s="65">
        <v>4</v>
      </c>
      <c r="BM11" s="65">
        <v>4</v>
      </c>
      <c r="BN11" s="65">
        <v>4</v>
      </c>
      <c r="BO11" s="65" t="s">
        <v>192</v>
      </c>
      <c r="BP11" s="65">
        <v>2</v>
      </c>
      <c r="BQ11" s="65">
        <v>2</v>
      </c>
      <c r="BR11" s="66">
        <v>2</v>
      </c>
      <c r="BS11" s="64" t="s">
        <v>191</v>
      </c>
      <c r="BT11" s="65">
        <v>4</v>
      </c>
      <c r="BU11" s="65">
        <v>2</v>
      </c>
      <c r="BV11" s="65">
        <v>2</v>
      </c>
      <c r="BW11" s="65">
        <v>2</v>
      </c>
      <c r="BX11" s="65">
        <v>1</v>
      </c>
      <c r="BY11" s="65">
        <v>2</v>
      </c>
      <c r="BZ11" s="65">
        <v>1</v>
      </c>
      <c r="CA11" s="65">
        <v>2</v>
      </c>
      <c r="CB11" s="66">
        <v>1</v>
      </c>
      <c r="CC11" s="64" t="s">
        <v>191</v>
      </c>
      <c r="CD11" s="65">
        <v>2</v>
      </c>
      <c r="CE11" s="65" t="s">
        <v>192</v>
      </c>
      <c r="CF11" s="66" t="s">
        <v>192</v>
      </c>
      <c r="CG11" s="64" t="s">
        <v>191</v>
      </c>
      <c r="CH11" s="65">
        <v>2</v>
      </c>
      <c r="CI11" s="65">
        <v>2</v>
      </c>
      <c r="CJ11" s="66">
        <v>2</v>
      </c>
      <c r="CK11" s="64" t="s">
        <v>191</v>
      </c>
      <c r="CL11" s="65" t="s">
        <v>192</v>
      </c>
      <c r="CM11" s="65" t="s">
        <v>192</v>
      </c>
      <c r="CN11" s="65">
        <v>2</v>
      </c>
      <c r="CO11" s="65">
        <v>2</v>
      </c>
      <c r="CP11" s="65">
        <v>2</v>
      </c>
      <c r="CQ11" s="65">
        <v>2</v>
      </c>
      <c r="CR11" s="66">
        <v>2</v>
      </c>
      <c r="CS11" s="64" t="s">
        <v>191</v>
      </c>
      <c r="CT11" s="65">
        <v>1</v>
      </c>
      <c r="CU11" s="65">
        <v>1</v>
      </c>
      <c r="CV11" s="66">
        <v>1</v>
      </c>
      <c r="CW11" s="64" t="s">
        <v>191</v>
      </c>
      <c r="CX11" s="65">
        <v>1</v>
      </c>
      <c r="CY11" s="65">
        <v>1</v>
      </c>
      <c r="CZ11" s="65">
        <v>1</v>
      </c>
      <c r="DA11" s="65">
        <v>1</v>
      </c>
      <c r="DB11" s="65">
        <v>1</v>
      </c>
      <c r="DC11" s="65">
        <v>1</v>
      </c>
      <c r="DD11" s="65">
        <v>1</v>
      </c>
      <c r="DE11" s="65" t="s">
        <v>192</v>
      </c>
      <c r="DF11" s="66" t="s">
        <v>192</v>
      </c>
      <c r="DG11" s="64" t="s">
        <v>191</v>
      </c>
      <c r="DH11" s="65">
        <v>1</v>
      </c>
      <c r="DI11" s="65" t="s">
        <v>192</v>
      </c>
      <c r="DJ11" s="65" t="s">
        <v>192</v>
      </c>
      <c r="DK11" s="65">
        <v>1</v>
      </c>
      <c r="DL11" s="65">
        <v>2</v>
      </c>
      <c r="DM11" s="65" t="s">
        <v>192</v>
      </c>
      <c r="DN11" s="65">
        <v>1</v>
      </c>
      <c r="DO11" s="65">
        <v>1</v>
      </c>
      <c r="DP11" s="66">
        <v>1</v>
      </c>
      <c r="DQ11" s="64" t="s">
        <v>191</v>
      </c>
      <c r="DR11" s="65" t="s">
        <v>192</v>
      </c>
      <c r="DS11" s="65">
        <v>2</v>
      </c>
      <c r="DT11" s="65">
        <v>2</v>
      </c>
      <c r="DU11" s="66">
        <v>1</v>
      </c>
      <c r="DV11" s="64" t="s">
        <v>191</v>
      </c>
      <c r="DW11" s="65">
        <v>2</v>
      </c>
      <c r="DX11" s="65">
        <v>2</v>
      </c>
      <c r="DY11" s="65" t="s">
        <v>192</v>
      </c>
      <c r="DZ11" s="65">
        <v>4</v>
      </c>
      <c r="EA11" s="65">
        <v>2</v>
      </c>
      <c r="EB11" s="65" t="s">
        <v>192</v>
      </c>
      <c r="EC11" s="65">
        <v>2</v>
      </c>
      <c r="ED11" s="66" t="s">
        <v>192</v>
      </c>
      <c r="EE11" s="64" t="s">
        <v>191</v>
      </c>
      <c r="EF11" s="65" t="s">
        <v>192</v>
      </c>
      <c r="EG11" s="65">
        <v>1</v>
      </c>
      <c r="EH11" s="65" t="s">
        <v>192</v>
      </c>
      <c r="EI11" s="65">
        <v>1</v>
      </c>
      <c r="EJ11" s="65">
        <v>4</v>
      </c>
      <c r="EK11" s="65">
        <v>1</v>
      </c>
      <c r="EL11" s="65" t="s">
        <v>192</v>
      </c>
      <c r="EM11" s="65" t="s">
        <v>192</v>
      </c>
      <c r="EN11" s="66" t="s">
        <v>192</v>
      </c>
      <c r="EO11" s="64" t="s">
        <v>191</v>
      </c>
      <c r="EP11" s="65" t="s">
        <v>192</v>
      </c>
      <c r="EQ11" s="65" t="s">
        <v>192</v>
      </c>
      <c r="ER11" s="65">
        <v>2</v>
      </c>
      <c r="ES11" s="65" t="s">
        <v>192</v>
      </c>
      <c r="ET11" s="65" t="s">
        <v>192</v>
      </c>
      <c r="EU11" s="65">
        <v>2</v>
      </c>
      <c r="EV11" s="65" t="s">
        <v>192</v>
      </c>
      <c r="EW11" s="65" t="s">
        <v>192</v>
      </c>
      <c r="EX11" s="65">
        <v>4</v>
      </c>
      <c r="EY11" s="66" t="s">
        <v>192</v>
      </c>
    </row>
    <row r="12" spans="1:155" s="65" customFormat="1" ht="90">
      <c r="A12" s="291"/>
      <c r="B12" s="77" t="s">
        <v>193</v>
      </c>
      <c r="C12" s="57" t="s">
        <v>193</v>
      </c>
      <c r="D12" s="69" t="s">
        <v>194</v>
      </c>
      <c r="E12" s="59">
        <f t="shared" si="0"/>
        <v>16</v>
      </c>
      <c r="F12" s="70" t="s">
        <v>195</v>
      </c>
      <c r="G12" s="61" t="s">
        <v>170</v>
      </c>
      <c r="H12" s="61" t="s">
        <v>170</v>
      </c>
      <c r="I12" s="61" t="s">
        <v>170</v>
      </c>
      <c r="J12" s="62" t="s">
        <v>170</v>
      </c>
      <c r="K12" s="61" t="s">
        <v>170</v>
      </c>
      <c r="L12" s="62" t="s">
        <v>170</v>
      </c>
      <c r="M12" s="62" t="s">
        <v>170</v>
      </c>
      <c r="N12" s="62" t="s">
        <v>170</v>
      </c>
      <c r="O12" s="61" t="s">
        <v>170</v>
      </c>
      <c r="P12" s="61" t="s">
        <v>170</v>
      </c>
      <c r="Q12" s="62" t="s">
        <v>170</v>
      </c>
      <c r="R12" s="62" t="s">
        <v>170</v>
      </c>
      <c r="S12" s="62" t="s">
        <v>170</v>
      </c>
      <c r="T12" s="62" t="s">
        <v>170</v>
      </c>
      <c r="U12" s="62" t="s">
        <v>170</v>
      </c>
      <c r="V12" s="76" t="s">
        <v>170</v>
      </c>
      <c r="W12" s="64" t="s">
        <v>195</v>
      </c>
      <c r="X12" s="65" t="s">
        <v>192</v>
      </c>
      <c r="Y12" s="65" t="s">
        <v>192</v>
      </c>
      <c r="Z12" s="65" t="s">
        <v>192</v>
      </c>
      <c r="AA12" s="65">
        <v>2</v>
      </c>
      <c r="AB12" s="65" t="s">
        <v>192</v>
      </c>
      <c r="AC12" s="66" t="s">
        <v>192</v>
      </c>
      <c r="AD12" s="64" t="s">
        <v>195</v>
      </c>
      <c r="AE12" s="65" t="s">
        <v>192</v>
      </c>
      <c r="AF12" s="65" t="s">
        <v>192</v>
      </c>
      <c r="AG12" s="65" t="s">
        <v>192</v>
      </c>
      <c r="AH12" s="65">
        <v>2</v>
      </c>
      <c r="AI12" s="65">
        <v>2</v>
      </c>
      <c r="AJ12" s="65" t="s">
        <v>192</v>
      </c>
      <c r="AK12" s="64" t="s">
        <v>195</v>
      </c>
      <c r="AL12" s="65" t="s">
        <v>192</v>
      </c>
      <c r="AM12" s="65">
        <v>2</v>
      </c>
      <c r="AN12" s="65">
        <v>4</v>
      </c>
      <c r="AO12" s="65">
        <v>2</v>
      </c>
      <c r="AP12" s="65">
        <v>2</v>
      </c>
      <c r="AQ12" s="65">
        <v>2</v>
      </c>
      <c r="AR12" s="65">
        <v>2</v>
      </c>
      <c r="AS12" s="65">
        <v>1</v>
      </c>
      <c r="AT12" s="65">
        <v>2</v>
      </c>
      <c r="AU12" s="65">
        <v>2</v>
      </c>
      <c r="AV12" s="66">
        <v>2</v>
      </c>
      <c r="AW12" s="64" t="s">
        <v>195</v>
      </c>
      <c r="AX12" s="65" t="s">
        <v>192</v>
      </c>
      <c r="AY12" s="65" t="s">
        <v>192</v>
      </c>
      <c r="AZ12" s="65">
        <v>2</v>
      </c>
      <c r="BA12" s="65">
        <v>2</v>
      </c>
      <c r="BB12" s="65">
        <v>2</v>
      </c>
      <c r="BC12" s="65" t="s">
        <v>192</v>
      </c>
      <c r="BD12" s="65" t="s">
        <v>192</v>
      </c>
      <c r="BE12" s="65" t="s">
        <v>192</v>
      </c>
      <c r="BF12" s="65">
        <v>2</v>
      </c>
      <c r="BG12" s="66">
        <v>2</v>
      </c>
      <c r="BH12" s="64" t="s">
        <v>195</v>
      </c>
      <c r="BI12" s="65" t="s">
        <v>192</v>
      </c>
      <c r="BJ12" s="65" t="s">
        <v>192</v>
      </c>
      <c r="BK12" s="65" t="s">
        <v>192</v>
      </c>
      <c r="BL12" s="65">
        <v>2</v>
      </c>
      <c r="BM12" s="65">
        <v>2</v>
      </c>
      <c r="BN12" s="65">
        <v>2</v>
      </c>
      <c r="BO12" s="65" t="s">
        <v>192</v>
      </c>
      <c r="BP12" s="65">
        <v>2</v>
      </c>
      <c r="BQ12" s="65">
        <v>2</v>
      </c>
      <c r="BR12" s="66">
        <v>1</v>
      </c>
      <c r="BS12" s="64" t="s">
        <v>195</v>
      </c>
      <c r="BT12" s="65">
        <v>4</v>
      </c>
      <c r="BU12" s="65">
        <v>4</v>
      </c>
      <c r="BV12" s="65">
        <v>2</v>
      </c>
      <c r="BW12" s="65">
        <v>2</v>
      </c>
      <c r="BX12" s="65">
        <v>2</v>
      </c>
      <c r="BY12" s="65">
        <v>2</v>
      </c>
      <c r="BZ12" s="65">
        <v>4</v>
      </c>
      <c r="CA12" s="65">
        <v>2</v>
      </c>
      <c r="CB12" s="66">
        <v>1</v>
      </c>
      <c r="CC12" s="64" t="s">
        <v>196</v>
      </c>
      <c r="CD12" s="65">
        <v>2</v>
      </c>
      <c r="CE12" s="65" t="s">
        <v>192</v>
      </c>
      <c r="CF12" s="66" t="s">
        <v>192</v>
      </c>
      <c r="CG12" s="64" t="s">
        <v>196</v>
      </c>
      <c r="CH12" s="65">
        <v>4</v>
      </c>
      <c r="CI12" s="65">
        <v>4</v>
      </c>
      <c r="CJ12" s="66">
        <v>2</v>
      </c>
      <c r="CK12" s="64" t="s">
        <v>195</v>
      </c>
      <c r="CL12" s="65" t="s">
        <v>192</v>
      </c>
      <c r="CM12" s="65" t="s">
        <v>192</v>
      </c>
      <c r="CN12" s="65">
        <v>2</v>
      </c>
      <c r="CO12" s="65">
        <v>2</v>
      </c>
      <c r="CP12" s="65">
        <v>2</v>
      </c>
      <c r="CQ12" s="65">
        <v>2</v>
      </c>
      <c r="CR12" s="66">
        <v>2</v>
      </c>
      <c r="CS12" s="64" t="s">
        <v>195</v>
      </c>
      <c r="CT12" s="65">
        <v>2</v>
      </c>
      <c r="CU12" s="65">
        <v>2</v>
      </c>
      <c r="CV12" s="66">
        <v>2</v>
      </c>
      <c r="CW12" s="64" t="s">
        <v>196</v>
      </c>
      <c r="CX12" s="65">
        <v>2</v>
      </c>
      <c r="CY12" s="65">
        <v>2</v>
      </c>
      <c r="CZ12" s="65">
        <v>2</v>
      </c>
      <c r="DA12" s="65">
        <v>2</v>
      </c>
      <c r="DB12" s="65">
        <v>2</v>
      </c>
      <c r="DC12" s="65">
        <v>4</v>
      </c>
      <c r="DD12" s="65">
        <v>4</v>
      </c>
      <c r="DE12" s="65">
        <v>2</v>
      </c>
      <c r="DF12" s="66" t="s">
        <v>192</v>
      </c>
      <c r="DG12" s="64" t="s">
        <v>197</v>
      </c>
      <c r="DH12" s="65">
        <v>2</v>
      </c>
      <c r="DI12" s="65" t="s">
        <v>192</v>
      </c>
      <c r="DJ12" s="65" t="s">
        <v>192</v>
      </c>
      <c r="DK12" s="65">
        <v>2</v>
      </c>
      <c r="DL12" s="65">
        <v>2</v>
      </c>
      <c r="DM12" s="65" t="s">
        <v>192</v>
      </c>
      <c r="DN12" s="65">
        <v>2</v>
      </c>
      <c r="DO12" s="65">
        <v>2</v>
      </c>
      <c r="DP12" s="66">
        <v>2</v>
      </c>
      <c r="DQ12" s="64" t="s">
        <v>196</v>
      </c>
      <c r="DR12" s="65" t="s">
        <v>192</v>
      </c>
      <c r="DS12" s="65">
        <v>4</v>
      </c>
      <c r="DT12" s="65">
        <v>2</v>
      </c>
      <c r="DU12" s="66">
        <v>2</v>
      </c>
      <c r="DV12" s="64" t="s">
        <v>196</v>
      </c>
      <c r="DW12" s="65">
        <v>2</v>
      </c>
      <c r="DX12" s="65">
        <v>2</v>
      </c>
      <c r="DY12" s="65" t="s">
        <v>192</v>
      </c>
      <c r="DZ12" s="65">
        <v>4</v>
      </c>
      <c r="EA12" s="65">
        <v>4</v>
      </c>
      <c r="EB12" s="65" t="s">
        <v>192</v>
      </c>
      <c r="EC12" s="65">
        <v>4</v>
      </c>
      <c r="ED12" s="66" t="s">
        <v>192</v>
      </c>
      <c r="EE12" s="64" t="s">
        <v>195</v>
      </c>
      <c r="EF12" s="65" t="s">
        <v>192</v>
      </c>
      <c r="EG12" s="65">
        <v>2</v>
      </c>
      <c r="EH12" s="65" t="s">
        <v>192</v>
      </c>
      <c r="EI12" s="65">
        <v>2</v>
      </c>
      <c r="EJ12" s="65">
        <v>2</v>
      </c>
      <c r="EK12" s="65">
        <v>2</v>
      </c>
      <c r="EL12" s="65" t="s">
        <v>192</v>
      </c>
      <c r="EM12" s="65" t="s">
        <v>192</v>
      </c>
      <c r="EN12" s="66" t="s">
        <v>192</v>
      </c>
      <c r="EO12" s="64" t="s">
        <v>196</v>
      </c>
      <c r="EP12" s="65" t="s">
        <v>192</v>
      </c>
      <c r="EQ12" s="65" t="s">
        <v>192</v>
      </c>
      <c r="ER12" s="65">
        <v>1</v>
      </c>
      <c r="ES12" s="65" t="s">
        <v>192</v>
      </c>
      <c r="ET12" s="65" t="s">
        <v>192</v>
      </c>
      <c r="EU12" s="65">
        <v>1</v>
      </c>
      <c r="EV12" s="65" t="s">
        <v>192</v>
      </c>
      <c r="EW12" s="65" t="s">
        <v>192</v>
      </c>
      <c r="EX12" s="65">
        <v>1</v>
      </c>
      <c r="EY12" s="66" t="s">
        <v>192</v>
      </c>
    </row>
    <row r="13" spans="1:155" s="88" customFormat="1" ht="125.25" customHeight="1" thickBot="1">
      <c r="A13" s="292"/>
      <c r="B13" s="79" t="s">
        <v>198</v>
      </c>
      <c r="C13" s="80" t="s">
        <v>198</v>
      </c>
      <c r="D13" s="81" t="s">
        <v>199</v>
      </c>
      <c r="E13" s="82">
        <f t="shared" si="0"/>
        <v>16</v>
      </c>
      <c r="F13" s="83" t="s">
        <v>200</v>
      </c>
      <c r="G13" s="84" t="s">
        <v>170</v>
      </c>
      <c r="H13" s="84" t="s">
        <v>170</v>
      </c>
      <c r="I13" s="84" t="s">
        <v>170</v>
      </c>
      <c r="J13" s="85" t="s">
        <v>170</v>
      </c>
      <c r="K13" s="84" t="s">
        <v>170</v>
      </c>
      <c r="L13" s="85" t="s">
        <v>170</v>
      </c>
      <c r="M13" s="85" t="s">
        <v>170</v>
      </c>
      <c r="N13" s="85" t="s">
        <v>170</v>
      </c>
      <c r="O13" s="84" t="s">
        <v>170</v>
      </c>
      <c r="P13" s="84" t="s">
        <v>170</v>
      </c>
      <c r="Q13" s="85" t="s">
        <v>170</v>
      </c>
      <c r="R13" s="85" t="s">
        <v>170</v>
      </c>
      <c r="S13" s="85" t="s">
        <v>170</v>
      </c>
      <c r="T13" s="85" t="s">
        <v>170</v>
      </c>
      <c r="U13" s="85" t="s">
        <v>170</v>
      </c>
      <c r="V13" s="86" t="s">
        <v>170</v>
      </c>
      <c r="W13" s="87" t="s">
        <v>200</v>
      </c>
      <c r="X13" s="88">
        <v>4</v>
      </c>
      <c r="Y13" s="88">
        <v>4</v>
      </c>
      <c r="Z13" s="88">
        <v>4</v>
      </c>
      <c r="AA13" s="88">
        <v>1</v>
      </c>
      <c r="AB13" s="88">
        <v>4</v>
      </c>
      <c r="AC13" s="89">
        <v>4</v>
      </c>
      <c r="AD13" s="87" t="s">
        <v>200</v>
      </c>
      <c r="AE13" s="88">
        <v>4</v>
      </c>
      <c r="AF13" s="88">
        <v>4</v>
      </c>
      <c r="AG13" s="88">
        <v>4</v>
      </c>
      <c r="AH13" s="88">
        <v>4</v>
      </c>
      <c r="AI13" s="88">
        <v>1</v>
      </c>
      <c r="AJ13" s="88">
        <v>4</v>
      </c>
      <c r="AK13" s="87" t="s">
        <v>200</v>
      </c>
      <c r="AL13" s="88">
        <v>4</v>
      </c>
      <c r="AM13" s="88">
        <v>4</v>
      </c>
      <c r="AN13" s="88">
        <v>1</v>
      </c>
      <c r="AO13" s="88">
        <v>4</v>
      </c>
      <c r="AP13" s="88">
        <v>4</v>
      </c>
      <c r="AQ13" s="88">
        <v>4</v>
      </c>
      <c r="AR13" s="88">
        <v>4</v>
      </c>
      <c r="AS13" s="88">
        <v>4</v>
      </c>
      <c r="AT13" s="88">
        <v>4</v>
      </c>
      <c r="AU13" s="88">
        <v>2</v>
      </c>
      <c r="AV13" s="89">
        <v>4</v>
      </c>
      <c r="AW13" s="87" t="s">
        <v>200</v>
      </c>
      <c r="AX13" s="88">
        <v>4</v>
      </c>
      <c r="AY13" s="88">
        <v>4</v>
      </c>
      <c r="AZ13" s="88">
        <v>4</v>
      </c>
      <c r="BA13" s="88">
        <v>1</v>
      </c>
      <c r="BB13" s="88">
        <v>1</v>
      </c>
      <c r="BC13" s="88">
        <v>4</v>
      </c>
      <c r="BD13" s="88">
        <v>4</v>
      </c>
      <c r="BE13" s="88">
        <v>4</v>
      </c>
      <c r="BF13" s="88">
        <v>4</v>
      </c>
      <c r="BG13" s="89">
        <v>4</v>
      </c>
      <c r="BH13" s="87" t="s">
        <v>200</v>
      </c>
      <c r="BI13" s="88">
        <v>4</v>
      </c>
      <c r="BJ13" s="88">
        <v>4</v>
      </c>
      <c r="BK13" s="88">
        <v>4</v>
      </c>
      <c r="BL13" s="88">
        <v>2</v>
      </c>
      <c r="BM13" s="88">
        <v>2</v>
      </c>
      <c r="BN13" s="88">
        <v>1</v>
      </c>
      <c r="BO13" s="88">
        <v>4</v>
      </c>
      <c r="BP13" s="88">
        <v>4</v>
      </c>
      <c r="BQ13" s="88">
        <v>4</v>
      </c>
      <c r="BR13" s="89">
        <v>4</v>
      </c>
      <c r="BS13" s="87" t="s">
        <v>200</v>
      </c>
      <c r="BT13" s="88">
        <v>4</v>
      </c>
      <c r="BU13" s="88">
        <v>4</v>
      </c>
      <c r="BV13" s="88">
        <v>4</v>
      </c>
      <c r="BW13" s="88">
        <v>2</v>
      </c>
      <c r="BX13" s="88">
        <v>2</v>
      </c>
      <c r="BY13" s="88">
        <v>4</v>
      </c>
      <c r="BZ13" s="88">
        <v>4</v>
      </c>
      <c r="CA13" s="88">
        <v>4</v>
      </c>
      <c r="CB13" s="89">
        <v>4</v>
      </c>
      <c r="CC13" s="87" t="s">
        <v>201</v>
      </c>
      <c r="CD13" s="88">
        <v>4</v>
      </c>
      <c r="CE13" s="88">
        <v>4</v>
      </c>
      <c r="CF13" s="89">
        <v>4</v>
      </c>
      <c r="CG13" s="87" t="s">
        <v>201</v>
      </c>
      <c r="CH13" s="88">
        <v>4</v>
      </c>
      <c r="CI13" s="88">
        <v>1</v>
      </c>
      <c r="CJ13" s="89">
        <v>1</v>
      </c>
      <c r="CK13" s="87" t="s">
        <v>200</v>
      </c>
      <c r="CL13" s="88">
        <v>4</v>
      </c>
      <c r="CM13" s="88">
        <v>4</v>
      </c>
      <c r="CN13" s="88">
        <v>1</v>
      </c>
      <c r="CO13" s="88">
        <v>1</v>
      </c>
      <c r="CP13" s="88">
        <v>4</v>
      </c>
      <c r="CQ13" s="88">
        <v>4</v>
      </c>
      <c r="CR13" s="89">
        <v>4</v>
      </c>
      <c r="CS13" s="87" t="s">
        <v>200</v>
      </c>
      <c r="CT13" s="88">
        <v>4</v>
      </c>
      <c r="CU13" s="88">
        <v>1</v>
      </c>
      <c r="CV13" s="89">
        <v>4</v>
      </c>
      <c r="CW13" s="87" t="s">
        <v>201</v>
      </c>
      <c r="CX13" s="88">
        <v>4</v>
      </c>
      <c r="CY13" s="88">
        <v>1</v>
      </c>
      <c r="CZ13" s="88">
        <v>1</v>
      </c>
      <c r="DA13" s="88">
        <v>4</v>
      </c>
      <c r="DB13" s="88">
        <v>4</v>
      </c>
      <c r="DC13" s="88">
        <v>4</v>
      </c>
      <c r="DD13" s="88">
        <v>4</v>
      </c>
      <c r="DE13" s="88">
        <v>1</v>
      </c>
      <c r="DF13" s="89">
        <v>4</v>
      </c>
      <c r="DG13" s="87" t="s">
        <v>201</v>
      </c>
      <c r="DH13" s="88">
        <v>4</v>
      </c>
      <c r="DI13" s="88">
        <v>4</v>
      </c>
      <c r="DJ13" s="88">
        <v>4</v>
      </c>
      <c r="DK13" s="88">
        <v>1</v>
      </c>
      <c r="DL13" s="88">
        <v>4</v>
      </c>
      <c r="DM13" s="88">
        <v>4</v>
      </c>
      <c r="DN13" s="88">
        <v>1</v>
      </c>
      <c r="DO13" s="88">
        <v>4</v>
      </c>
      <c r="DP13" s="89">
        <v>4</v>
      </c>
      <c r="DQ13" s="87" t="s">
        <v>201</v>
      </c>
      <c r="DR13" s="88">
        <v>4</v>
      </c>
      <c r="DS13" s="88">
        <v>4</v>
      </c>
      <c r="DT13" s="88">
        <v>4</v>
      </c>
      <c r="DU13" s="89">
        <v>4</v>
      </c>
      <c r="DV13" s="87" t="s">
        <v>201</v>
      </c>
      <c r="DW13" s="88">
        <v>4</v>
      </c>
      <c r="DX13" s="88">
        <v>4</v>
      </c>
      <c r="DY13" s="88">
        <v>4</v>
      </c>
      <c r="DZ13" s="88">
        <v>4</v>
      </c>
      <c r="EA13" s="88">
        <v>4</v>
      </c>
      <c r="EB13" s="88">
        <v>4</v>
      </c>
      <c r="EC13" s="88">
        <v>4</v>
      </c>
      <c r="ED13" s="89">
        <v>4</v>
      </c>
      <c r="EE13" s="87" t="s">
        <v>200</v>
      </c>
      <c r="EF13" s="88">
        <v>4</v>
      </c>
      <c r="EG13" s="88">
        <v>1</v>
      </c>
      <c r="EH13" s="88">
        <v>4</v>
      </c>
      <c r="EI13" s="88">
        <v>4</v>
      </c>
      <c r="EJ13" s="88">
        <v>4</v>
      </c>
      <c r="EK13" s="88">
        <v>4</v>
      </c>
      <c r="EL13" s="88">
        <v>4</v>
      </c>
      <c r="EM13" s="88">
        <v>4</v>
      </c>
      <c r="EN13" s="89">
        <v>4</v>
      </c>
      <c r="EO13" s="87" t="s">
        <v>201</v>
      </c>
      <c r="EP13" s="88">
        <v>4</v>
      </c>
      <c r="EQ13" s="88">
        <v>4</v>
      </c>
      <c r="ER13" s="88">
        <v>4</v>
      </c>
      <c r="ES13" s="88">
        <v>4</v>
      </c>
      <c r="ET13" s="88">
        <v>4</v>
      </c>
      <c r="EU13" s="88">
        <v>4</v>
      </c>
      <c r="EV13" s="88">
        <v>4</v>
      </c>
      <c r="EW13" s="88">
        <v>4</v>
      </c>
      <c r="EX13" s="88">
        <v>1</v>
      </c>
      <c r="EY13" s="89">
        <v>4</v>
      </c>
    </row>
    <row r="14" spans="1:155" s="55" customFormat="1" ht="90.75" thickBot="1">
      <c r="A14" s="293" t="s">
        <v>202</v>
      </c>
      <c r="B14" s="303" t="s">
        <v>203</v>
      </c>
      <c r="C14" s="90" t="s">
        <v>203</v>
      </c>
      <c r="D14" s="91" t="s">
        <v>204</v>
      </c>
      <c r="E14" s="50">
        <f t="shared" si="0"/>
        <v>15</v>
      </c>
      <c r="F14" s="51" t="s">
        <v>205</v>
      </c>
      <c r="G14" s="52" t="s">
        <v>170</v>
      </c>
      <c r="H14" s="52" t="s">
        <v>170</v>
      </c>
      <c r="I14" s="52" t="s">
        <v>170</v>
      </c>
      <c r="J14" s="92" t="s">
        <v>170</v>
      </c>
      <c r="K14" s="52" t="s">
        <v>170</v>
      </c>
      <c r="L14" s="52" t="s">
        <v>170</v>
      </c>
      <c r="M14" s="52" t="s">
        <v>170</v>
      </c>
      <c r="N14" s="52" t="s">
        <v>170</v>
      </c>
      <c r="O14" s="52" t="s">
        <v>170</v>
      </c>
      <c r="P14" s="52" t="s">
        <v>170</v>
      </c>
      <c r="Q14" s="52"/>
      <c r="R14" s="52" t="s">
        <v>170</v>
      </c>
      <c r="S14" s="52" t="s">
        <v>170</v>
      </c>
      <c r="T14" s="52" t="s">
        <v>170</v>
      </c>
      <c r="U14" s="52" t="s">
        <v>170</v>
      </c>
      <c r="V14" s="53" t="s">
        <v>170</v>
      </c>
      <c r="W14" s="54" t="s">
        <v>205</v>
      </c>
      <c r="X14" s="55">
        <v>4</v>
      </c>
      <c r="Y14" s="55">
        <v>1</v>
      </c>
      <c r="Z14" s="55">
        <v>2</v>
      </c>
      <c r="AA14" s="55">
        <v>2</v>
      </c>
      <c r="AB14" s="55">
        <v>4</v>
      </c>
      <c r="AC14" s="56">
        <v>4</v>
      </c>
      <c r="AD14" s="54" t="s">
        <v>206</v>
      </c>
      <c r="AE14" s="93">
        <v>2</v>
      </c>
      <c r="AF14" s="93">
        <v>2</v>
      </c>
      <c r="AG14" s="93">
        <v>2</v>
      </c>
      <c r="AH14" s="93">
        <v>2</v>
      </c>
      <c r="AI14" s="93">
        <v>1</v>
      </c>
      <c r="AJ14" s="93">
        <v>2</v>
      </c>
      <c r="AK14" s="54" t="s">
        <v>207</v>
      </c>
      <c r="AL14" s="55">
        <v>4</v>
      </c>
      <c r="AM14" s="55">
        <v>4</v>
      </c>
      <c r="AN14" s="55">
        <v>4</v>
      </c>
      <c r="AO14" s="55">
        <v>4</v>
      </c>
      <c r="AP14" s="55">
        <v>4</v>
      </c>
      <c r="AQ14" s="55">
        <v>4</v>
      </c>
      <c r="AR14" s="55">
        <v>2</v>
      </c>
      <c r="AS14" s="55">
        <v>2</v>
      </c>
      <c r="AT14" s="55">
        <v>2</v>
      </c>
      <c r="AU14" s="55">
        <v>1</v>
      </c>
      <c r="AV14" s="56">
        <v>4</v>
      </c>
      <c r="AW14" s="54" t="s">
        <v>208</v>
      </c>
      <c r="AX14" s="55">
        <v>2</v>
      </c>
      <c r="AY14" s="55">
        <v>4</v>
      </c>
      <c r="AZ14" s="55">
        <v>4</v>
      </c>
      <c r="BA14" s="55">
        <v>2</v>
      </c>
      <c r="BB14" s="55">
        <v>1</v>
      </c>
      <c r="BC14" s="55">
        <v>1</v>
      </c>
      <c r="BD14" s="55">
        <v>2</v>
      </c>
      <c r="BE14" s="55">
        <v>4</v>
      </c>
      <c r="BF14" s="55">
        <v>2</v>
      </c>
      <c r="BG14" s="56">
        <v>4</v>
      </c>
      <c r="BH14" s="54" t="s">
        <v>209</v>
      </c>
      <c r="BI14" s="55">
        <v>2</v>
      </c>
      <c r="BJ14" s="55">
        <v>2</v>
      </c>
      <c r="BK14" s="55">
        <v>2</v>
      </c>
      <c r="BL14" s="55">
        <v>1</v>
      </c>
      <c r="BM14" s="55">
        <v>1</v>
      </c>
      <c r="BN14" s="55">
        <v>2</v>
      </c>
      <c r="BO14" s="55">
        <v>2</v>
      </c>
      <c r="BP14" s="55">
        <v>4</v>
      </c>
      <c r="BQ14" s="55">
        <v>2</v>
      </c>
      <c r="BR14" s="56">
        <v>1</v>
      </c>
      <c r="BS14" s="54" t="s">
        <v>210</v>
      </c>
      <c r="BT14" s="55">
        <v>1</v>
      </c>
      <c r="BU14" s="55">
        <v>1</v>
      </c>
      <c r="BV14" s="55">
        <v>1</v>
      </c>
      <c r="BW14" s="55">
        <v>2</v>
      </c>
      <c r="BX14" s="55">
        <v>2</v>
      </c>
      <c r="BY14" s="55">
        <v>2</v>
      </c>
      <c r="BZ14" s="55">
        <v>1</v>
      </c>
      <c r="CA14" s="55">
        <v>1</v>
      </c>
      <c r="CB14" s="56">
        <v>1</v>
      </c>
      <c r="CC14" s="54" t="s">
        <v>211</v>
      </c>
      <c r="CD14" s="55">
        <v>2</v>
      </c>
      <c r="CE14" s="55">
        <v>1</v>
      </c>
      <c r="CF14" s="56">
        <v>1</v>
      </c>
      <c r="CG14" s="54" t="s">
        <v>212</v>
      </c>
      <c r="CH14" s="55">
        <v>1</v>
      </c>
      <c r="CI14" s="55">
        <v>2</v>
      </c>
      <c r="CJ14" s="56">
        <v>1</v>
      </c>
      <c r="CK14" s="54" t="s">
        <v>213</v>
      </c>
      <c r="CL14" s="55">
        <v>2</v>
      </c>
      <c r="CM14" s="55">
        <v>2</v>
      </c>
      <c r="CN14" s="55">
        <v>2</v>
      </c>
      <c r="CO14" s="55">
        <v>1</v>
      </c>
      <c r="CP14" s="55">
        <v>2</v>
      </c>
      <c r="CQ14" s="55">
        <v>2</v>
      </c>
      <c r="CR14" s="56">
        <v>1</v>
      </c>
      <c r="CS14" s="54" t="s">
        <v>205</v>
      </c>
      <c r="CT14" s="55">
        <v>2</v>
      </c>
      <c r="CU14" s="55">
        <v>2</v>
      </c>
      <c r="CV14" s="56">
        <v>1</v>
      </c>
      <c r="CW14" s="54" t="b">
        <v>0</v>
      </c>
      <c r="CX14" s="55" t="b">
        <v>0</v>
      </c>
      <c r="CY14" s="55" t="b">
        <v>0</v>
      </c>
      <c r="CZ14" s="55" t="b">
        <v>0</v>
      </c>
      <c r="DA14" s="55" t="b">
        <v>0</v>
      </c>
      <c r="DB14" s="55" t="b">
        <v>0</v>
      </c>
      <c r="DC14" s="55" t="b">
        <v>0</v>
      </c>
      <c r="DD14" s="55" t="b">
        <v>0</v>
      </c>
      <c r="DE14" s="55" t="b">
        <v>0</v>
      </c>
      <c r="DF14" s="56" t="b">
        <v>0</v>
      </c>
      <c r="DG14" s="54" t="s">
        <v>209</v>
      </c>
      <c r="DH14" s="55">
        <v>4</v>
      </c>
      <c r="DI14" s="55">
        <v>2</v>
      </c>
      <c r="DJ14" s="55">
        <v>1</v>
      </c>
      <c r="DK14" s="55">
        <v>2</v>
      </c>
      <c r="DL14" s="55">
        <v>2</v>
      </c>
      <c r="DM14" s="55">
        <v>1</v>
      </c>
      <c r="DN14" s="55">
        <v>2</v>
      </c>
      <c r="DO14" s="55">
        <v>1</v>
      </c>
      <c r="DP14" s="56">
        <v>1</v>
      </c>
      <c r="DQ14" s="54" t="s">
        <v>214</v>
      </c>
      <c r="DR14" s="55">
        <v>1</v>
      </c>
      <c r="DS14" s="55">
        <v>2</v>
      </c>
      <c r="DT14" s="55">
        <v>2</v>
      </c>
      <c r="DU14" s="56">
        <v>1</v>
      </c>
      <c r="DV14" s="54" t="s">
        <v>215</v>
      </c>
      <c r="DW14" s="55">
        <v>1</v>
      </c>
      <c r="DX14" s="55">
        <v>1</v>
      </c>
      <c r="DY14" s="55">
        <v>1</v>
      </c>
      <c r="DZ14" s="55">
        <v>2</v>
      </c>
      <c r="EA14" s="55">
        <v>1</v>
      </c>
      <c r="EB14" s="55">
        <v>2</v>
      </c>
      <c r="EC14" s="55">
        <v>1</v>
      </c>
      <c r="ED14" s="56">
        <v>1</v>
      </c>
      <c r="EE14" s="54" t="s">
        <v>206</v>
      </c>
      <c r="EF14" s="55">
        <v>2</v>
      </c>
      <c r="EG14" s="55">
        <v>2</v>
      </c>
      <c r="EH14" s="55">
        <v>1</v>
      </c>
      <c r="EI14" s="55">
        <v>1</v>
      </c>
      <c r="EJ14" s="55">
        <v>1</v>
      </c>
      <c r="EK14" s="55">
        <v>2</v>
      </c>
      <c r="EL14" s="55">
        <v>1</v>
      </c>
      <c r="EM14" s="55">
        <v>1</v>
      </c>
      <c r="EN14" s="56">
        <v>1</v>
      </c>
      <c r="EO14" s="54" t="s">
        <v>216</v>
      </c>
      <c r="EP14" s="55">
        <v>4</v>
      </c>
      <c r="EQ14" s="55">
        <v>4</v>
      </c>
      <c r="ER14" s="55">
        <v>4</v>
      </c>
      <c r="ES14" s="55">
        <v>4</v>
      </c>
      <c r="ET14" s="55">
        <v>2</v>
      </c>
      <c r="EU14" s="55">
        <v>2</v>
      </c>
      <c r="EV14" s="55">
        <v>4</v>
      </c>
      <c r="EW14" s="55">
        <v>1</v>
      </c>
      <c r="EX14" s="55">
        <v>2</v>
      </c>
      <c r="EY14" s="56">
        <v>2</v>
      </c>
    </row>
    <row r="15" spans="1:155" s="65" customFormat="1" ht="90">
      <c r="A15" s="294"/>
      <c r="B15" s="304"/>
      <c r="C15" s="94" t="s">
        <v>203</v>
      </c>
      <c r="D15" s="95" t="s">
        <v>217</v>
      </c>
      <c r="E15" s="59">
        <f t="shared" si="0"/>
        <v>1</v>
      </c>
      <c r="F15" s="96" t="s">
        <v>218</v>
      </c>
      <c r="G15" s="61"/>
      <c r="H15" s="61"/>
      <c r="I15" s="61"/>
      <c r="J15" s="61"/>
      <c r="K15" s="61"/>
      <c r="L15" s="61"/>
      <c r="M15" s="61"/>
      <c r="N15" s="61"/>
      <c r="O15" s="61"/>
      <c r="P15" s="61"/>
      <c r="Q15" s="61" t="s">
        <v>170</v>
      </c>
      <c r="R15" s="61"/>
      <c r="S15" s="61"/>
      <c r="T15" s="61"/>
      <c r="U15" s="61"/>
      <c r="V15" s="63"/>
      <c r="W15" s="64" t="b">
        <v>0</v>
      </c>
      <c r="X15" s="65" t="b">
        <v>0</v>
      </c>
      <c r="Y15" s="65" t="b">
        <v>0</v>
      </c>
      <c r="Z15" s="65" t="b">
        <v>0</v>
      </c>
      <c r="AA15" s="65" t="b">
        <v>0</v>
      </c>
      <c r="AB15" s="65" t="b">
        <v>0</v>
      </c>
      <c r="AC15" s="66" t="b">
        <v>0</v>
      </c>
      <c r="AD15" s="64" t="b">
        <v>0</v>
      </c>
      <c r="AE15" s="65" t="b">
        <v>0</v>
      </c>
      <c r="AF15" s="65" t="b">
        <v>0</v>
      </c>
      <c r="AG15" s="65" t="b">
        <v>0</v>
      </c>
      <c r="AH15" s="65" t="b">
        <v>0</v>
      </c>
      <c r="AI15" s="65" t="b">
        <v>0</v>
      </c>
      <c r="AJ15" s="65" t="b">
        <v>0</v>
      </c>
      <c r="AK15" s="64" t="b">
        <v>0</v>
      </c>
      <c r="AL15" s="65" t="b">
        <v>0</v>
      </c>
      <c r="AM15" s="65" t="b">
        <v>0</v>
      </c>
      <c r="AN15" s="65" t="b">
        <v>0</v>
      </c>
      <c r="AO15" s="65" t="b">
        <v>0</v>
      </c>
      <c r="AP15" s="65" t="b">
        <v>0</v>
      </c>
      <c r="AQ15" s="65" t="b">
        <v>0</v>
      </c>
      <c r="AR15" s="65" t="b">
        <v>0</v>
      </c>
      <c r="AS15" s="65" t="b">
        <v>0</v>
      </c>
      <c r="AT15" s="65" t="b">
        <v>0</v>
      </c>
      <c r="AU15" s="65" t="b">
        <v>0</v>
      </c>
      <c r="AV15" s="66" t="b">
        <v>0</v>
      </c>
      <c r="AW15" s="64" t="b">
        <v>0</v>
      </c>
      <c r="AX15" s="65" t="b">
        <v>0</v>
      </c>
      <c r="AY15" s="65" t="b">
        <v>0</v>
      </c>
      <c r="AZ15" s="65" t="b">
        <v>0</v>
      </c>
      <c r="BA15" s="65" t="b">
        <v>0</v>
      </c>
      <c r="BB15" s="65" t="b">
        <v>0</v>
      </c>
      <c r="BC15" s="65" t="b">
        <v>0</v>
      </c>
      <c r="BD15" s="65" t="b">
        <v>0</v>
      </c>
      <c r="BE15" s="65" t="b">
        <v>0</v>
      </c>
      <c r="BF15" s="65" t="b">
        <v>0</v>
      </c>
      <c r="BG15" s="66" t="b">
        <v>0</v>
      </c>
      <c r="BH15" s="64" t="b">
        <v>0</v>
      </c>
      <c r="BI15" s="65" t="b">
        <v>0</v>
      </c>
      <c r="BJ15" s="65" t="b">
        <v>0</v>
      </c>
      <c r="BK15" s="65" t="b">
        <v>0</v>
      </c>
      <c r="BL15" s="65" t="b">
        <v>0</v>
      </c>
      <c r="BM15" s="65" t="b">
        <v>0</v>
      </c>
      <c r="BN15" s="65" t="b">
        <v>0</v>
      </c>
      <c r="BO15" s="65" t="b">
        <v>0</v>
      </c>
      <c r="BP15" s="65" t="b">
        <v>0</v>
      </c>
      <c r="BQ15" s="65" t="b">
        <v>0</v>
      </c>
      <c r="BR15" s="66" t="b">
        <v>0</v>
      </c>
      <c r="BS15" s="64" t="b">
        <v>0</v>
      </c>
      <c r="BT15" s="65" t="b">
        <v>0</v>
      </c>
      <c r="BU15" s="65" t="b">
        <v>0</v>
      </c>
      <c r="BV15" s="65" t="b">
        <v>0</v>
      </c>
      <c r="BW15" s="65" t="b">
        <v>0</v>
      </c>
      <c r="BX15" s="65" t="b">
        <v>0</v>
      </c>
      <c r="BY15" s="65" t="b">
        <v>0</v>
      </c>
      <c r="BZ15" s="65" t="b">
        <v>0</v>
      </c>
      <c r="CA15" s="65" t="b">
        <v>0</v>
      </c>
      <c r="CB15" s="66" t="b">
        <v>0</v>
      </c>
      <c r="CC15" s="64" t="b">
        <v>0</v>
      </c>
      <c r="CD15" s="65" t="b">
        <v>0</v>
      </c>
      <c r="CE15" s="65" t="b">
        <v>0</v>
      </c>
      <c r="CF15" s="66" t="b">
        <v>0</v>
      </c>
      <c r="CG15" s="64" t="b">
        <v>0</v>
      </c>
      <c r="CH15" s="65" t="b">
        <v>0</v>
      </c>
      <c r="CI15" s="65" t="b">
        <v>0</v>
      </c>
      <c r="CJ15" s="66" t="b">
        <v>0</v>
      </c>
      <c r="CK15" s="64" t="b">
        <v>0</v>
      </c>
      <c r="CL15" s="65" t="b">
        <v>0</v>
      </c>
      <c r="CM15" s="65" t="b">
        <v>0</v>
      </c>
      <c r="CN15" s="65" t="b">
        <v>0</v>
      </c>
      <c r="CO15" s="65" t="b">
        <v>0</v>
      </c>
      <c r="CP15" s="65" t="b">
        <v>0</v>
      </c>
      <c r="CQ15" s="65" t="b">
        <v>0</v>
      </c>
      <c r="CR15" s="66" t="b">
        <v>0</v>
      </c>
      <c r="CS15" s="64" t="b">
        <v>0</v>
      </c>
      <c r="CT15" s="65" t="b">
        <v>0</v>
      </c>
      <c r="CU15" s="65" t="b">
        <v>0</v>
      </c>
      <c r="CV15" s="66" t="b">
        <v>0</v>
      </c>
      <c r="CW15" s="64" t="s">
        <v>219</v>
      </c>
      <c r="CX15" s="65">
        <v>1</v>
      </c>
      <c r="CY15" s="65">
        <v>4</v>
      </c>
      <c r="CZ15" s="65">
        <v>4</v>
      </c>
      <c r="DA15" s="65">
        <v>2</v>
      </c>
      <c r="DB15" s="65">
        <v>1</v>
      </c>
      <c r="DC15" s="65">
        <v>1</v>
      </c>
      <c r="DD15" s="65">
        <v>1</v>
      </c>
      <c r="DE15" s="65">
        <v>4</v>
      </c>
      <c r="DF15" s="66">
        <v>4</v>
      </c>
      <c r="DG15" s="64" t="b">
        <v>0</v>
      </c>
      <c r="DH15" s="65" t="b">
        <v>0</v>
      </c>
      <c r="DI15" s="65" t="b">
        <v>0</v>
      </c>
      <c r="DJ15" s="65" t="b">
        <v>0</v>
      </c>
      <c r="DK15" s="65" t="b">
        <v>0</v>
      </c>
      <c r="DL15" s="65" t="b">
        <v>0</v>
      </c>
      <c r="DM15" s="65" t="b">
        <v>0</v>
      </c>
      <c r="DN15" s="65" t="b">
        <v>0</v>
      </c>
      <c r="DO15" s="65" t="b">
        <v>0</v>
      </c>
      <c r="DP15" s="66" t="b">
        <v>0</v>
      </c>
      <c r="DQ15" s="64" t="b">
        <v>0</v>
      </c>
      <c r="DR15" s="65" t="b">
        <v>0</v>
      </c>
      <c r="DS15" s="65" t="b">
        <v>0</v>
      </c>
      <c r="DT15" s="65" t="b">
        <v>0</v>
      </c>
      <c r="DU15" s="66" t="b">
        <v>0</v>
      </c>
      <c r="DV15" s="64" t="b">
        <v>0</v>
      </c>
      <c r="DW15" s="65" t="b">
        <v>0</v>
      </c>
      <c r="DX15" s="65" t="b">
        <v>0</v>
      </c>
      <c r="DY15" s="65" t="b">
        <v>0</v>
      </c>
      <c r="DZ15" s="65" t="b">
        <v>0</v>
      </c>
      <c r="EA15" s="65" t="b">
        <v>0</v>
      </c>
      <c r="EB15" s="65" t="b">
        <v>0</v>
      </c>
      <c r="EC15" s="65" t="b">
        <v>0</v>
      </c>
      <c r="ED15" s="66" t="b">
        <v>0</v>
      </c>
      <c r="EE15" s="64" t="b">
        <v>0</v>
      </c>
      <c r="EF15" s="65" t="b">
        <v>0</v>
      </c>
      <c r="EG15" s="65" t="b">
        <v>0</v>
      </c>
      <c r="EH15" s="65" t="b">
        <v>0</v>
      </c>
      <c r="EI15" s="65" t="b">
        <v>0</v>
      </c>
      <c r="EJ15" s="65" t="b">
        <v>0</v>
      </c>
      <c r="EK15" s="65" t="b">
        <v>0</v>
      </c>
      <c r="EL15" s="65" t="b">
        <v>0</v>
      </c>
      <c r="EM15" s="65" t="b">
        <v>0</v>
      </c>
      <c r="EN15" s="66" t="b">
        <v>0</v>
      </c>
      <c r="EO15" s="64" t="b">
        <v>0</v>
      </c>
      <c r="EP15" s="65" t="b">
        <v>0</v>
      </c>
      <c r="EQ15" s="65" t="b">
        <v>0</v>
      </c>
      <c r="ER15" s="65" t="b">
        <v>0</v>
      </c>
      <c r="ES15" s="65" t="b">
        <v>0</v>
      </c>
      <c r="ET15" s="65" t="b">
        <v>0</v>
      </c>
      <c r="EU15" s="65" t="b">
        <v>0</v>
      </c>
      <c r="EV15" s="65" t="b">
        <v>0</v>
      </c>
      <c r="EW15" s="65" t="b">
        <v>0</v>
      </c>
      <c r="EX15" s="65" t="b">
        <v>0</v>
      </c>
      <c r="EY15" s="66" t="b">
        <v>0</v>
      </c>
    </row>
    <row r="16" spans="1:155" s="65" customFormat="1" ht="135">
      <c r="A16" s="294"/>
      <c r="B16" s="305" t="s">
        <v>220</v>
      </c>
      <c r="C16" s="94" t="s">
        <v>220</v>
      </c>
      <c r="D16" s="97" t="s">
        <v>221</v>
      </c>
      <c r="E16" s="59">
        <f t="shared" si="0"/>
        <v>2</v>
      </c>
      <c r="F16" s="60" t="s">
        <v>222</v>
      </c>
      <c r="G16" s="61" t="s">
        <v>170</v>
      </c>
      <c r="H16" s="61"/>
      <c r="I16" s="61"/>
      <c r="J16" s="62"/>
      <c r="K16" s="61"/>
      <c r="L16" s="61"/>
      <c r="M16" s="61"/>
      <c r="N16" s="61"/>
      <c r="O16" s="61"/>
      <c r="P16" s="61"/>
      <c r="Q16" s="61"/>
      <c r="R16" s="61"/>
      <c r="S16" s="61"/>
      <c r="T16" s="61"/>
      <c r="U16" s="61"/>
      <c r="V16" s="63" t="s">
        <v>170</v>
      </c>
      <c r="W16" s="64" t="s">
        <v>222</v>
      </c>
      <c r="X16" s="65">
        <v>2</v>
      </c>
      <c r="Y16" s="65">
        <v>1</v>
      </c>
      <c r="Z16" s="65">
        <v>4</v>
      </c>
      <c r="AA16" s="65">
        <v>4</v>
      </c>
      <c r="AB16" s="65">
        <v>2</v>
      </c>
      <c r="AC16" s="66">
        <v>2</v>
      </c>
      <c r="AD16" s="64" t="b">
        <v>0</v>
      </c>
      <c r="AE16" s="65" t="b">
        <v>0</v>
      </c>
      <c r="AF16" s="65" t="b">
        <v>0</v>
      </c>
      <c r="AG16" s="65" t="b">
        <v>0</v>
      </c>
      <c r="AH16" s="65" t="b">
        <v>0</v>
      </c>
      <c r="AI16" s="65" t="b">
        <v>0</v>
      </c>
      <c r="AJ16" s="65" t="b">
        <v>0</v>
      </c>
      <c r="AK16" s="64" t="b">
        <v>0</v>
      </c>
      <c r="AL16" s="65" t="b">
        <v>0</v>
      </c>
      <c r="AM16" s="65" t="b">
        <v>0</v>
      </c>
      <c r="AN16" s="65" t="b">
        <v>0</v>
      </c>
      <c r="AO16" s="65" t="b">
        <v>0</v>
      </c>
      <c r="AP16" s="65" t="b">
        <v>0</v>
      </c>
      <c r="AQ16" s="65" t="b">
        <v>0</v>
      </c>
      <c r="AR16" s="65" t="b">
        <v>0</v>
      </c>
      <c r="AS16" s="65" t="b">
        <v>0</v>
      </c>
      <c r="AT16" s="65" t="b">
        <v>0</v>
      </c>
      <c r="AU16" s="65" t="b">
        <v>0</v>
      </c>
      <c r="AV16" s="66" t="b">
        <v>0</v>
      </c>
      <c r="AW16" s="64" t="b">
        <v>0</v>
      </c>
      <c r="AX16" s="65" t="b">
        <v>0</v>
      </c>
      <c r="AY16" s="65" t="b">
        <v>0</v>
      </c>
      <c r="AZ16" s="65" t="b">
        <v>0</v>
      </c>
      <c r="BA16" s="65" t="b">
        <v>0</v>
      </c>
      <c r="BB16" s="65" t="b">
        <v>0</v>
      </c>
      <c r="BC16" s="65" t="b">
        <v>0</v>
      </c>
      <c r="BD16" s="65" t="b">
        <v>0</v>
      </c>
      <c r="BE16" s="65" t="b">
        <v>0</v>
      </c>
      <c r="BF16" s="65" t="b">
        <v>0</v>
      </c>
      <c r="BG16" s="66" t="b">
        <v>0</v>
      </c>
      <c r="BH16" s="64" t="b">
        <v>0</v>
      </c>
      <c r="BI16" s="65" t="b">
        <v>0</v>
      </c>
      <c r="BJ16" s="65" t="b">
        <v>0</v>
      </c>
      <c r="BK16" s="65" t="b">
        <v>0</v>
      </c>
      <c r="BL16" s="65" t="b">
        <v>0</v>
      </c>
      <c r="BM16" s="65" t="b">
        <v>0</v>
      </c>
      <c r="BN16" s="65" t="b">
        <v>0</v>
      </c>
      <c r="BO16" s="65" t="b">
        <v>0</v>
      </c>
      <c r="BP16" s="65" t="b">
        <v>0</v>
      </c>
      <c r="BQ16" s="65" t="b">
        <v>0</v>
      </c>
      <c r="BR16" s="66" t="b">
        <v>0</v>
      </c>
      <c r="BS16" s="64" t="b">
        <v>0</v>
      </c>
      <c r="BT16" s="65" t="b">
        <v>0</v>
      </c>
      <c r="BU16" s="65" t="b">
        <v>0</v>
      </c>
      <c r="BV16" s="65" t="b">
        <v>0</v>
      </c>
      <c r="BW16" s="65" t="b">
        <v>0</v>
      </c>
      <c r="BX16" s="65" t="b">
        <v>0</v>
      </c>
      <c r="BY16" s="65" t="b">
        <v>0</v>
      </c>
      <c r="BZ16" s="65" t="b">
        <v>0</v>
      </c>
      <c r="CA16" s="65" t="b">
        <v>0</v>
      </c>
      <c r="CB16" s="66" t="b">
        <v>0</v>
      </c>
      <c r="CC16" s="64" t="b">
        <v>0</v>
      </c>
      <c r="CD16" s="65" t="b">
        <v>0</v>
      </c>
      <c r="CE16" s="65" t="b">
        <v>0</v>
      </c>
      <c r="CF16" s="66" t="b">
        <v>0</v>
      </c>
      <c r="CG16" s="64" t="b">
        <v>0</v>
      </c>
      <c r="CH16" s="65" t="b">
        <v>0</v>
      </c>
      <c r="CI16" s="65" t="b">
        <v>0</v>
      </c>
      <c r="CJ16" s="66" t="b">
        <v>0</v>
      </c>
      <c r="CK16" s="64" t="b">
        <v>0</v>
      </c>
      <c r="CL16" s="65" t="b">
        <v>0</v>
      </c>
      <c r="CM16" s="65" t="b">
        <v>0</v>
      </c>
      <c r="CN16" s="65" t="b">
        <v>0</v>
      </c>
      <c r="CO16" s="65" t="b">
        <v>0</v>
      </c>
      <c r="CP16" s="65" t="b">
        <v>0</v>
      </c>
      <c r="CQ16" s="65" t="b">
        <v>0</v>
      </c>
      <c r="CR16" s="66" t="b">
        <v>0</v>
      </c>
      <c r="CS16" s="64" t="b">
        <v>0</v>
      </c>
      <c r="CT16" s="65" t="b">
        <v>0</v>
      </c>
      <c r="CU16" s="65" t="b">
        <v>0</v>
      </c>
      <c r="CV16" s="66" t="b">
        <v>0</v>
      </c>
      <c r="CW16" s="64" t="b">
        <v>0</v>
      </c>
      <c r="CX16" s="65" t="b">
        <v>0</v>
      </c>
      <c r="CY16" s="65" t="b">
        <v>0</v>
      </c>
      <c r="CZ16" s="65" t="b">
        <v>0</v>
      </c>
      <c r="DA16" s="65" t="b">
        <v>0</v>
      </c>
      <c r="DB16" s="65" t="b">
        <v>0</v>
      </c>
      <c r="DC16" s="65" t="b">
        <v>0</v>
      </c>
      <c r="DD16" s="65" t="b">
        <v>0</v>
      </c>
      <c r="DE16" s="65" t="b">
        <v>0</v>
      </c>
      <c r="DF16" s="66" t="b">
        <v>0</v>
      </c>
      <c r="DG16" s="64" t="b">
        <v>0</v>
      </c>
      <c r="DH16" s="65" t="b">
        <v>0</v>
      </c>
      <c r="DI16" s="65" t="b">
        <v>0</v>
      </c>
      <c r="DJ16" s="65" t="b">
        <v>0</v>
      </c>
      <c r="DK16" s="65" t="b">
        <v>0</v>
      </c>
      <c r="DL16" s="65" t="b">
        <v>0</v>
      </c>
      <c r="DM16" s="65" t="b">
        <v>0</v>
      </c>
      <c r="DN16" s="65" t="b">
        <v>0</v>
      </c>
      <c r="DO16" s="65" t="b">
        <v>0</v>
      </c>
      <c r="DP16" s="66" t="b">
        <v>0</v>
      </c>
      <c r="DQ16" s="64" t="b">
        <v>0</v>
      </c>
      <c r="DR16" s="65" t="b">
        <v>0</v>
      </c>
      <c r="DS16" s="65" t="b">
        <v>0</v>
      </c>
      <c r="DT16" s="65" t="b">
        <v>0</v>
      </c>
      <c r="DU16" s="66" t="b">
        <v>0</v>
      </c>
      <c r="DV16" s="64" t="b">
        <v>0</v>
      </c>
      <c r="DW16" s="65" t="b">
        <v>0</v>
      </c>
      <c r="DX16" s="65" t="b">
        <v>0</v>
      </c>
      <c r="DY16" s="65" t="b">
        <v>0</v>
      </c>
      <c r="DZ16" s="65" t="b">
        <v>0</v>
      </c>
      <c r="EA16" s="65" t="b">
        <v>0</v>
      </c>
      <c r="EB16" s="65" t="b">
        <v>0</v>
      </c>
      <c r="EC16" s="65" t="b">
        <v>0</v>
      </c>
      <c r="ED16" s="66" t="b">
        <v>0</v>
      </c>
      <c r="EE16" s="64" t="b">
        <v>0</v>
      </c>
      <c r="EF16" s="65" t="b">
        <v>0</v>
      </c>
      <c r="EG16" s="65" t="b">
        <v>0</v>
      </c>
      <c r="EH16" s="65" t="b">
        <v>0</v>
      </c>
      <c r="EI16" s="65" t="b">
        <v>0</v>
      </c>
      <c r="EJ16" s="65" t="b">
        <v>0</v>
      </c>
      <c r="EK16" s="65" t="b">
        <v>0</v>
      </c>
      <c r="EL16" s="65" t="b">
        <v>0</v>
      </c>
      <c r="EM16" s="65" t="b">
        <v>0</v>
      </c>
      <c r="EN16" s="66" t="b">
        <v>0</v>
      </c>
      <c r="EO16" s="64" t="s">
        <v>223</v>
      </c>
      <c r="EP16" s="98">
        <v>1</v>
      </c>
      <c r="EQ16" s="98">
        <v>1</v>
      </c>
      <c r="ER16" s="98">
        <v>4</v>
      </c>
      <c r="ES16" s="98">
        <v>1</v>
      </c>
      <c r="ET16" s="98">
        <v>1</v>
      </c>
      <c r="EU16" s="98">
        <v>1</v>
      </c>
      <c r="EV16" s="98">
        <v>2</v>
      </c>
      <c r="EW16" s="98">
        <v>1</v>
      </c>
      <c r="EX16" s="98">
        <v>1</v>
      </c>
      <c r="EY16" s="99">
        <v>1</v>
      </c>
    </row>
    <row r="17" spans="1:155" s="65" customFormat="1" ht="135">
      <c r="A17" s="294"/>
      <c r="B17" s="306"/>
      <c r="C17" s="94" t="s">
        <v>220</v>
      </c>
      <c r="D17" s="95" t="s">
        <v>224</v>
      </c>
      <c r="E17" s="59">
        <f t="shared" si="0"/>
        <v>2</v>
      </c>
      <c r="F17" s="100" t="s">
        <v>225</v>
      </c>
      <c r="G17" s="61"/>
      <c r="H17" s="61" t="s">
        <v>170</v>
      </c>
      <c r="I17" s="61" t="s">
        <v>170</v>
      </c>
      <c r="J17" s="62"/>
      <c r="K17" s="61"/>
      <c r="L17" s="61"/>
      <c r="M17" s="61"/>
      <c r="N17" s="61"/>
      <c r="O17" s="61"/>
      <c r="P17" s="61"/>
      <c r="Q17" s="61"/>
      <c r="R17" s="61"/>
      <c r="S17" s="61"/>
      <c r="T17" s="61"/>
      <c r="U17" s="61"/>
      <c r="V17" s="63"/>
      <c r="W17" s="64" t="b">
        <v>0</v>
      </c>
      <c r="X17" s="65" t="b">
        <v>0</v>
      </c>
      <c r="Y17" s="65" t="b">
        <v>0</v>
      </c>
      <c r="Z17" s="65" t="b">
        <v>0</v>
      </c>
      <c r="AA17" s="65" t="b">
        <v>0</v>
      </c>
      <c r="AB17" s="65" t="b">
        <v>0</v>
      </c>
      <c r="AC17" s="66" t="b">
        <v>0</v>
      </c>
      <c r="AD17" s="64" t="s">
        <v>225</v>
      </c>
      <c r="AE17" s="98">
        <v>2</v>
      </c>
      <c r="AF17" s="98">
        <v>1</v>
      </c>
      <c r="AG17" s="98">
        <v>2</v>
      </c>
      <c r="AH17" s="98">
        <v>4</v>
      </c>
      <c r="AI17" s="98">
        <v>1</v>
      </c>
      <c r="AJ17" s="98">
        <v>1</v>
      </c>
      <c r="AK17" s="64" t="s">
        <v>226</v>
      </c>
      <c r="AL17" s="98">
        <v>1</v>
      </c>
      <c r="AM17" s="98">
        <v>4</v>
      </c>
      <c r="AN17" s="98">
        <v>1</v>
      </c>
      <c r="AO17" s="98">
        <v>1</v>
      </c>
      <c r="AP17" s="98">
        <v>1</v>
      </c>
      <c r="AQ17" s="98">
        <v>4</v>
      </c>
      <c r="AR17" s="98">
        <v>1</v>
      </c>
      <c r="AS17" s="98">
        <v>1</v>
      </c>
      <c r="AT17" s="98">
        <v>1</v>
      </c>
      <c r="AU17" s="98">
        <v>1</v>
      </c>
      <c r="AV17" s="99">
        <v>1</v>
      </c>
      <c r="AW17" s="64" t="b">
        <v>0</v>
      </c>
      <c r="AX17" s="65" t="b">
        <v>0</v>
      </c>
      <c r="AY17" s="65" t="b">
        <v>0</v>
      </c>
      <c r="AZ17" s="65" t="b">
        <v>0</v>
      </c>
      <c r="BA17" s="65" t="b">
        <v>0</v>
      </c>
      <c r="BB17" s="65" t="b">
        <v>0</v>
      </c>
      <c r="BC17" s="65" t="b">
        <v>0</v>
      </c>
      <c r="BD17" s="65" t="b">
        <v>0</v>
      </c>
      <c r="BE17" s="65" t="b">
        <v>0</v>
      </c>
      <c r="BF17" s="65" t="b">
        <v>0</v>
      </c>
      <c r="BG17" s="66" t="b">
        <v>0</v>
      </c>
      <c r="BH17" s="64" t="b">
        <v>0</v>
      </c>
      <c r="BI17" s="65" t="b">
        <v>0</v>
      </c>
      <c r="BJ17" s="65" t="b">
        <v>0</v>
      </c>
      <c r="BK17" s="65" t="b">
        <v>0</v>
      </c>
      <c r="BL17" s="65" t="b">
        <v>0</v>
      </c>
      <c r="BM17" s="65" t="b">
        <v>0</v>
      </c>
      <c r="BN17" s="65" t="b">
        <v>0</v>
      </c>
      <c r="BO17" s="65" t="b">
        <v>0</v>
      </c>
      <c r="BP17" s="65" t="b">
        <v>0</v>
      </c>
      <c r="BQ17" s="65" t="b">
        <v>0</v>
      </c>
      <c r="BR17" s="66" t="b">
        <v>0</v>
      </c>
      <c r="BS17" s="64" t="b">
        <v>0</v>
      </c>
      <c r="BT17" s="65" t="b">
        <v>0</v>
      </c>
      <c r="BU17" s="65" t="b">
        <v>0</v>
      </c>
      <c r="BV17" s="65" t="b">
        <v>0</v>
      </c>
      <c r="BW17" s="65" t="b">
        <v>0</v>
      </c>
      <c r="BX17" s="65" t="b">
        <v>0</v>
      </c>
      <c r="BY17" s="65" t="b">
        <v>0</v>
      </c>
      <c r="BZ17" s="65" t="b">
        <v>0</v>
      </c>
      <c r="CA17" s="65" t="b">
        <v>0</v>
      </c>
      <c r="CB17" s="66" t="b">
        <v>0</v>
      </c>
      <c r="CC17" s="64" t="b">
        <v>0</v>
      </c>
      <c r="CD17" s="65" t="b">
        <v>0</v>
      </c>
      <c r="CE17" s="65" t="b">
        <v>0</v>
      </c>
      <c r="CF17" s="66" t="b">
        <v>0</v>
      </c>
      <c r="CG17" s="64" t="b">
        <v>0</v>
      </c>
      <c r="CH17" s="65" t="b">
        <v>0</v>
      </c>
      <c r="CI17" s="65" t="b">
        <v>0</v>
      </c>
      <c r="CJ17" s="66" t="b">
        <v>0</v>
      </c>
      <c r="CK17" s="64" t="b">
        <v>0</v>
      </c>
      <c r="CL17" s="65" t="b">
        <v>0</v>
      </c>
      <c r="CM17" s="65" t="b">
        <v>0</v>
      </c>
      <c r="CN17" s="65" t="b">
        <v>0</v>
      </c>
      <c r="CO17" s="65" t="b">
        <v>0</v>
      </c>
      <c r="CP17" s="65" t="b">
        <v>0</v>
      </c>
      <c r="CQ17" s="65" t="b">
        <v>0</v>
      </c>
      <c r="CR17" s="66" t="b">
        <v>0</v>
      </c>
      <c r="CS17" s="64" t="b">
        <v>0</v>
      </c>
      <c r="CT17" s="65" t="b">
        <v>0</v>
      </c>
      <c r="CU17" s="65" t="b">
        <v>0</v>
      </c>
      <c r="CV17" s="66" t="b">
        <v>0</v>
      </c>
      <c r="CW17" s="64" t="b">
        <v>0</v>
      </c>
      <c r="CX17" s="65" t="b">
        <v>0</v>
      </c>
      <c r="CY17" s="65" t="b">
        <v>0</v>
      </c>
      <c r="CZ17" s="65" t="b">
        <v>0</v>
      </c>
      <c r="DA17" s="65" t="b">
        <v>0</v>
      </c>
      <c r="DB17" s="65" t="b">
        <v>0</v>
      </c>
      <c r="DC17" s="65" t="b">
        <v>0</v>
      </c>
      <c r="DD17" s="65" t="b">
        <v>0</v>
      </c>
      <c r="DE17" s="65" t="b">
        <v>0</v>
      </c>
      <c r="DF17" s="66" t="b">
        <v>0</v>
      </c>
      <c r="DG17" s="64" t="b">
        <v>0</v>
      </c>
      <c r="DH17" s="65" t="b">
        <v>0</v>
      </c>
      <c r="DI17" s="65" t="b">
        <v>0</v>
      </c>
      <c r="DJ17" s="65" t="b">
        <v>0</v>
      </c>
      <c r="DK17" s="65" t="b">
        <v>0</v>
      </c>
      <c r="DL17" s="65" t="b">
        <v>0</v>
      </c>
      <c r="DM17" s="65" t="b">
        <v>0</v>
      </c>
      <c r="DN17" s="65" t="b">
        <v>0</v>
      </c>
      <c r="DO17" s="65" t="b">
        <v>0</v>
      </c>
      <c r="DP17" s="66" t="b">
        <v>0</v>
      </c>
      <c r="DQ17" s="64" t="b">
        <v>0</v>
      </c>
      <c r="DR17" s="65" t="b">
        <v>0</v>
      </c>
      <c r="DS17" s="65" t="b">
        <v>0</v>
      </c>
      <c r="DT17" s="65" t="b">
        <v>0</v>
      </c>
      <c r="DU17" s="66" t="b">
        <v>0</v>
      </c>
      <c r="DV17" s="64" t="b">
        <v>0</v>
      </c>
      <c r="DW17" s="65" t="b">
        <v>0</v>
      </c>
      <c r="DX17" s="65" t="b">
        <v>0</v>
      </c>
      <c r="DY17" s="65" t="b">
        <v>0</v>
      </c>
      <c r="DZ17" s="65" t="b">
        <v>0</v>
      </c>
      <c r="EA17" s="65" t="b">
        <v>0</v>
      </c>
      <c r="EB17" s="65" t="b">
        <v>0</v>
      </c>
      <c r="EC17" s="65" t="b">
        <v>0</v>
      </c>
      <c r="ED17" s="66" t="b">
        <v>0</v>
      </c>
      <c r="EE17" s="64" t="b">
        <v>0</v>
      </c>
      <c r="EF17" s="65" t="b">
        <v>0</v>
      </c>
      <c r="EG17" s="65" t="b">
        <v>0</v>
      </c>
      <c r="EH17" s="65" t="b">
        <v>0</v>
      </c>
      <c r="EI17" s="65" t="b">
        <v>0</v>
      </c>
      <c r="EJ17" s="65" t="b">
        <v>0</v>
      </c>
      <c r="EK17" s="65" t="b">
        <v>0</v>
      </c>
      <c r="EL17" s="65" t="b">
        <v>0</v>
      </c>
      <c r="EM17" s="65" t="b">
        <v>0</v>
      </c>
      <c r="EN17" s="66" t="b">
        <v>0</v>
      </c>
      <c r="EO17" s="64" t="b">
        <v>0</v>
      </c>
      <c r="EP17" s="65" t="b">
        <v>0</v>
      </c>
      <c r="EQ17" s="65" t="b">
        <v>0</v>
      </c>
      <c r="ER17" s="65" t="b">
        <v>0</v>
      </c>
      <c r="ES17" s="65" t="b">
        <v>0</v>
      </c>
      <c r="ET17" s="65" t="b">
        <v>0</v>
      </c>
      <c r="EU17" s="65" t="b">
        <v>0</v>
      </c>
      <c r="EV17" s="65" t="b">
        <v>0</v>
      </c>
      <c r="EW17" s="65" t="b">
        <v>0</v>
      </c>
      <c r="EX17" s="65" t="b">
        <v>0</v>
      </c>
      <c r="EY17" s="66" t="b">
        <v>0</v>
      </c>
    </row>
    <row r="18" spans="1:155" s="65" customFormat="1" ht="135">
      <c r="A18" s="294"/>
      <c r="B18" s="304"/>
      <c r="C18" s="94" t="s">
        <v>227</v>
      </c>
      <c r="D18" s="95" t="s">
        <v>228</v>
      </c>
      <c r="E18" s="59">
        <f t="shared" si="0"/>
        <v>12</v>
      </c>
      <c r="F18" s="100" t="s">
        <v>229</v>
      </c>
      <c r="G18" s="61"/>
      <c r="H18" s="61"/>
      <c r="I18" s="61"/>
      <c r="J18" s="62" t="s">
        <v>170</v>
      </c>
      <c r="K18" s="61" t="s">
        <v>170</v>
      </c>
      <c r="L18" s="61" t="s">
        <v>170</v>
      </c>
      <c r="M18" s="61" t="s">
        <v>170</v>
      </c>
      <c r="N18" s="61" t="s">
        <v>170</v>
      </c>
      <c r="O18" s="61" t="s">
        <v>170</v>
      </c>
      <c r="P18" s="61" t="s">
        <v>170</v>
      </c>
      <c r="Q18" s="61" t="s">
        <v>170</v>
      </c>
      <c r="R18" s="61" t="s">
        <v>170</v>
      </c>
      <c r="S18" s="61" t="s">
        <v>170</v>
      </c>
      <c r="T18" s="61" t="s">
        <v>170</v>
      </c>
      <c r="U18" s="61" t="s">
        <v>170</v>
      </c>
      <c r="V18" s="63"/>
      <c r="W18" s="64" t="b">
        <v>0</v>
      </c>
      <c r="X18" s="65" t="b">
        <v>0</v>
      </c>
      <c r="Y18" s="65" t="b">
        <v>0</v>
      </c>
      <c r="Z18" s="65" t="b">
        <v>0</v>
      </c>
      <c r="AA18" s="65" t="b">
        <v>0</v>
      </c>
      <c r="AB18" s="65" t="b">
        <v>0</v>
      </c>
      <c r="AC18" s="66" t="b">
        <v>0</v>
      </c>
      <c r="AD18" s="64" t="b">
        <v>0</v>
      </c>
      <c r="AE18" s="65" t="b">
        <v>0</v>
      </c>
      <c r="AF18" s="65" t="b">
        <v>0</v>
      </c>
      <c r="AG18" s="65" t="b">
        <v>0</v>
      </c>
      <c r="AH18" s="65" t="b">
        <v>0</v>
      </c>
      <c r="AI18" s="65" t="b">
        <v>0</v>
      </c>
      <c r="AJ18" s="65" t="b">
        <v>0</v>
      </c>
      <c r="AK18" s="64" t="b">
        <v>0</v>
      </c>
      <c r="AL18" s="65" t="b">
        <v>0</v>
      </c>
      <c r="AM18" s="65" t="b">
        <v>0</v>
      </c>
      <c r="AN18" s="65" t="b">
        <v>0</v>
      </c>
      <c r="AO18" s="65" t="b">
        <v>0</v>
      </c>
      <c r="AP18" s="65" t="b">
        <v>0</v>
      </c>
      <c r="AQ18" s="65" t="b">
        <v>0</v>
      </c>
      <c r="AR18" s="65" t="b">
        <v>0</v>
      </c>
      <c r="AS18" s="65" t="b">
        <v>0</v>
      </c>
      <c r="AT18" s="65" t="b">
        <v>0</v>
      </c>
      <c r="AU18" s="65" t="b">
        <v>0</v>
      </c>
      <c r="AV18" s="66" t="b">
        <v>0</v>
      </c>
      <c r="AW18" s="64" t="s">
        <v>230</v>
      </c>
      <c r="AX18" s="65">
        <v>1</v>
      </c>
      <c r="AY18" s="65">
        <v>1</v>
      </c>
      <c r="AZ18" s="65">
        <v>1</v>
      </c>
      <c r="BA18" s="65">
        <v>1</v>
      </c>
      <c r="BB18" s="65">
        <v>2</v>
      </c>
      <c r="BC18" s="65">
        <v>1</v>
      </c>
      <c r="BD18" s="65">
        <v>1</v>
      </c>
      <c r="BE18" s="65">
        <v>1</v>
      </c>
      <c r="BF18" s="65">
        <v>4</v>
      </c>
      <c r="BG18" s="66">
        <v>1</v>
      </c>
      <c r="BH18" s="64" t="s">
        <v>230</v>
      </c>
      <c r="BI18" s="65">
        <v>1</v>
      </c>
      <c r="BJ18" s="65">
        <v>1</v>
      </c>
      <c r="BK18" s="65">
        <v>1</v>
      </c>
      <c r="BL18" s="65">
        <v>2</v>
      </c>
      <c r="BM18" s="65">
        <v>1</v>
      </c>
      <c r="BN18" s="65">
        <v>4</v>
      </c>
      <c r="BO18" s="65">
        <v>1</v>
      </c>
      <c r="BP18" s="65">
        <v>2</v>
      </c>
      <c r="BQ18" s="65">
        <v>1</v>
      </c>
      <c r="BR18" s="66">
        <v>1</v>
      </c>
      <c r="BS18" s="64" t="s">
        <v>231</v>
      </c>
      <c r="BT18" s="65">
        <v>1</v>
      </c>
      <c r="BU18" s="65">
        <v>2</v>
      </c>
      <c r="BV18" s="65">
        <v>2</v>
      </c>
      <c r="BW18" s="65">
        <v>1</v>
      </c>
      <c r="BX18" s="65">
        <v>4</v>
      </c>
      <c r="BY18" s="65">
        <v>1</v>
      </c>
      <c r="BZ18" s="65">
        <v>1</v>
      </c>
      <c r="CA18" s="65">
        <v>1</v>
      </c>
      <c r="CB18" s="66">
        <v>1</v>
      </c>
      <c r="CC18" s="64" t="s">
        <v>232</v>
      </c>
      <c r="CD18" s="65">
        <v>4</v>
      </c>
      <c r="CE18" s="65">
        <v>1</v>
      </c>
      <c r="CF18" s="66">
        <v>1</v>
      </c>
      <c r="CG18" s="64" t="s">
        <v>229</v>
      </c>
      <c r="CH18" s="65">
        <v>1</v>
      </c>
      <c r="CI18" s="65">
        <v>4</v>
      </c>
      <c r="CJ18" s="66">
        <v>1</v>
      </c>
      <c r="CK18" s="64" t="s">
        <v>233</v>
      </c>
      <c r="CL18" s="65">
        <v>1</v>
      </c>
      <c r="CM18" s="65">
        <v>1</v>
      </c>
      <c r="CN18" s="65">
        <v>1</v>
      </c>
      <c r="CO18" s="65">
        <v>2</v>
      </c>
      <c r="CP18" s="65">
        <v>1</v>
      </c>
      <c r="CQ18" s="65">
        <v>4</v>
      </c>
      <c r="CR18" s="66">
        <v>1</v>
      </c>
      <c r="CS18" s="64" t="s">
        <v>231</v>
      </c>
      <c r="CT18" s="65">
        <v>2</v>
      </c>
      <c r="CU18" s="65">
        <v>1</v>
      </c>
      <c r="CV18" s="66">
        <v>4</v>
      </c>
      <c r="CW18" s="64" t="s">
        <v>232</v>
      </c>
      <c r="CX18" s="65">
        <v>1</v>
      </c>
      <c r="CY18" s="65">
        <v>1</v>
      </c>
      <c r="CZ18" s="65">
        <v>4</v>
      </c>
      <c r="DA18" s="65">
        <v>1</v>
      </c>
      <c r="DB18" s="65">
        <v>1</v>
      </c>
      <c r="DC18" s="65">
        <v>1</v>
      </c>
      <c r="DD18" s="65">
        <v>1</v>
      </c>
      <c r="DE18" s="65">
        <v>1</v>
      </c>
      <c r="DF18" s="66">
        <v>1</v>
      </c>
      <c r="DG18" s="64" t="s">
        <v>234</v>
      </c>
      <c r="DH18" s="65">
        <v>4</v>
      </c>
      <c r="DI18" s="65">
        <v>1</v>
      </c>
      <c r="DJ18" s="65">
        <v>1</v>
      </c>
      <c r="DK18" s="65">
        <v>4</v>
      </c>
      <c r="DL18" s="65">
        <v>1</v>
      </c>
      <c r="DM18" s="65">
        <v>1</v>
      </c>
      <c r="DN18" s="65">
        <v>1</v>
      </c>
      <c r="DO18" s="65">
        <v>1</v>
      </c>
      <c r="DP18" s="66">
        <v>1</v>
      </c>
      <c r="DQ18" s="64" t="s">
        <v>235</v>
      </c>
      <c r="DR18" s="65">
        <v>1</v>
      </c>
      <c r="DS18" s="65">
        <v>4</v>
      </c>
      <c r="DT18" s="65">
        <v>1</v>
      </c>
      <c r="DU18" s="66">
        <v>1</v>
      </c>
      <c r="DV18" s="64" t="s">
        <v>223</v>
      </c>
      <c r="DW18" s="65">
        <v>4</v>
      </c>
      <c r="DX18" s="65">
        <v>2</v>
      </c>
      <c r="DY18" s="65">
        <v>1</v>
      </c>
      <c r="DZ18" s="65">
        <v>1</v>
      </c>
      <c r="EA18" s="65">
        <v>1</v>
      </c>
      <c r="EB18" s="65">
        <v>1</v>
      </c>
      <c r="EC18" s="65">
        <v>1</v>
      </c>
      <c r="ED18" s="66">
        <v>1</v>
      </c>
      <c r="EE18" s="64" t="s">
        <v>236</v>
      </c>
      <c r="EF18" s="65">
        <v>1</v>
      </c>
      <c r="EG18" s="65">
        <v>1</v>
      </c>
      <c r="EH18" s="65">
        <v>1</v>
      </c>
      <c r="EI18" s="65">
        <v>1</v>
      </c>
      <c r="EJ18" s="65">
        <v>1</v>
      </c>
      <c r="EK18" s="65">
        <v>4</v>
      </c>
      <c r="EL18" s="65">
        <v>1</v>
      </c>
      <c r="EM18" s="65">
        <v>1</v>
      </c>
      <c r="EN18" s="66">
        <v>1</v>
      </c>
      <c r="EO18" s="64" t="b">
        <v>0</v>
      </c>
      <c r="EP18" s="65" t="b">
        <v>0</v>
      </c>
      <c r="EQ18" s="65" t="b">
        <v>0</v>
      </c>
      <c r="ER18" s="65" t="b">
        <v>0</v>
      </c>
      <c r="ES18" s="65" t="b">
        <v>0</v>
      </c>
      <c r="ET18" s="65" t="b">
        <v>0</v>
      </c>
      <c r="EU18" s="65" t="b">
        <v>0</v>
      </c>
      <c r="EV18" s="65" t="b">
        <v>0</v>
      </c>
      <c r="EW18" s="65" t="b">
        <v>0</v>
      </c>
      <c r="EX18" s="65" t="b">
        <v>0</v>
      </c>
      <c r="EY18" s="66" t="b">
        <v>0</v>
      </c>
    </row>
    <row r="19" spans="1:155" s="65" customFormat="1" ht="135">
      <c r="A19" s="294"/>
      <c r="B19" s="101" t="s">
        <v>237</v>
      </c>
      <c r="C19" s="101" t="s">
        <v>237</v>
      </c>
      <c r="D19" s="58" t="s">
        <v>238</v>
      </c>
      <c r="E19" s="59">
        <f t="shared" si="0"/>
        <v>16</v>
      </c>
      <c r="F19" s="60" t="s">
        <v>239</v>
      </c>
      <c r="G19" s="61" t="s">
        <v>170</v>
      </c>
      <c r="H19" s="61" t="s">
        <v>170</v>
      </c>
      <c r="I19" s="61" t="s">
        <v>170</v>
      </c>
      <c r="J19" s="62" t="s">
        <v>170</v>
      </c>
      <c r="K19" s="61" t="s">
        <v>170</v>
      </c>
      <c r="L19" s="61" t="s">
        <v>170</v>
      </c>
      <c r="M19" s="61" t="s">
        <v>170</v>
      </c>
      <c r="N19" s="61" t="s">
        <v>170</v>
      </c>
      <c r="O19" s="61" t="s">
        <v>170</v>
      </c>
      <c r="P19" s="61" t="s">
        <v>170</v>
      </c>
      <c r="Q19" s="61" t="s">
        <v>170</v>
      </c>
      <c r="R19" s="61" t="s">
        <v>170</v>
      </c>
      <c r="S19" s="61" t="s">
        <v>170</v>
      </c>
      <c r="T19" s="61" t="s">
        <v>170</v>
      </c>
      <c r="U19" s="61" t="s">
        <v>170</v>
      </c>
      <c r="V19" s="63" t="s">
        <v>170</v>
      </c>
      <c r="W19" s="64" t="s">
        <v>239</v>
      </c>
      <c r="X19" s="65">
        <v>4</v>
      </c>
      <c r="Y19" s="65">
        <v>1</v>
      </c>
      <c r="Z19" s="65">
        <v>2</v>
      </c>
      <c r="AA19" s="65">
        <v>2</v>
      </c>
      <c r="AB19" s="65">
        <v>1</v>
      </c>
      <c r="AC19" s="66">
        <v>1</v>
      </c>
      <c r="AD19" s="64" t="s">
        <v>240</v>
      </c>
      <c r="AE19" s="65">
        <v>2</v>
      </c>
      <c r="AF19" s="65">
        <v>1</v>
      </c>
      <c r="AG19" s="65">
        <v>1</v>
      </c>
      <c r="AH19" s="65">
        <v>4</v>
      </c>
      <c r="AI19" s="65">
        <v>1</v>
      </c>
      <c r="AJ19" s="65">
        <v>2</v>
      </c>
      <c r="AK19" s="64" t="s">
        <v>241</v>
      </c>
      <c r="AL19" s="65">
        <v>1</v>
      </c>
      <c r="AM19" s="65">
        <v>1</v>
      </c>
      <c r="AN19" s="65">
        <v>1</v>
      </c>
      <c r="AO19" s="65">
        <v>1</v>
      </c>
      <c r="AP19" s="65">
        <v>1</v>
      </c>
      <c r="AQ19" s="65">
        <v>1</v>
      </c>
      <c r="AR19" s="65">
        <v>1</v>
      </c>
      <c r="AS19" s="65">
        <v>1</v>
      </c>
      <c r="AT19" s="65">
        <v>1</v>
      </c>
      <c r="AU19" s="65">
        <v>2</v>
      </c>
      <c r="AV19" s="66">
        <v>1</v>
      </c>
      <c r="AW19" s="64" t="s">
        <v>242</v>
      </c>
      <c r="AX19" s="65">
        <v>1</v>
      </c>
      <c r="AY19" s="65">
        <v>1</v>
      </c>
      <c r="AZ19" s="65">
        <v>1</v>
      </c>
      <c r="BA19" s="65">
        <v>1</v>
      </c>
      <c r="BB19" s="65">
        <v>4</v>
      </c>
      <c r="BC19" s="65">
        <v>1</v>
      </c>
      <c r="BD19" s="65">
        <v>1</v>
      </c>
      <c r="BE19" s="65">
        <v>1</v>
      </c>
      <c r="BF19" s="65">
        <v>1</v>
      </c>
      <c r="BG19" s="66">
        <v>1</v>
      </c>
      <c r="BH19" s="64" t="s">
        <v>243</v>
      </c>
      <c r="BI19" s="65">
        <v>1</v>
      </c>
      <c r="BJ19" s="65">
        <v>2</v>
      </c>
      <c r="BK19" s="65">
        <v>1</v>
      </c>
      <c r="BL19" s="65">
        <v>1</v>
      </c>
      <c r="BM19" s="65">
        <v>4</v>
      </c>
      <c r="BN19" s="65">
        <v>4</v>
      </c>
      <c r="BO19" s="65">
        <v>4</v>
      </c>
      <c r="BP19" s="65">
        <v>4</v>
      </c>
      <c r="BQ19" s="65">
        <v>1</v>
      </c>
      <c r="BR19" s="66">
        <v>1</v>
      </c>
      <c r="BS19" s="64" t="s">
        <v>244</v>
      </c>
      <c r="BT19" s="65">
        <v>1</v>
      </c>
      <c r="BU19" s="65">
        <v>1</v>
      </c>
      <c r="BV19" s="65">
        <v>2</v>
      </c>
      <c r="BW19" s="65">
        <v>1</v>
      </c>
      <c r="BX19" s="65">
        <v>4</v>
      </c>
      <c r="BY19" s="65">
        <v>2</v>
      </c>
      <c r="BZ19" s="65">
        <v>1</v>
      </c>
      <c r="CA19" s="65">
        <v>2</v>
      </c>
      <c r="CB19" s="66">
        <v>2</v>
      </c>
      <c r="CC19" s="64" t="s">
        <v>245</v>
      </c>
      <c r="CD19" s="65">
        <v>4</v>
      </c>
      <c r="CE19" s="65">
        <v>2</v>
      </c>
      <c r="CF19" s="66">
        <v>2</v>
      </c>
      <c r="CG19" s="64" t="s">
        <v>246</v>
      </c>
      <c r="CH19" s="65">
        <v>2</v>
      </c>
      <c r="CI19" s="65">
        <v>4</v>
      </c>
      <c r="CJ19" s="66">
        <v>2</v>
      </c>
      <c r="CK19" s="64" t="s">
        <v>247</v>
      </c>
      <c r="CL19" s="65">
        <v>2</v>
      </c>
      <c r="CM19" s="65">
        <v>2</v>
      </c>
      <c r="CN19" s="65">
        <v>2</v>
      </c>
      <c r="CO19" s="65">
        <v>4</v>
      </c>
      <c r="CP19" s="65">
        <v>4</v>
      </c>
      <c r="CQ19" s="65">
        <v>4</v>
      </c>
      <c r="CR19" s="66">
        <v>4</v>
      </c>
      <c r="CS19" s="64" t="s">
        <v>248</v>
      </c>
      <c r="CT19" s="65">
        <v>1</v>
      </c>
      <c r="CU19" s="65">
        <v>1</v>
      </c>
      <c r="CV19" s="66">
        <v>4</v>
      </c>
      <c r="CW19" s="64" t="s">
        <v>249</v>
      </c>
      <c r="CX19" s="65">
        <v>1</v>
      </c>
      <c r="CY19" s="65">
        <v>1</v>
      </c>
      <c r="CZ19" s="65">
        <v>4</v>
      </c>
      <c r="DA19" s="65">
        <v>1</v>
      </c>
      <c r="DB19" s="65">
        <v>1</v>
      </c>
      <c r="DC19" s="65">
        <v>1</v>
      </c>
      <c r="DD19" s="65">
        <v>1</v>
      </c>
      <c r="DE19" s="65">
        <v>1</v>
      </c>
      <c r="DF19" s="66">
        <v>1</v>
      </c>
      <c r="DG19" s="64" t="s">
        <v>250</v>
      </c>
      <c r="DH19" s="65">
        <v>2</v>
      </c>
      <c r="DI19" s="65">
        <v>1</v>
      </c>
      <c r="DJ19" s="65">
        <v>1</v>
      </c>
      <c r="DK19" s="65">
        <v>4</v>
      </c>
      <c r="DL19" s="65">
        <v>1</v>
      </c>
      <c r="DM19" s="65">
        <v>1</v>
      </c>
      <c r="DN19" s="65">
        <v>2</v>
      </c>
      <c r="DO19" s="65">
        <v>1</v>
      </c>
      <c r="DP19" s="66">
        <v>1</v>
      </c>
      <c r="DQ19" s="64" t="s">
        <v>251</v>
      </c>
      <c r="DR19" s="65">
        <v>1</v>
      </c>
      <c r="DS19" s="65">
        <v>4</v>
      </c>
      <c r="DT19" s="65">
        <v>1</v>
      </c>
      <c r="DU19" s="66">
        <v>4</v>
      </c>
      <c r="DV19" s="64" t="s">
        <v>252</v>
      </c>
      <c r="DW19" s="65">
        <v>4</v>
      </c>
      <c r="DX19" s="65">
        <v>4</v>
      </c>
      <c r="DY19" s="65">
        <v>2</v>
      </c>
      <c r="DZ19" s="65">
        <v>2</v>
      </c>
      <c r="EA19" s="65">
        <v>2</v>
      </c>
      <c r="EB19" s="65">
        <v>1</v>
      </c>
      <c r="EC19" s="65">
        <v>2</v>
      </c>
      <c r="ED19" s="66">
        <v>2</v>
      </c>
      <c r="EE19" s="64" t="s">
        <v>253</v>
      </c>
      <c r="EF19" s="65">
        <v>1</v>
      </c>
      <c r="EG19" s="65">
        <v>1</v>
      </c>
      <c r="EH19" s="65">
        <v>1</v>
      </c>
      <c r="EI19" s="65">
        <v>2</v>
      </c>
      <c r="EJ19" s="65">
        <v>1</v>
      </c>
      <c r="EK19" s="65">
        <v>4</v>
      </c>
      <c r="EL19" s="65">
        <v>1</v>
      </c>
      <c r="EM19" s="65">
        <v>1</v>
      </c>
      <c r="EN19" s="66">
        <v>1</v>
      </c>
      <c r="EO19" s="64" t="s">
        <v>254</v>
      </c>
      <c r="EP19" s="65">
        <v>1</v>
      </c>
      <c r="EQ19" s="65">
        <v>1</v>
      </c>
      <c r="ER19" s="65">
        <v>1</v>
      </c>
      <c r="ES19" s="65">
        <v>1</v>
      </c>
      <c r="ET19" s="65">
        <v>4</v>
      </c>
      <c r="EU19" s="65">
        <v>2</v>
      </c>
      <c r="EV19" s="65">
        <v>2</v>
      </c>
      <c r="EW19" s="65">
        <v>1</v>
      </c>
      <c r="EX19" s="65">
        <v>1</v>
      </c>
      <c r="EY19" s="66">
        <v>1</v>
      </c>
    </row>
    <row r="20" spans="1:155" s="65" customFormat="1" ht="90">
      <c r="A20" s="294"/>
      <c r="B20" s="305" t="s">
        <v>255</v>
      </c>
      <c r="C20" s="94" t="s">
        <v>255</v>
      </c>
      <c r="D20" s="102" t="s">
        <v>256</v>
      </c>
      <c r="E20" s="59">
        <f t="shared" si="0"/>
        <v>15</v>
      </c>
      <c r="F20" s="70" t="s">
        <v>257</v>
      </c>
      <c r="G20" s="61" t="s">
        <v>170</v>
      </c>
      <c r="H20" s="61" t="s">
        <v>170</v>
      </c>
      <c r="I20" s="61" t="s">
        <v>170</v>
      </c>
      <c r="J20" s="62" t="s">
        <v>170</v>
      </c>
      <c r="K20" s="61" t="s">
        <v>170</v>
      </c>
      <c r="L20" s="61" t="s">
        <v>170</v>
      </c>
      <c r="M20" s="61" t="s">
        <v>170</v>
      </c>
      <c r="N20" s="61" t="s">
        <v>170</v>
      </c>
      <c r="O20" s="61" t="s">
        <v>170</v>
      </c>
      <c r="P20" s="61" t="s">
        <v>170</v>
      </c>
      <c r="Q20" s="61" t="s">
        <v>170</v>
      </c>
      <c r="R20" s="61"/>
      <c r="S20" s="61" t="s">
        <v>170</v>
      </c>
      <c r="T20" s="61" t="s">
        <v>170</v>
      </c>
      <c r="U20" s="61" t="s">
        <v>170</v>
      </c>
      <c r="V20" s="63" t="s">
        <v>170</v>
      </c>
      <c r="W20" s="64" t="s">
        <v>257</v>
      </c>
      <c r="X20" s="65">
        <v>4</v>
      </c>
      <c r="Y20" s="65">
        <v>4</v>
      </c>
      <c r="Z20" s="65">
        <v>2</v>
      </c>
      <c r="AA20" s="65">
        <v>2</v>
      </c>
      <c r="AB20" s="65">
        <v>4</v>
      </c>
      <c r="AC20" s="66">
        <v>2</v>
      </c>
      <c r="AD20" s="64" t="s">
        <v>257</v>
      </c>
      <c r="AE20" s="65">
        <v>4</v>
      </c>
      <c r="AF20" s="65">
        <v>4</v>
      </c>
      <c r="AG20" s="65">
        <v>4</v>
      </c>
      <c r="AH20" s="65">
        <v>4</v>
      </c>
      <c r="AI20" s="65">
        <v>4</v>
      </c>
      <c r="AJ20" s="65">
        <v>4</v>
      </c>
      <c r="AK20" s="64" t="s">
        <v>257</v>
      </c>
      <c r="AL20" s="65">
        <v>4</v>
      </c>
      <c r="AM20" s="65">
        <v>4</v>
      </c>
      <c r="AN20" s="65">
        <v>4</v>
      </c>
      <c r="AO20" s="65">
        <v>4</v>
      </c>
      <c r="AP20" s="65">
        <v>4</v>
      </c>
      <c r="AQ20" s="65">
        <v>4</v>
      </c>
      <c r="AR20" s="65">
        <v>4</v>
      </c>
      <c r="AS20" s="65">
        <v>4</v>
      </c>
      <c r="AT20" s="65">
        <v>4</v>
      </c>
      <c r="AU20" s="65">
        <v>4</v>
      </c>
      <c r="AV20" s="66">
        <v>4</v>
      </c>
      <c r="AW20" s="64" t="s">
        <v>257</v>
      </c>
      <c r="AX20" s="65">
        <v>4</v>
      </c>
      <c r="AY20" s="65">
        <v>4</v>
      </c>
      <c r="AZ20" s="65">
        <v>4</v>
      </c>
      <c r="BA20" s="65">
        <v>4</v>
      </c>
      <c r="BB20" s="65">
        <v>1</v>
      </c>
      <c r="BC20" s="65">
        <v>4</v>
      </c>
      <c r="BD20" s="65">
        <v>4</v>
      </c>
      <c r="BE20" s="65">
        <v>4</v>
      </c>
      <c r="BF20" s="65">
        <v>2</v>
      </c>
      <c r="BG20" s="66">
        <v>4</v>
      </c>
      <c r="BH20" s="64" t="s">
        <v>257</v>
      </c>
      <c r="BI20" s="65">
        <v>4</v>
      </c>
      <c r="BJ20" s="65">
        <v>4</v>
      </c>
      <c r="BK20" s="65">
        <v>4</v>
      </c>
      <c r="BL20" s="65">
        <v>2</v>
      </c>
      <c r="BM20" s="65">
        <v>4</v>
      </c>
      <c r="BN20" s="65">
        <v>2</v>
      </c>
      <c r="BO20" s="65">
        <v>4</v>
      </c>
      <c r="BP20" s="65">
        <v>2</v>
      </c>
      <c r="BQ20" s="65">
        <v>4</v>
      </c>
      <c r="BR20" s="66">
        <v>4</v>
      </c>
      <c r="BS20" s="64" t="s">
        <v>257</v>
      </c>
      <c r="BT20" s="65">
        <v>4</v>
      </c>
      <c r="BU20" s="65">
        <v>1</v>
      </c>
      <c r="BV20" s="65">
        <v>2</v>
      </c>
      <c r="BW20" s="65">
        <v>2</v>
      </c>
      <c r="BX20" s="65">
        <v>1</v>
      </c>
      <c r="BY20" s="65">
        <v>2</v>
      </c>
      <c r="BZ20" s="65">
        <v>4</v>
      </c>
      <c r="CA20" s="65">
        <v>4</v>
      </c>
      <c r="CB20" s="66">
        <v>4</v>
      </c>
      <c r="CC20" s="64" t="s">
        <v>257</v>
      </c>
      <c r="CD20" s="65">
        <v>1</v>
      </c>
      <c r="CE20" s="65">
        <v>4</v>
      </c>
      <c r="CF20" s="66">
        <v>4</v>
      </c>
      <c r="CG20" s="64" t="s">
        <v>257</v>
      </c>
      <c r="CH20" s="65">
        <v>2</v>
      </c>
      <c r="CI20" s="65">
        <v>1</v>
      </c>
      <c r="CJ20" s="66">
        <v>4</v>
      </c>
      <c r="CK20" s="64" t="s">
        <v>257</v>
      </c>
      <c r="CL20" s="65">
        <v>4</v>
      </c>
      <c r="CM20" s="65">
        <v>4</v>
      </c>
      <c r="CN20" s="65">
        <v>4</v>
      </c>
      <c r="CO20" s="65">
        <v>2</v>
      </c>
      <c r="CP20" s="65">
        <v>4</v>
      </c>
      <c r="CQ20" s="65">
        <v>2</v>
      </c>
      <c r="CR20" s="66">
        <v>4</v>
      </c>
      <c r="CS20" s="64" t="s">
        <v>257</v>
      </c>
      <c r="CT20" s="65">
        <v>4</v>
      </c>
      <c r="CU20" s="65">
        <v>4</v>
      </c>
      <c r="CV20" s="66">
        <v>2</v>
      </c>
      <c r="CW20" s="64" t="s">
        <v>257</v>
      </c>
      <c r="CX20" s="65" t="s">
        <v>192</v>
      </c>
      <c r="CY20" s="65">
        <v>4</v>
      </c>
      <c r="CZ20" s="65">
        <v>2</v>
      </c>
      <c r="DA20" s="65">
        <v>4</v>
      </c>
      <c r="DB20" s="65">
        <v>4</v>
      </c>
      <c r="DC20" s="65">
        <v>4</v>
      </c>
      <c r="DD20" s="65">
        <v>4</v>
      </c>
      <c r="DE20" s="65">
        <v>4</v>
      </c>
      <c r="DF20" s="66">
        <v>4</v>
      </c>
      <c r="DG20" s="64" t="b">
        <v>0</v>
      </c>
      <c r="DH20" s="65" t="b">
        <v>0</v>
      </c>
      <c r="DI20" s="65" t="b">
        <v>0</v>
      </c>
      <c r="DJ20" s="65" t="b">
        <v>0</v>
      </c>
      <c r="DK20" s="65" t="b">
        <v>0</v>
      </c>
      <c r="DL20" s="65" t="b">
        <v>0</v>
      </c>
      <c r="DM20" s="65" t="b">
        <v>0</v>
      </c>
      <c r="DN20" s="65" t="b">
        <v>0</v>
      </c>
      <c r="DO20" s="65" t="b">
        <v>0</v>
      </c>
      <c r="DP20" s="66" t="b">
        <v>0</v>
      </c>
      <c r="DQ20" s="64" t="s">
        <v>257</v>
      </c>
      <c r="DR20" s="65">
        <v>4</v>
      </c>
      <c r="DS20" s="65">
        <v>4</v>
      </c>
      <c r="DT20" s="65">
        <v>4</v>
      </c>
      <c r="DU20" s="66">
        <v>4</v>
      </c>
      <c r="DV20" s="64" t="s">
        <v>257</v>
      </c>
      <c r="DW20" s="65">
        <v>4</v>
      </c>
      <c r="DX20" s="65">
        <v>4</v>
      </c>
      <c r="DY20" s="65">
        <v>4</v>
      </c>
      <c r="DZ20" s="65">
        <v>4</v>
      </c>
      <c r="EA20" s="65">
        <v>4</v>
      </c>
      <c r="EB20" s="65">
        <v>4</v>
      </c>
      <c r="EC20" s="65">
        <v>4</v>
      </c>
      <c r="ED20" s="66">
        <v>4</v>
      </c>
      <c r="EE20" s="64" t="s">
        <v>257</v>
      </c>
      <c r="EF20" s="65">
        <v>4</v>
      </c>
      <c r="EG20" s="65">
        <v>4</v>
      </c>
      <c r="EH20" s="65">
        <v>4</v>
      </c>
      <c r="EI20" s="65">
        <v>4</v>
      </c>
      <c r="EJ20" s="65">
        <v>4</v>
      </c>
      <c r="EK20" s="65">
        <v>4</v>
      </c>
      <c r="EL20" s="65">
        <v>4</v>
      </c>
      <c r="EM20" s="65">
        <v>4</v>
      </c>
      <c r="EN20" s="66">
        <v>4</v>
      </c>
      <c r="EO20" s="64" t="s">
        <v>257</v>
      </c>
      <c r="EP20" s="65">
        <v>4</v>
      </c>
      <c r="EQ20" s="65">
        <v>4</v>
      </c>
      <c r="ER20" s="65">
        <v>4</v>
      </c>
      <c r="ES20" s="65">
        <v>4</v>
      </c>
      <c r="ET20" s="65">
        <v>4</v>
      </c>
      <c r="EU20" s="65">
        <v>4</v>
      </c>
      <c r="EV20" s="65">
        <v>4</v>
      </c>
      <c r="EW20" s="65">
        <v>4</v>
      </c>
      <c r="EX20" s="65">
        <v>4</v>
      </c>
      <c r="EY20" s="66">
        <v>4</v>
      </c>
    </row>
    <row r="21" spans="1:155" s="65" customFormat="1" ht="180">
      <c r="A21" s="294"/>
      <c r="B21" s="304"/>
      <c r="C21" s="94" t="s">
        <v>255</v>
      </c>
      <c r="D21" s="58" t="s">
        <v>258</v>
      </c>
      <c r="E21" s="59">
        <f t="shared" si="0"/>
        <v>1</v>
      </c>
      <c r="F21" s="70" t="s">
        <v>259</v>
      </c>
      <c r="G21" s="61"/>
      <c r="H21" s="61"/>
      <c r="I21" s="61"/>
      <c r="J21" s="62"/>
      <c r="K21" s="61"/>
      <c r="L21" s="61"/>
      <c r="M21" s="61"/>
      <c r="N21" s="61"/>
      <c r="O21" s="61"/>
      <c r="P21" s="61"/>
      <c r="Q21" s="61"/>
      <c r="R21" s="61" t="s">
        <v>170</v>
      </c>
      <c r="S21" s="61"/>
      <c r="T21" s="61"/>
      <c r="U21" s="61"/>
      <c r="V21" s="63"/>
      <c r="W21" s="64" t="b">
        <v>0</v>
      </c>
      <c r="X21" s="65" t="b">
        <v>0</v>
      </c>
      <c r="Y21" s="65" t="b">
        <v>0</v>
      </c>
      <c r="Z21" s="65" t="b">
        <v>0</v>
      </c>
      <c r="AA21" s="65" t="b">
        <v>0</v>
      </c>
      <c r="AB21" s="65" t="b">
        <v>0</v>
      </c>
      <c r="AC21" s="66" t="b">
        <v>0</v>
      </c>
      <c r="AD21" s="64" t="b">
        <v>0</v>
      </c>
      <c r="AE21" s="65" t="b">
        <v>0</v>
      </c>
      <c r="AF21" s="65" t="b">
        <v>0</v>
      </c>
      <c r="AG21" s="65" t="b">
        <v>0</v>
      </c>
      <c r="AH21" s="65" t="b">
        <v>0</v>
      </c>
      <c r="AI21" s="65" t="b">
        <v>0</v>
      </c>
      <c r="AJ21" s="65" t="b">
        <v>0</v>
      </c>
      <c r="AK21" s="64" t="b">
        <v>0</v>
      </c>
      <c r="AL21" s="65" t="b">
        <v>0</v>
      </c>
      <c r="AM21" s="65" t="b">
        <v>0</v>
      </c>
      <c r="AN21" s="65" t="b">
        <v>0</v>
      </c>
      <c r="AO21" s="65" t="b">
        <v>0</v>
      </c>
      <c r="AP21" s="65" t="b">
        <v>0</v>
      </c>
      <c r="AQ21" s="65" t="b">
        <v>0</v>
      </c>
      <c r="AR21" s="65" t="b">
        <v>0</v>
      </c>
      <c r="AS21" s="65" t="b">
        <v>0</v>
      </c>
      <c r="AT21" s="65" t="b">
        <v>0</v>
      </c>
      <c r="AU21" s="65" t="b">
        <v>0</v>
      </c>
      <c r="AV21" s="66" t="b">
        <v>0</v>
      </c>
      <c r="AW21" s="64" t="b">
        <v>0</v>
      </c>
      <c r="AX21" s="65" t="b">
        <v>0</v>
      </c>
      <c r="AY21" s="65" t="b">
        <v>0</v>
      </c>
      <c r="AZ21" s="65" t="b">
        <v>0</v>
      </c>
      <c r="BA21" s="65" t="b">
        <v>0</v>
      </c>
      <c r="BB21" s="65" t="b">
        <v>0</v>
      </c>
      <c r="BC21" s="65" t="b">
        <v>0</v>
      </c>
      <c r="BD21" s="65" t="b">
        <v>0</v>
      </c>
      <c r="BE21" s="65" t="b">
        <v>0</v>
      </c>
      <c r="BF21" s="65" t="b">
        <v>0</v>
      </c>
      <c r="BG21" s="66" t="b">
        <v>0</v>
      </c>
      <c r="BH21" s="64" t="b">
        <v>0</v>
      </c>
      <c r="BI21" s="65" t="b">
        <v>0</v>
      </c>
      <c r="BJ21" s="65" t="b">
        <v>0</v>
      </c>
      <c r="BK21" s="65" t="b">
        <v>0</v>
      </c>
      <c r="BL21" s="65" t="b">
        <v>0</v>
      </c>
      <c r="BM21" s="65" t="b">
        <v>0</v>
      </c>
      <c r="BN21" s="65" t="b">
        <v>0</v>
      </c>
      <c r="BO21" s="65" t="b">
        <v>0</v>
      </c>
      <c r="BP21" s="65" t="b">
        <v>0</v>
      </c>
      <c r="BQ21" s="65" t="b">
        <v>0</v>
      </c>
      <c r="BR21" s="66" t="b">
        <v>0</v>
      </c>
      <c r="BS21" s="64" t="b">
        <v>0</v>
      </c>
      <c r="BT21" s="65" t="b">
        <v>0</v>
      </c>
      <c r="BU21" s="65" t="b">
        <v>0</v>
      </c>
      <c r="BV21" s="65" t="b">
        <v>0</v>
      </c>
      <c r="BW21" s="65" t="b">
        <v>0</v>
      </c>
      <c r="BX21" s="65" t="b">
        <v>0</v>
      </c>
      <c r="BY21" s="65" t="b">
        <v>0</v>
      </c>
      <c r="BZ21" s="65" t="b">
        <v>0</v>
      </c>
      <c r="CA21" s="65" t="b">
        <v>0</v>
      </c>
      <c r="CB21" s="66" t="b">
        <v>0</v>
      </c>
      <c r="CC21" s="64" t="b">
        <v>0</v>
      </c>
      <c r="CD21" s="65" t="b">
        <v>0</v>
      </c>
      <c r="CE21" s="65" t="b">
        <v>0</v>
      </c>
      <c r="CF21" s="66" t="b">
        <v>0</v>
      </c>
      <c r="CG21" s="64" t="b">
        <v>0</v>
      </c>
      <c r="CH21" s="65" t="b">
        <v>0</v>
      </c>
      <c r="CI21" s="65" t="b">
        <v>0</v>
      </c>
      <c r="CJ21" s="66" t="b">
        <v>0</v>
      </c>
      <c r="CK21" s="64" t="b">
        <v>0</v>
      </c>
      <c r="CL21" s="65" t="b">
        <v>0</v>
      </c>
      <c r="CM21" s="65" t="b">
        <v>0</v>
      </c>
      <c r="CN21" s="65" t="b">
        <v>0</v>
      </c>
      <c r="CO21" s="65" t="b">
        <v>0</v>
      </c>
      <c r="CP21" s="65" t="b">
        <v>0</v>
      </c>
      <c r="CQ21" s="65" t="b">
        <v>0</v>
      </c>
      <c r="CR21" s="66" t="b">
        <v>0</v>
      </c>
      <c r="CS21" s="64" t="b">
        <v>0</v>
      </c>
      <c r="CT21" s="65" t="b">
        <v>0</v>
      </c>
      <c r="CU21" s="65" t="b">
        <v>0</v>
      </c>
      <c r="CV21" s="66" t="b">
        <v>0</v>
      </c>
      <c r="CW21" s="64" t="b">
        <v>0</v>
      </c>
      <c r="CX21" s="65" t="b">
        <v>0</v>
      </c>
      <c r="CY21" s="65" t="b">
        <v>0</v>
      </c>
      <c r="CZ21" s="65" t="b">
        <v>0</v>
      </c>
      <c r="DA21" s="65" t="b">
        <v>0</v>
      </c>
      <c r="DB21" s="65" t="b">
        <v>0</v>
      </c>
      <c r="DC21" s="65" t="b">
        <v>0</v>
      </c>
      <c r="DD21" s="65" t="b">
        <v>0</v>
      </c>
      <c r="DE21" s="65" t="b">
        <v>0</v>
      </c>
      <c r="DF21" s="66" t="b">
        <v>0</v>
      </c>
      <c r="DG21" s="64" t="s">
        <v>260</v>
      </c>
      <c r="DH21" s="65">
        <v>4</v>
      </c>
      <c r="DI21" s="65">
        <v>1</v>
      </c>
      <c r="DJ21" s="65">
        <v>1</v>
      </c>
      <c r="DK21" s="65">
        <v>4</v>
      </c>
      <c r="DL21" s="65">
        <v>2</v>
      </c>
      <c r="DM21" s="65">
        <v>1</v>
      </c>
      <c r="DN21" s="65">
        <v>4</v>
      </c>
      <c r="DO21" s="65">
        <v>1</v>
      </c>
      <c r="DP21" s="66">
        <v>2</v>
      </c>
      <c r="DQ21" s="64" t="b">
        <v>0</v>
      </c>
      <c r="DR21" s="65" t="b">
        <v>0</v>
      </c>
      <c r="DS21" s="65" t="b">
        <v>0</v>
      </c>
      <c r="DT21" s="65" t="b">
        <v>0</v>
      </c>
      <c r="DU21" s="66" t="b">
        <v>0</v>
      </c>
      <c r="DV21" s="64" t="b">
        <v>0</v>
      </c>
      <c r="DW21" s="65" t="b">
        <v>0</v>
      </c>
      <c r="DX21" s="65" t="b">
        <v>0</v>
      </c>
      <c r="DY21" s="65" t="b">
        <v>0</v>
      </c>
      <c r="DZ21" s="65" t="b">
        <v>0</v>
      </c>
      <c r="EA21" s="65" t="b">
        <v>0</v>
      </c>
      <c r="EB21" s="65" t="b">
        <v>0</v>
      </c>
      <c r="EC21" s="65" t="b">
        <v>0</v>
      </c>
      <c r="ED21" s="66" t="b">
        <v>0</v>
      </c>
      <c r="EE21" s="64" t="b">
        <v>0</v>
      </c>
      <c r="EF21" s="65" t="b">
        <v>0</v>
      </c>
      <c r="EG21" s="65" t="b">
        <v>0</v>
      </c>
      <c r="EH21" s="65" t="b">
        <v>0</v>
      </c>
      <c r="EI21" s="65" t="b">
        <v>0</v>
      </c>
      <c r="EJ21" s="65" t="b">
        <v>0</v>
      </c>
      <c r="EK21" s="65" t="b">
        <v>0</v>
      </c>
      <c r="EL21" s="65" t="b">
        <v>0</v>
      </c>
      <c r="EM21" s="65" t="b">
        <v>0</v>
      </c>
      <c r="EN21" s="66" t="b">
        <v>0</v>
      </c>
      <c r="EO21" s="64" t="b">
        <v>0</v>
      </c>
      <c r="EP21" s="65" t="b">
        <v>0</v>
      </c>
      <c r="EQ21" s="65" t="b">
        <v>0</v>
      </c>
      <c r="ER21" s="65" t="b">
        <v>0</v>
      </c>
      <c r="ES21" s="65" t="b">
        <v>0</v>
      </c>
      <c r="ET21" s="65" t="b">
        <v>0</v>
      </c>
      <c r="EU21" s="65" t="b">
        <v>0</v>
      </c>
      <c r="EV21" s="65" t="b">
        <v>0</v>
      </c>
      <c r="EW21" s="65" t="b">
        <v>0</v>
      </c>
      <c r="EX21" s="65" t="b">
        <v>0</v>
      </c>
      <c r="EY21" s="66" t="b">
        <v>0</v>
      </c>
    </row>
    <row r="22" spans="1:155" s="65" customFormat="1" ht="120">
      <c r="A22" s="294"/>
      <c r="B22" s="101" t="s">
        <v>261</v>
      </c>
      <c r="C22" s="101" t="s">
        <v>261</v>
      </c>
      <c r="D22" s="103" t="s">
        <v>262</v>
      </c>
      <c r="E22" s="59">
        <f t="shared" si="0"/>
        <v>16</v>
      </c>
      <c r="F22" s="70" t="s">
        <v>263</v>
      </c>
      <c r="G22" s="61" t="s">
        <v>170</v>
      </c>
      <c r="H22" s="61" t="s">
        <v>170</v>
      </c>
      <c r="I22" s="61" t="s">
        <v>170</v>
      </c>
      <c r="J22" s="62" t="s">
        <v>170</v>
      </c>
      <c r="K22" s="61" t="s">
        <v>170</v>
      </c>
      <c r="L22" s="61" t="s">
        <v>170</v>
      </c>
      <c r="M22" s="61" t="s">
        <v>170</v>
      </c>
      <c r="N22" s="61" t="s">
        <v>170</v>
      </c>
      <c r="O22" s="61" t="s">
        <v>170</v>
      </c>
      <c r="P22" s="61" t="s">
        <v>170</v>
      </c>
      <c r="Q22" s="61" t="s">
        <v>170</v>
      </c>
      <c r="R22" s="61" t="s">
        <v>170</v>
      </c>
      <c r="S22" s="61" t="s">
        <v>170</v>
      </c>
      <c r="T22" s="61" t="s">
        <v>170</v>
      </c>
      <c r="U22" s="61" t="s">
        <v>170</v>
      </c>
      <c r="V22" s="63" t="s">
        <v>170</v>
      </c>
      <c r="W22" s="64" t="s">
        <v>263</v>
      </c>
      <c r="X22" s="65">
        <v>4</v>
      </c>
      <c r="Y22" s="65">
        <v>1</v>
      </c>
      <c r="Z22" s="65">
        <v>4</v>
      </c>
      <c r="AA22" s="65">
        <v>4</v>
      </c>
      <c r="AB22" s="65">
        <v>1</v>
      </c>
      <c r="AC22" s="66">
        <v>1</v>
      </c>
      <c r="AD22" s="64" t="s">
        <v>264</v>
      </c>
      <c r="AE22" s="65">
        <v>1</v>
      </c>
      <c r="AF22" s="65">
        <v>1</v>
      </c>
      <c r="AG22" s="65">
        <v>1</v>
      </c>
      <c r="AH22" s="65">
        <v>4</v>
      </c>
      <c r="AI22" s="65">
        <v>1</v>
      </c>
      <c r="AJ22" s="65">
        <v>1</v>
      </c>
      <c r="AK22" s="64" t="s">
        <v>265</v>
      </c>
      <c r="AL22" s="65">
        <v>1</v>
      </c>
      <c r="AM22" s="65">
        <v>1</v>
      </c>
      <c r="AN22" s="65">
        <v>1</v>
      </c>
      <c r="AO22" s="65">
        <v>1</v>
      </c>
      <c r="AP22" s="65">
        <v>1</v>
      </c>
      <c r="AQ22" s="65">
        <v>4</v>
      </c>
      <c r="AR22" s="65">
        <v>1</v>
      </c>
      <c r="AS22" s="65">
        <v>1</v>
      </c>
      <c r="AT22" s="65">
        <v>4</v>
      </c>
      <c r="AU22" s="65">
        <v>1</v>
      </c>
      <c r="AV22" s="66">
        <v>1</v>
      </c>
      <c r="AW22" s="64" t="s">
        <v>265</v>
      </c>
      <c r="AX22" s="65">
        <v>1</v>
      </c>
      <c r="AY22" s="65">
        <v>1</v>
      </c>
      <c r="AZ22" s="65">
        <v>1</v>
      </c>
      <c r="BA22" s="65">
        <v>4</v>
      </c>
      <c r="BB22" s="65">
        <v>1</v>
      </c>
      <c r="BC22" s="65">
        <v>1</v>
      </c>
      <c r="BD22" s="65">
        <v>1</v>
      </c>
      <c r="BE22" s="65">
        <v>4</v>
      </c>
      <c r="BF22" s="65">
        <v>1</v>
      </c>
      <c r="BG22" s="66">
        <v>4</v>
      </c>
      <c r="BH22" s="64" t="s">
        <v>266</v>
      </c>
      <c r="BI22" s="65">
        <v>1</v>
      </c>
      <c r="BJ22" s="65">
        <v>1</v>
      </c>
      <c r="BK22" s="65">
        <v>1</v>
      </c>
      <c r="BL22" s="65">
        <v>2</v>
      </c>
      <c r="BM22" s="65">
        <v>2</v>
      </c>
      <c r="BN22" s="65">
        <v>1</v>
      </c>
      <c r="BO22" s="65">
        <v>4</v>
      </c>
      <c r="BP22" s="65">
        <v>4</v>
      </c>
      <c r="BQ22" s="65">
        <v>1</v>
      </c>
      <c r="BR22" s="66">
        <v>1</v>
      </c>
      <c r="BS22" s="64" t="s">
        <v>267</v>
      </c>
      <c r="BT22" s="65">
        <v>1</v>
      </c>
      <c r="BU22" s="65">
        <v>1</v>
      </c>
      <c r="BV22" s="65">
        <v>1</v>
      </c>
      <c r="BW22" s="65">
        <v>1</v>
      </c>
      <c r="BX22" s="65">
        <v>4</v>
      </c>
      <c r="BY22" s="65">
        <v>1</v>
      </c>
      <c r="BZ22" s="65">
        <v>1</v>
      </c>
      <c r="CA22" s="65">
        <v>1</v>
      </c>
      <c r="CB22" s="66">
        <v>1</v>
      </c>
      <c r="CC22" s="64" t="s">
        <v>268</v>
      </c>
      <c r="CD22" s="65">
        <v>4</v>
      </c>
      <c r="CE22" s="65">
        <v>1</v>
      </c>
      <c r="CF22" s="66">
        <v>2</v>
      </c>
      <c r="CG22" s="64" t="s">
        <v>269</v>
      </c>
      <c r="CH22" s="65">
        <v>1</v>
      </c>
      <c r="CI22" s="65">
        <v>4</v>
      </c>
      <c r="CJ22" s="66">
        <v>1</v>
      </c>
      <c r="CK22" s="64" t="s">
        <v>270</v>
      </c>
      <c r="CL22" s="65">
        <v>1</v>
      </c>
      <c r="CM22" s="65">
        <v>1</v>
      </c>
      <c r="CN22" s="65">
        <v>1</v>
      </c>
      <c r="CO22" s="65">
        <v>2</v>
      </c>
      <c r="CP22" s="65">
        <v>1</v>
      </c>
      <c r="CQ22" s="65">
        <v>4</v>
      </c>
      <c r="CR22" s="66">
        <v>1</v>
      </c>
      <c r="CS22" s="64" t="s">
        <v>271</v>
      </c>
      <c r="CT22" s="65">
        <v>1</v>
      </c>
      <c r="CU22" s="65">
        <v>1</v>
      </c>
      <c r="CV22" s="66">
        <v>4</v>
      </c>
      <c r="CW22" s="64" t="s">
        <v>272</v>
      </c>
      <c r="CX22" s="65">
        <v>1</v>
      </c>
      <c r="CY22" s="65">
        <v>1</v>
      </c>
      <c r="CZ22" s="65">
        <v>4</v>
      </c>
      <c r="DA22" s="65">
        <v>4</v>
      </c>
      <c r="DB22" s="65">
        <v>1</v>
      </c>
      <c r="DC22" s="65">
        <v>1</v>
      </c>
      <c r="DD22" s="65">
        <v>1</v>
      </c>
      <c r="DE22" s="65">
        <v>1</v>
      </c>
      <c r="DF22" s="66">
        <v>1</v>
      </c>
      <c r="DG22" s="64" t="s">
        <v>273</v>
      </c>
      <c r="DH22" s="65">
        <v>1</v>
      </c>
      <c r="DI22" s="65">
        <v>1</v>
      </c>
      <c r="DJ22" s="65">
        <v>1</v>
      </c>
      <c r="DK22" s="65">
        <v>1</v>
      </c>
      <c r="DL22" s="65">
        <v>1</v>
      </c>
      <c r="DM22" s="65">
        <v>1</v>
      </c>
      <c r="DN22" s="65">
        <v>4</v>
      </c>
      <c r="DO22" s="65">
        <v>1</v>
      </c>
      <c r="DP22" s="66">
        <v>1</v>
      </c>
      <c r="DQ22" s="64" t="s">
        <v>274</v>
      </c>
      <c r="DR22" s="65">
        <v>1</v>
      </c>
      <c r="DS22" s="65">
        <v>4</v>
      </c>
      <c r="DT22" s="65">
        <v>1</v>
      </c>
      <c r="DU22" s="66">
        <v>4</v>
      </c>
      <c r="DV22" s="64" t="s">
        <v>275</v>
      </c>
      <c r="DW22" s="65">
        <v>2</v>
      </c>
      <c r="DX22" s="65">
        <v>4</v>
      </c>
      <c r="DY22" s="65">
        <v>1</v>
      </c>
      <c r="DZ22" s="65">
        <v>1</v>
      </c>
      <c r="EA22" s="65">
        <v>1</v>
      </c>
      <c r="EB22" s="65">
        <v>1</v>
      </c>
      <c r="EC22" s="65">
        <v>2</v>
      </c>
      <c r="ED22" s="66">
        <v>1</v>
      </c>
      <c r="EE22" s="64" t="s">
        <v>274</v>
      </c>
      <c r="EF22" s="65">
        <v>1</v>
      </c>
      <c r="EG22" s="65">
        <v>4</v>
      </c>
      <c r="EH22" s="65">
        <v>1</v>
      </c>
      <c r="EI22" s="65">
        <v>4</v>
      </c>
      <c r="EJ22" s="65">
        <v>1</v>
      </c>
      <c r="EK22" s="65">
        <v>1</v>
      </c>
      <c r="EL22" s="65">
        <v>1</v>
      </c>
      <c r="EM22" s="65">
        <v>1</v>
      </c>
      <c r="EN22" s="66">
        <v>1</v>
      </c>
      <c r="EO22" s="64" t="s">
        <v>276</v>
      </c>
      <c r="EP22" s="65">
        <v>1</v>
      </c>
      <c r="EQ22" s="65">
        <v>1</v>
      </c>
      <c r="ER22" s="65">
        <v>4</v>
      </c>
      <c r="ES22" s="65">
        <v>1</v>
      </c>
      <c r="ET22" s="65">
        <v>1</v>
      </c>
      <c r="EU22" s="65">
        <v>1</v>
      </c>
      <c r="EV22" s="65">
        <v>1</v>
      </c>
      <c r="EW22" s="65">
        <v>1</v>
      </c>
      <c r="EX22" s="65">
        <v>2</v>
      </c>
      <c r="EY22" s="66">
        <v>1</v>
      </c>
    </row>
    <row r="23" spans="1:155" s="65" customFormat="1" ht="150">
      <c r="A23" s="294"/>
      <c r="B23" s="305" t="s">
        <v>277</v>
      </c>
      <c r="C23" s="94" t="s">
        <v>277</v>
      </c>
      <c r="D23" s="58" t="s">
        <v>278</v>
      </c>
      <c r="E23" s="59">
        <f t="shared" si="0"/>
        <v>2</v>
      </c>
      <c r="F23" s="60" t="s">
        <v>279</v>
      </c>
      <c r="G23" s="61" t="s">
        <v>170</v>
      </c>
      <c r="H23" s="61" t="s">
        <v>192</v>
      </c>
      <c r="I23" s="61"/>
      <c r="J23" s="61"/>
      <c r="K23" s="61"/>
      <c r="L23" s="61" t="s">
        <v>170</v>
      </c>
      <c r="M23" s="61"/>
      <c r="N23" s="61"/>
      <c r="O23" s="61"/>
      <c r="P23" s="61"/>
      <c r="Q23" s="61"/>
      <c r="R23" s="61"/>
      <c r="S23" s="61"/>
      <c r="T23" s="61"/>
      <c r="U23" s="61"/>
      <c r="V23" s="63"/>
      <c r="W23" s="64" t="s">
        <v>279</v>
      </c>
      <c r="X23" s="65">
        <v>1</v>
      </c>
      <c r="Y23" s="65">
        <v>1</v>
      </c>
      <c r="Z23" s="65">
        <v>1</v>
      </c>
      <c r="AA23" s="65">
        <v>1</v>
      </c>
      <c r="AB23" s="65">
        <v>4</v>
      </c>
      <c r="AC23" s="66">
        <v>2</v>
      </c>
      <c r="AD23" s="64" t="b">
        <v>0</v>
      </c>
      <c r="AE23" s="65" t="b">
        <v>0</v>
      </c>
      <c r="AF23" s="65" t="b">
        <v>0</v>
      </c>
      <c r="AG23" s="65" t="b">
        <v>0</v>
      </c>
      <c r="AH23" s="65" t="b">
        <v>0</v>
      </c>
      <c r="AI23" s="65" t="b">
        <v>0</v>
      </c>
      <c r="AJ23" s="65" t="b">
        <v>0</v>
      </c>
      <c r="AK23" s="64" t="b">
        <v>0</v>
      </c>
      <c r="AL23" s="65" t="b">
        <v>0</v>
      </c>
      <c r="AM23" s="65" t="b">
        <v>0</v>
      </c>
      <c r="AN23" s="65" t="b">
        <v>0</v>
      </c>
      <c r="AO23" s="65" t="b">
        <v>0</v>
      </c>
      <c r="AP23" s="65" t="b">
        <v>0</v>
      </c>
      <c r="AQ23" s="65" t="b">
        <v>0</v>
      </c>
      <c r="AR23" s="65" t="b">
        <v>0</v>
      </c>
      <c r="AS23" s="65" t="b">
        <v>0</v>
      </c>
      <c r="AT23" s="65" t="b">
        <v>0</v>
      </c>
      <c r="AU23" s="65" t="b">
        <v>0</v>
      </c>
      <c r="AV23" s="66" t="b">
        <v>0</v>
      </c>
      <c r="AW23" s="64" t="b">
        <v>0</v>
      </c>
      <c r="AX23" s="65" t="b">
        <v>0</v>
      </c>
      <c r="AY23" s="65" t="b">
        <v>0</v>
      </c>
      <c r="AZ23" s="65" t="b">
        <v>0</v>
      </c>
      <c r="BA23" s="65" t="b">
        <v>0</v>
      </c>
      <c r="BB23" s="65" t="b">
        <v>0</v>
      </c>
      <c r="BC23" s="65" t="b">
        <v>0</v>
      </c>
      <c r="BD23" s="65" t="b">
        <v>0</v>
      </c>
      <c r="BE23" s="65" t="b">
        <v>0</v>
      </c>
      <c r="BF23" s="65" t="b">
        <v>0</v>
      </c>
      <c r="BG23" s="66" t="b">
        <v>0</v>
      </c>
      <c r="BH23" s="64" t="b">
        <v>0</v>
      </c>
      <c r="BI23" s="65" t="b">
        <v>0</v>
      </c>
      <c r="BJ23" s="65" t="b">
        <v>0</v>
      </c>
      <c r="BK23" s="65" t="b">
        <v>0</v>
      </c>
      <c r="BL23" s="65" t="b">
        <v>0</v>
      </c>
      <c r="BM23" s="65" t="b">
        <v>0</v>
      </c>
      <c r="BN23" s="65" t="b">
        <v>0</v>
      </c>
      <c r="BO23" s="65" t="b">
        <v>0</v>
      </c>
      <c r="BP23" s="65" t="b">
        <v>0</v>
      </c>
      <c r="BQ23" s="65" t="b">
        <v>0</v>
      </c>
      <c r="BR23" s="66" t="b">
        <v>0</v>
      </c>
      <c r="BS23" s="64" t="s">
        <v>280</v>
      </c>
      <c r="BT23" s="98">
        <v>1</v>
      </c>
      <c r="BU23" s="98">
        <v>1</v>
      </c>
      <c r="BV23" s="98">
        <v>1</v>
      </c>
      <c r="BW23" s="98">
        <v>4</v>
      </c>
      <c r="BX23" s="98">
        <v>1</v>
      </c>
      <c r="BY23" s="98">
        <v>1</v>
      </c>
      <c r="BZ23" s="98" t="s">
        <v>281</v>
      </c>
      <c r="CA23" s="98">
        <v>4</v>
      </c>
      <c r="CB23" s="99">
        <v>1</v>
      </c>
      <c r="CC23" s="64" t="b">
        <v>0</v>
      </c>
      <c r="CD23" s="65" t="b">
        <v>0</v>
      </c>
      <c r="CE23" s="65" t="b">
        <v>0</v>
      </c>
      <c r="CF23" s="66" t="b">
        <v>0</v>
      </c>
      <c r="CG23" s="64" t="b">
        <v>0</v>
      </c>
      <c r="CH23" s="65" t="b">
        <v>0</v>
      </c>
      <c r="CI23" s="65" t="b">
        <v>0</v>
      </c>
      <c r="CJ23" s="66" t="b">
        <v>0</v>
      </c>
      <c r="CK23" s="64" t="b">
        <v>0</v>
      </c>
      <c r="CL23" s="65" t="b">
        <v>0</v>
      </c>
      <c r="CM23" s="65" t="b">
        <v>0</v>
      </c>
      <c r="CN23" s="65" t="b">
        <v>0</v>
      </c>
      <c r="CO23" s="65" t="b">
        <v>0</v>
      </c>
      <c r="CP23" s="65" t="b">
        <v>0</v>
      </c>
      <c r="CQ23" s="65" t="b">
        <v>0</v>
      </c>
      <c r="CR23" s="66" t="b">
        <v>0</v>
      </c>
      <c r="CS23" s="64" t="b">
        <v>0</v>
      </c>
      <c r="CT23" s="65" t="b">
        <v>0</v>
      </c>
      <c r="CU23" s="65" t="b">
        <v>0</v>
      </c>
      <c r="CV23" s="66" t="b">
        <v>0</v>
      </c>
      <c r="CW23" s="64" t="b">
        <v>0</v>
      </c>
      <c r="CX23" s="65" t="b">
        <v>0</v>
      </c>
      <c r="CY23" s="65" t="b">
        <v>0</v>
      </c>
      <c r="CZ23" s="65" t="b">
        <v>0</v>
      </c>
      <c r="DA23" s="65" t="b">
        <v>0</v>
      </c>
      <c r="DB23" s="65" t="b">
        <v>0</v>
      </c>
      <c r="DC23" s="65" t="b">
        <v>0</v>
      </c>
      <c r="DD23" s="65" t="b">
        <v>0</v>
      </c>
      <c r="DE23" s="65" t="b">
        <v>0</v>
      </c>
      <c r="DF23" s="66" t="b">
        <v>0</v>
      </c>
      <c r="DG23" s="64" t="b">
        <v>0</v>
      </c>
      <c r="DH23" s="65" t="b">
        <v>0</v>
      </c>
      <c r="DI23" s="65" t="b">
        <v>0</v>
      </c>
      <c r="DJ23" s="65" t="b">
        <v>0</v>
      </c>
      <c r="DK23" s="65" t="b">
        <v>0</v>
      </c>
      <c r="DL23" s="65" t="b">
        <v>0</v>
      </c>
      <c r="DM23" s="65" t="b">
        <v>0</v>
      </c>
      <c r="DN23" s="65" t="b">
        <v>0</v>
      </c>
      <c r="DO23" s="65" t="b">
        <v>0</v>
      </c>
      <c r="DP23" s="66" t="b">
        <v>0</v>
      </c>
      <c r="DQ23" s="64" t="b">
        <v>0</v>
      </c>
      <c r="DR23" s="65" t="b">
        <v>0</v>
      </c>
      <c r="DS23" s="65" t="b">
        <v>0</v>
      </c>
      <c r="DT23" s="65" t="b">
        <v>0</v>
      </c>
      <c r="DU23" s="66" t="b">
        <v>0</v>
      </c>
      <c r="DV23" s="64" t="b">
        <v>0</v>
      </c>
      <c r="DW23" s="65" t="b">
        <v>0</v>
      </c>
      <c r="DX23" s="65" t="b">
        <v>0</v>
      </c>
      <c r="DY23" s="65" t="b">
        <v>0</v>
      </c>
      <c r="DZ23" s="65" t="b">
        <v>0</v>
      </c>
      <c r="EA23" s="65" t="b">
        <v>0</v>
      </c>
      <c r="EB23" s="65" t="b">
        <v>0</v>
      </c>
      <c r="EC23" s="65" t="b">
        <v>0</v>
      </c>
      <c r="ED23" s="66" t="b">
        <v>0</v>
      </c>
      <c r="EE23" s="64" t="b">
        <v>0</v>
      </c>
      <c r="EF23" s="65" t="b">
        <v>0</v>
      </c>
      <c r="EG23" s="65" t="b">
        <v>0</v>
      </c>
      <c r="EH23" s="65" t="b">
        <v>0</v>
      </c>
      <c r="EI23" s="65" t="b">
        <v>0</v>
      </c>
      <c r="EJ23" s="65" t="b">
        <v>0</v>
      </c>
      <c r="EK23" s="65" t="b">
        <v>0</v>
      </c>
      <c r="EL23" s="65" t="b">
        <v>0</v>
      </c>
      <c r="EM23" s="65" t="b">
        <v>0</v>
      </c>
      <c r="EN23" s="66" t="b">
        <v>0</v>
      </c>
      <c r="EO23" s="64" t="b">
        <v>0</v>
      </c>
      <c r="EP23" s="65" t="b">
        <v>0</v>
      </c>
      <c r="EQ23" s="65" t="b">
        <v>0</v>
      </c>
      <c r="ER23" s="65" t="b">
        <v>0</v>
      </c>
      <c r="ES23" s="65" t="b">
        <v>0</v>
      </c>
      <c r="ET23" s="65" t="b">
        <v>0</v>
      </c>
      <c r="EU23" s="65" t="b">
        <v>0</v>
      </c>
      <c r="EV23" s="65" t="b">
        <v>0</v>
      </c>
      <c r="EW23" s="65" t="b">
        <v>0</v>
      </c>
      <c r="EX23" s="65" t="b">
        <v>0</v>
      </c>
      <c r="EY23" s="66" t="b">
        <v>0</v>
      </c>
    </row>
    <row r="24" spans="1:155" s="65" customFormat="1" ht="105">
      <c r="A24" s="294"/>
      <c r="B24" s="306"/>
      <c r="C24" s="94" t="s">
        <v>277</v>
      </c>
      <c r="D24" s="58" t="s">
        <v>282</v>
      </c>
      <c r="E24" s="59">
        <f t="shared" si="0"/>
        <v>3</v>
      </c>
      <c r="F24" s="60" t="s">
        <v>283</v>
      </c>
      <c r="G24" s="61"/>
      <c r="H24" s="61"/>
      <c r="I24" s="61" t="s">
        <v>170</v>
      </c>
      <c r="J24" s="62" t="s">
        <v>170</v>
      </c>
      <c r="K24" s="61" t="s">
        <v>170</v>
      </c>
      <c r="L24" s="61"/>
      <c r="M24" s="61"/>
      <c r="N24" s="61"/>
      <c r="O24" s="61"/>
      <c r="P24" s="61"/>
      <c r="Q24" s="61"/>
      <c r="R24" s="61"/>
      <c r="S24" s="61"/>
      <c r="T24" s="61"/>
      <c r="U24" s="61"/>
      <c r="V24" s="63"/>
      <c r="W24" s="64" t="b">
        <v>0</v>
      </c>
      <c r="X24" s="65" t="b">
        <v>0</v>
      </c>
      <c r="Y24" s="65" t="b">
        <v>0</v>
      </c>
      <c r="Z24" s="65" t="b">
        <v>0</v>
      </c>
      <c r="AA24" s="65" t="b">
        <v>0</v>
      </c>
      <c r="AB24" s="65" t="b">
        <v>0</v>
      </c>
      <c r="AC24" s="66" t="b">
        <v>0</v>
      </c>
      <c r="AD24" s="64" t="b">
        <v>0</v>
      </c>
      <c r="AE24" s="65" t="b">
        <v>0</v>
      </c>
      <c r="AF24" s="65" t="b">
        <v>0</v>
      </c>
      <c r="AG24" s="65" t="b">
        <v>0</v>
      </c>
      <c r="AH24" s="65" t="b">
        <v>0</v>
      </c>
      <c r="AI24" s="65" t="b">
        <v>0</v>
      </c>
      <c r="AJ24" s="65" t="b">
        <v>0</v>
      </c>
      <c r="AK24" s="64" t="s">
        <v>283</v>
      </c>
      <c r="AL24" s="65">
        <v>4</v>
      </c>
      <c r="AM24" s="65">
        <v>2</v>
      </c>
      <c r="AN24" s="65">
        <v>4</v>
      </c>
      <c r="AO24" s="65">
        <v>4</v>
      </c>
      <c r="AP24" s="65">
        <v>4</v>
      </c>
      <c r="AQ24" s="65">
        <v>4</v>
      </c>
      <c r="AR24" s="65">
        <v>4</v>
      </c>
      <c r="AS24" s="65">
        <v>4</v>
      </c>
      <c r="AT24" s="65">
        <v>4</v>
      </c>
      <c r="AU24" s="65">
        <v>4</v>
      </c>
      <c r="AV24" s="66">
        <v>4</v>
      </c>
      <c r="AW24" s="64" t="s">
        <v>283</v>
      </c>
      <c r="AX24" s="65">
        <v>4</v>
      </c>
      <c r="AY24" s="65">
        <v>4</v>
      </c>
      <c r="AZ24" s="65">
        <v>4</v>
      </c>
      <c r="BA24" s="65">
        <v>4</v>
      </c>
      <c r="BB24" s="65">
        <v>4</v>
      </c>
      <c r="BC24" s="65">
        <v>4</v>
      </c>
      <c r="BD24" s="65">
        <v>4</v>
      </c>
      <c r="BE24" s="65">
        <v>4</v>
      </c>
      <c r="BF24" s="65">
        <v>2</v>
      </c>
      <c r="BG24" s="66">
        <v>4</v>
      </c>
      <c r="BH24" s="64" t="s">
        <v>284</v>
      </c>
      <c r="BI24" s="65">
        <v>4</v>
      </c>
      <c r="BJ24" s="65">
        <v>4</v>
      </c>
      <c r="BK24" s="65">
        <v>4</v>
      </c>
      <c r="BL24" s="65">
        <v>4</v>
      </c>
      <c r="BM24" s="65">
        <v>4</v>
      </c>
      <c r="BN24" s="65">
        <v>4</v>
      </c>
      <c r="BO24" s="65">
        <v>4</v>
      </c>
      <c r="BP24" s="65">
        <v>4</v>
      </c>
      <c r="BQ24" s="65">
        <v>4</v>
      </c>
      <c r="BR24" s="66">
        <v>4</v>
      </c>
      <c r="BS24" s="64" t="b">
        <v>0</v>
      </c>
      <c r="BT24" s="65" t="b">
        <v>0</v>
      </c>
      <c r="BU24" s="65" t="b">
        <v>0</v>
      </c>
      <c r="BV24" s="65" t="b">
        <v>0</v>
      </c>
      <c r="BW24" s="65" t="b">
        <v>0</v>
      </c>
      <c r="BX24" s="65" t="b">
        <v>0</v>
      </c>
      <c r="BY24" s="65" t="b">
        <v>0</v>
      </c>
      <c r="BZ24" s="65" t="b">
        <v>0</v>
      </c>
      <c r="CA24" s="65" t="b">
        <v>0</v>
      </c>
      <c r="CB24" s="66" t="b">
        <v>0</v>
      </c>
      <c r="CC24" s="64" t="b">
        <v>0</v>
      </c>
      <c r="CD24" s="65" t="b">
        <v>0</v>
      </c>
      <c r="CE24" s="65" t="b">
        <v>0</v>
      </c>
      <c r="CF24" s="66" t="b">
        <v>0</v>
      </c>
      <c r="CG24" s="64" t="b">
        <v>0</v>
      </c>
      <c r="CH24" s="65" t="b">
        <v>0</v>
      </c>
      <c r="CI24" s="65" t="b">
        <v>0</v>
      </c>
      <c r="CJ24" s="66" t="b">
        <v>0</v>
      </c>
      <c r="CK24" s="64" t="b">
        <v>0</v>
      </c>
      <c r="CL24" s="65" t="b">
        <v>0</v>
      </c>
      <c r="CM24" s="65" t="b">
        <v>0</v>
      </c>
      <c r="CN24" s="65" t="b">
        <v>0</v>
      </c>
      <c r="CO24" s="65" t="b">
        <v>0</v>
      </c>
      <c r="CP24" s="65" t="b">
        <v>0</v>
      </c>
      <c r="CQ24" s="65" t="b">
        <v>0</v>
      </c>
      <c r="CR24" s="66" t="b">
        <v>0</v>
      </c>
      <c r="CS24" s="64" t="b">
        <v>0</v>
      </c>
      <c r="CT24" s="65" t="b">
        <v>0</v>
      </c>
      <c r="CU24" s="65" t="b">
        <v>0</v>
      </c>
      <c r="CV24" s="66" t="b">
        <v>0</v>
      </c>
      <c r="CW24" s="64" t="b">
        <v>0</v>
      </c>
      <c r="CX24" s="65" t="b">
        <v>0</v>
      </c>
      <c r="CY24" s="65" t="b">
        <v>0</v>
      </c>
      <c r="CZ24" s="65" t="b">
        <v>0</v>
      </c>
      <c r="DA24" s="65" t="b">
        <v>0</v>
      </c>
      <c r="DB24" s="65" t="b">
        <v>0</v>
      </c>
      <c r="DC24" s="65" t="b">
        <v>0</v>
      </c>
      <c r="DD24" s="65" t="b">
        <v>0</v>
      </c>
      <c r="DE24" s="65" t="b">
        <v>0</v>
      </c>
      <c r="DF24" s="66" t="b">
        <v>0</v>
      </c>
      <c r="DG24" s="64" t="b">
        <v>0</v>
      </c>
      <c r="DH24" s="65" t="b">
        <v>0</v>
      </c>
      <c r="DI24" s="65" t="b">
        <v>0</v>
      </c>
      <c r="DJ24" s="65" t="b">
        <v>0</v>
      </c>
      <c r="DK24" s="65" t="b">
        <v>0</v>
      </c>
      <c r="DL24" s="65" t="b">
        <v>0</v>
      </c>
      <c r="DM24" s="65" t="b">
        <v>0</v>
      </c>
      <c r="DN24" s="65" t="b">
        <v>0</v>
      </c>
      <c r="DO24" s="65" t="b">
        <v>0</v>
      </c>
      <c r="DP24" s="66" t="b">
        <v>0</v>
      </c>
      <c r="DQ24" s="64" t="b">
        <v>0</v>
      </c>
      <c r="DR24" s="65" t="b">
        <v>0</v>
      </c>
      <c r="DS24" s="65" t="b">
        <v>0</v>
      </c>
      <c r="DT24" s="65" t="b">
        <v>0</v>
      </c>
      <c r="DU24" s="66" t="b">
        <v>0</v>
      </c>
      <c r="DV24" s="64" t="b">
        <v>0</v>
      </c>
      <c r="DW24" s="65" t="b">
        <v>0</v>
      </c>
      <c r="DX24" s="65" t="b">
        <v>0</v>
      </c>
      <c r="DY24" s="65" t="b">
        <v>0</v>
      </c>
      <c r="DZ24" s="65" t="b">
        <v>0</v>
      </c>
      <c r="EA24" s="65" t="b">
        <v>0</v>
      </c>
      <c r="EB24" s="65" t="b">
        <v>0</v>
      </c>
      <c r="EC24" s="65" t="b">
        <v>0</v>
      </c>
      <c r="ED24" s="66" t="b">
        <v>0</v>
      </c>
      <c r="EE24" s="64" t="b">
        <v>0</v>
      </c>
      <c r="EF24" s="65" t="b">
        <v>0</v>
      </c>
      <c r="EG24" s="65" t="b">
        <v>0</v>
      </c>
      <c r="EH24" s="65" t="b">
        <v>0</v>
      </c>
      <c r="EI24" s="65" t="b">
        <v>0</v>
      </c>
      <c r="EJ24" s="65" t="b">
        <v>0</v>
      </c>
      <c r="EK24" s="65" t="b">
        <v>0</v>
      </c>
      <c r="EL24" s="65" t="b">
        <v>0</v>
      </c>
      <c r="EM24" s="65" t="b">
        <v>0</v>
      </c>
      <c r="EN24" s="66" t="b">
        <v>0</v>
      </c>
      <c r="EO24" s="64" t="b">
        <v>0</v>
      </c>
      <c r="EP24" s="65" t="b">
        <v>0</v>
      </c>
      <c r="EQ24" s="65" t="b">
        <v>0</v>
      </c>
      <c r="ER24" s="65" t="b">
        <v>0</v>
      </c>
      <c r="ES24" s="65" t="b">
        <v>0</v>
      </c>
      <c r="ET24" s="65" t="b">
        <v>0</v>
      </c>
      <c r="EU24" s="65" t="b">
        <v>0</v>
      </c>
      <c r="EV24" s="65" t="b">
        <v>0</v>
      </c>
      <c r="EW24" s="65" t="b">
        <v>0</v>
      </c>
      <c r="EX24" s="65" t="b">
        <v>0</v>
      </c>
      <c r="EY24" s="66" t="b">
        <v>0</v>
      </c>
    </row>
    <row r="25" spans="1:155" s="65" customFormat="1" ht="150">
      <c r="A25" s="294"/>
      <c r="B25" s="304"/>
      <c r="C25" s="94" t="s">
        <v>285</v>
      </c>
      <c r="D25" s="95" t="s">
        <v>286</v>
      </c>
      <c r="E25" s="59">
        <f t="shared" si="0"/>
        <v>10</v>
      </c>
      <c r="F25" s="100" t="s">
        <v>287</v>
      </c>
      <c r="G25" s="61"/>
      <c r="H25" s="61"/>
      <c r="I25" s="61"/>
      <c r="J25" s="61"/>
      <c r="K25" s="61"/>
      <c r="L25" s="61"/>
      <c r="M25" s="61" t="s">
        <v>170</v>
      </c>
      <c r="N25" s="61" t="s">
        <v>170</v>
      </c>
      <c r="O25" s="61" t="s">
        <v>170</v>
      </c>
      <c r="P25" s="61" t="s">
        <v>170</v>
      </c>
      <c r="Q25" s="61" t="s">
        <v>170</v>
      </c>
      <c r="R25" s="61" t="s">
        <v>170</v>
      </c>
      <c r="S25" s="61" t="s">
        <v>170</v>
      </c>
      <c r="T25" s="61" t="s">
        <v>170</v>
      </c>
      <c r="U25" s="61" t="s">
        <v>170</v>
      </c>
      <c r="V25" s="63" t="s">
        <v>170</v>
      </c>
      <c r="W25" s="64" t="b">
        <v>0</v>
      </c>
      <c r="X25" s="65" t="b">
        <v>0</v>
      </c>
      <c r="Y25" s="65" t="b">
        <v>0</v>
      </c>
      <c r="Z25" s="65" t="b">
        <v>0</v>
      </c>
      <c r="AA25" s="65" t="b">
        <v>0</v>
      </c>
      <c r="AB25" s="65" t="b">
        <v>0</v>
      </c>
      <c r="AC25" s="66" t="b">
        <v>0</v>
      </c>
      <c r="AD25" s="64" t="b">
        <v>0</v>
      </c>
      <c r="AE25" s="65" t="b">
        <v>0</v>
      </c>
      <c r="AF25" s="65" t="b">
        <v>0</v>
      </c>
      <c r="AG25" s="65" t="b">
        <v>0</v>
      </c>
      <c r="AH25" s="65" t="b">
        <v>0</v>
      </c>
      <c r="AI25" s="65" t="b">
        <v>0</v>
      </c>
      <c r="AJ25" s="65" t="b">
        <v>0</v>
      </c>
      <c r="AK25" s="64" t="b">
        <v>0</v>
      </c>
      <c r="AL25" s="65" t="b">
        <v>0</v>
      </c>
      <c r="AM25" s="65" t="b">
        <v>0</v>
      </c>
      <c r="AN25" s="65" t="b">
        <v>0</v>
      </c>
      <c r="AO25" s="65" t="b">
        <v>0</v>
      </c>
      <c r="AP25" s="65" t="b">
        <v>0</v>
      </c>
      <c r="AQ25" s="65" t="b">
        <v>0</v>
      </c>
      <c r="AR25" s="65" t="b">
        <v>0</v>
      </c>
      <c r="AS25" s="65" t="b">
        <v>0</v>
      </c>
      <c r="AT25" s="65" t="b">
        <v>0</v>
      </c>
      <c r="AU25" s="65" t="b">
        <v>0</v>
      </c>
      <c r="AV25" s="66" t="b">
        <v>0</v>
      </c>
      <c r="AW25" s="64" t="b">
        <v>0</v>
      </c>
      <c r="AX25" s="65" t="b">
        <v>0</v>
      </c>
      <c r="AY25" s="65" t="b">
        <v>0</v>
      </c>
      <c r="AZ25" s="65" t="b">
        <v>0</v>
      </c>
      <c r="BA25" s="65" t="b">
        <v>0</v>
      </c>
      <c r="BB25" s="65" t="b">
        <v>0</v>
      </c>
      <c r="BC25" s="65" t="b">
        <v>0</v>
      </c>
      <c r="BD25" s="65" t="b">
        <v>0</v>
      </c>
      <c r="BE25" s="65" t="b">
        <v>0</v>
      </c>
      <c r="BF25" s="65" t="b">
        <v>0</v>
      </c>
      <c r="BG25" s="66" t="b">
        <v>0</v>
      </c>
      <c r="BH25" s="64" t="b">
        <v>0</v>
      </c>
      <c r="BI25" s="65" t="b">
        <v>0</v>
      </c>
      <c r="BJ25" s="65" t="b">
        <v>0</v>
      </c>
      <c r="BK25" s="65" t="b">
        <v>0</v>
      </c>
      <c r="BL25" s="65" t="b">
        <v>0</v>
      </c>
      <c r="BM25" s="65" t="b">
        <v>0</v>
      </c>
      <c r="BN25" s="65" t="b">
        <v>0</v>
      </c>
      <c r="BO25" s="65" t="b">
        <v>0</v>
      </c>
      <c r="BP25" s="65" t="b">
        <v>0</v>
      </c>
      <c r="BQ25" s="65" t="b">
        <v>0</v>
      </c>
      <c r="BR25" s="66" t="b">
        <v>0</v>
      </c>
      <c r="BS25" s="64" t="b">
        <v>0</v>
      </c>
      <c r="BT25" s="65" t="b">
        <v>0</v>
      </c>
      <c r="BU25" s="65" t="b">
        <v>0</v>
      </c>
      <c r="BV25" s="65" t="b">
        <v>0</v>
      </c>
      <c r="BW25" s="65" t="b">
        <v>0</v>
      </c>
      <c r="BX25" s="65" t="b">
        <v>0</v>
      </c>
      <c r="BY25" s="65" t="b">
        <v>0</v>
      </c>
      <c r="BZ25" s="65" t="b">
        <v>0</v>
      </c>
      <c r="CA25" s="65" t="b">
        <v>0</v>
      </c>
      <c r="CB25" s="66" t="b">
        <v>0</v>
      </c>
      <c r="CC25" s="64" t="s">
        <v>288</v>
      </c>
      <c r="CD25" s="65">
        <v>4</v>
      </c>
      <c r="CE25" s="65">
        <v>2</v>
      </c>
      <c r="CF25" s="66">
        <v>1</v>
      </c>
      <c r="CG25" s="64" t="s">
        <v>289</v>
      </c>
      <c r="CH25" s="65">
        <v>2</v>
      </c>
      <c r="CI25" s="65">
        <v>1</v>
      </c>
      <c r="CJ25" s="66">
        <v>4</v>
      </c>
      <c r="CK25" s="64" t="s">
        <v>290</v>
      </c>
      <c r="CL25" s="98">
        <v>1</v>
      </c>
      <c r="CM25" s="98">
        <v>4</v>
      </c>
      <c r="CN25" s="98">
        <v>4</v>
      </c>
      <c r="CO25" s="98">
        <v>2</v>
      </c>
      <c r="CP25" s="98">
        <v>4</v>
      </c>
      <c r="CQ25" s="98">
        <v>2</v>
      </c>
      <c r="CR25" s="99">
        <v>4</v>
      </c>
      <c r="CS25" s="64" t="s">
        <v>291</v>
      </c>
      <c r="CT25" s="98">
        <v>2</v>
      </c>
      <c r="CU25" s="98">
        <v>4</v>
      </c>
      <c r="CV25" s="99">
        <v>2</v>
      </c>
      <c r="CW25" s="64" t="s">
        <v>287</v>
      </c>
      <c r="CX25" s="65" t="s">
        <v>192</v>
      </c>
      <c r="CY25" s="65">
        <v>4</v>
      </c>
      <c r="CZ25" s="65">
        <v>2</v>
      </c>
      <c r="DA25" s="65">
        <v>4</v>
      </c>
      <c r="DB25" s="65">
        <v>4</v>
      </c>
      <c r="DC25" s="65">
        <v>4</v>
      </c>
      <c r="DD25" s="65">
        <v>4</v>
      </c>
      <c r="DE25" s="65">
        <v>4</v>
      </c>
      <c r="DF25" s="66">
        <v>4</v>
      </c>
      <c r="DG25" s="64" t="s">
        <v>292</v>
      </c>
      <c r="DH25" s="98">
        <v>4</v>
      </c>
      <c r="DI25" s="98">
        <v>2</v>
      </c>
      <c r="DJ25" s="98" t="s">
        <v>281</v>
      </c>
      <c r="DK25" s="98">
        <v>2</v>
      </c>
      <c r="DL25" s="98">
        <v>1</v>
      </c>
      <c r="DM25" s="98">
        <v>1</v>
      </c>
      <c r="DN25" s="98">
        <v>2</v>
      </c>
      <c r="DO25" s="98">
        <v>1</v>
      </c>
      <c r="DP25" s="99">
        <v>2</v>
      </c>
      <c r="DQ25" s="64" t="s">
        <v>293</v>
      </c>
      <c r="DR25" s="65">
        <v>1</v>
      </c>
      <c r="DS25" s="65">
        <v>2</v>
      </c>
      <c r="DT25" s="65">
        <v>4</v>
      </c>
      <c r="DU25" s="66">
        <v>4</v>
      </c>
      <c r="DV25" s="64" t="s">
        <v>294</v>
      </c>
      <c r="DW25" s="65">
        <v>2</v>
      </c>
      <c r="DX25" s="65">
        <v>2</v>
      </c>
      <c r="DY25" s="65">
        <v>2</v>
      </c>
      <c r="DZ25" s="65">
        <v>2</v>
      </c>
      <c r="EA25" s="65">
        <v>2</v>
      </c>
      <c r="EB25" s="65">
        <v>4</v>
      </c>
      <c r="EC25" s="65">
        <v>2</v>
      </c>
      <c r="ED25" s="66">
        <v>4</v>
      </c>
      <c r="EE25" s="64" t="s">
        <v>295</v>
      </c>
      <c r="EF25" s="98">
        <v>4</v>
      </c>
      <c r="EG25" s="98">
        <v>4</v>
      </c>
      <c r="EH25" s="98">
        <v>2</v>
      </c>
      <c r="EI25" s="98">
        <v>4</v>
      </c>
      <c r="EJ25" s="98">
        <v>2</v>
      </c>
      <c r="EK25" s="98">
        <v>1</v>
      </c>
      <c r="EL25" s="98">
        <v>2</v>
      </c>
      <c r="EM25" s="98">
        <v>4</v>
      </c>
      <c r="EN25" s="99">
        <v>1</v>
      </c>
      <c r="EO25" s="64" t="s">
        <v>296</v>
      </c>
      <c r="EP25" s="65">
        <v>4</v>
      </c>
      <c r="EQ25" s="65">
        <v>4</v>
      </c>
      <c r="ER25" s="65">
        <v>2</v>
      </c>
      <c r="ES25" s="65">
        <v>2</v>
      </c>
      <c r="ET25" s="65">
        <v>2</v>
      </c>
      <c r="EU25" s="65">
        <v>4</v>
      </c>
      <c r="EV25" s="65">
        <v>1</v>
      </c>
      <c r="EW25" s="65">
        <v>2</v>
      </c>
      <c r="EX25" s="65">
        <v>2</v>
      </c>
      <c r="EY25" s="66">
        <v>2</v>
      </c>
    </row>
    <row r="26" spans="1:155" s="65" customFormat="1" ht="225">
      <c r="A26" s="294"/>
      <c r="B26" s="101" t="s">
        <v>297</v>
      </c>
      <c r="C26" s="101" t="s">
        <v>297</v>
      </c>
      <c r="D26" s="103" t="s">
        <v>298</v>
      </c>
      <c r="E26" s="59">
        <f t="shared" si="0"/>
        <v>16</v>
      </c>
      <c r="F26" s="70" t="s">
        <v>299</v>
      </c>
      <c r="G26" s="61" t="s">
        <v>170</v>
      </c>
      <c r="H26" s="61" t="s">
        <v>170</v>
      </c>
      <c r="I26" s="61" t="s">
        <v>170</v>
      </c>
      <c r="J26" s="62" t="s">
        <v>170</v>
      </c>
      <c r="K26" s="61" t="s">
        <v>170</v>
      </c>
      <c r="L26" s="61" t="s">
        <v>170</v>
      </c>
      <c r="M26" s="61" t="s">
        <v>170</v>
      </c>
      <c r="N26" s="61" t="s">
        <v>170</v>
      </c>
      <c r="O26" s="61" t="s">
        <v>170</v>
      </c>
      <c r="P26" s="61" t="s">
        <v>170</v>
      </c>
      <c r="Q26" s="61" t="s">
        <v>170</v>
      </c>
      <c r="R26" s="61" t="s">
        <v>170</v>
      </c>
      <c r="S26" s="61" t="s">
        <v>170</v>
      </c>
      <c r="T26" s="61" t="s">
        <v>170</v>
      </c>
      <c r="U26" s="61" t="s">
        <v>170</v>
      </c>
      <c r="V26" s="63" t="s">
        <v>170</v>
      </c>
      <c r="W26" s="64" t="s">
        <v>299</v>
      </c>
      <c r="X26" s="65">
        <v>4</v>
      </c>
      <c r="Y26" s="65">
        <v>4</v>
      </c>
      <c r="Z26" s="65">
        <v>2</v>
      </c>
      <c r="AA26" s="65">
        <v>2</v>
      </c>
      <c r="AB26" s="65">
        <v>1</v>
      </c>
      <c r="AC26" s="66">
        <v>4</v>
      </c>
      <c r="AD26" s="64" t="s">
        <v>299</v>
      </c>
      <c r="AE26" s="65">
        <v>1</v>
      </c>
      <c r="AF26" s="65">
        <v>4</v>
      </c>
      <c r="AG26" s="65">
        <v>4</v>
      </c>
      <c r="AH26" s="65">
        <v>4</v>
      </c>
      <c r="AI26" s="65">
        <v>1</v>
      </c>
      <c r="AJ26" s="65">
        <v>1</v>
      </c>
      <c r="AK26" s="64" t="s">
        <v>300</v>
      </c>
      <c r="AL26" s="65">
        <v>4</v>
      </c>
      <c r="AM26" s="65">
        <v>1</v>
      </c>
      <c r="AN26" s="65">
        <v>1</v>
      </c>
      <c r="AO26" s="65">
        <v>4</v>
      </c>
      <c r="AP26" s="65">
        <v>4</v>
      </c>
      <c r="AQ26" s="65">
        <v>4</v>
      </c>
      <c r="AR26" s="65">
        <v>1</v>
      </c>
      <c r="AS26" s="65">
        <v>2</v>
      </c>
      <c r="AT26" s="65">
        <v>4</v>
      </c>
      <c r="AU26" s="65">
        <v>1</v>
      </c>
      <c r="AV26" s="66">
        <v>4</v>
      </c>
      <c r="AW26" s="64" t="s">
        <v>300</v>
      </c>
      <c r="AX26" s="65">
        <v>4</v>
      </c>
      <c r="AY26" s="65">
        <v>4</v>
      </c>
      <c r="AZ26" s="65">
        <v>1</v>
      </c>
      <c r="BA26" s="65">
        <v>1</v>
      </c>
      <c r="BB26" s="65">
        <v>1</v>
      </c>
      <c r="BC26" s="65">
        <v>4</v>
      </c>
      <c r="BD26" s="65">
        <v>4</v>
      </c>
      <c r="BE26" s="65">
        <v>4</v>
      </c>
      <c r="BF26" s="65">
        <v>1</v>
      </c>
      <c r="BG26" s="66">
        <v>1</v>
      </c>
      <c r="BH26" s="64" t="s">
        <v>299</v>
      </c>
      <c r="BI26" s="65">
        <v>4</v>
      </c>
      <c r="BJ26" s="65">
        <v>4</v>
      </c>
      <c r="BK26" s="65">
        <v>4</v>
      </c>
      <c r="BL26" s="65">
        <v>2</v>
      </c>
      <c r="BM26" s="65">
        <v>1</v>
      </c>
      <c r="BN26" s="65">
        <v>1</v>
      </c>
      <c r="BO26" s="65">
        <v>4</v>
      </c>
      <c r="BP26" s="65">
        <v>2</v>
      </c>
      <c r="BQ26" s="65">
        <v>4</v>
      </c>
      <c r="BR26" s="66">
        <v>4</v>
      </c>
      <c r="BS26" s="64" t="s">
        <v>299</v>
      </c>
      <c r="BT26" s="65">
        <v>4</v>
      </c>
      <c r="BU26" s="65">
        <v>4</v>
      </c>
      <c r="BV26" s="65">
        <v>4</v>
      </c>
      <c r="BW26" s="65">
        <v>2</v>
      </c>
      <c r="BX26" s="65">
        <v>1</v>
      </c>
      <c r="BY26" s="65">
        <v>4</v>
      </c>
      <c r="BZ26" s="65">
        <v>4</v>
      </c>
      <c r="CA26" s="65">
        <v>4</v>
      </c>
      <c r="CB26" s="66">
        <v>2</v>
      </c>
      <c r="CC26" s="64" t="s">
        <v>299</v>
      </c>
      <c r="CD26" s="65">
        <v>2</v>
      </c>
      <c r="CE26" s="65">
        <v>4</v>
      </c>
      <c r="CF26" s="66">
        <v>4</v>
      </c>
      <c r="CG26" s="64" t="s">
        <v>301</v>
      </c>
      <c r="CH26" s="65">
        <v>4</v>
      </c>
      <c r="CI26" s="65">
        <v>1</v>
      </c>
      <c r="CJ26" s="66">
        <v>1</v>
      </c>
      <c r="CK26" s="64" t="s">
        <v>301</v>
      </c>
      <c r="CL26" s="65">
        <v>4</v>
      </c>
      <c r="CM26" s="65">
        <v>4</v>
      </c>
      <c r="CN26" s="65">
        <v>1</v>
      </c>
      <c r="CO26" s="65">
        <v>4</v>
      </c>
      <c r="CP26" s="65">
        <v>4</v>
      </c>
      <c r="CQ26" s="65">
        <v>4</v>
      </c>
      <c r="CR26" s="66">
        <v>4</v>
      </c>
      <c r="CS26" s="64" t="s">
        <v>301</v>
      </c>
      <c r="CT26" s="65">
        <v>4</v>
      </c>
      <c r="CU26" s="65">
        <v>1</v>
      </c>
      <c r="CV26" s="66">
        <v>1</v>
      </c>
      <c r="CW26" s="64" t="s">
        <v>299</v>
      </c>
      <c r="CX26" s="65">
        <v>4</v>
      </c>
      <c r="CY26" s="65">
        <v>4</v>
      </c>
      <c r="CZ26" s="65">
        <v>1</v>
      </c>
      <c r="DA26" s="65">
        <v>1</v>
      </c>
      <c r="DB26" s="65">
        <v>1</v>
      </c>
      <c r="DC26" s="65">
        <v>4</v>
      </c>
      <c r="DD26" s="65">
        <v>4</v>
      </c>
      <c r="DE26" s="65">
        <v>2</v>
      </c>
      <c r="DF26" s="66">
        <v>4</v>
      </c>
      <c r="DG26" s="64" t="s">
        <v>301</v>
      </c>
      <c r="DH26" s="65">
        <v>4</v>
      </c>
      <c r="DI26" s="65">
        <v>4</v>
      </c>
      <c r="DJ26" s="65">
        <v>4</v>
      </c>
      <c r="DK26" s="65">
        <v>1</v>
      </c>
      <c r="DL26" s="65">
        <v>4</v>
      </c>
      <c r="DM26" s="65">
        <v>4</v>
      </c>
      <c r="DN26" s="65">
        <v>1</v>
      </c>
      <c r="DO26" s="65">
        <v>4</v>
      </c>
      <c r="DP26" s="66">
        <v>4</v>
      </c>
      <c r="DQ26" s="64" t="s">
        <v>299</v>
      </c>
      <c r="DR26" s="65">
        <v>4</v>
      </c>
      <c r="DS26" s="65">
        <v>1</v>
      </c>
      <c r="DT26" s="65">
        <v>4</v>
      </c>
      <c r="DU26" s="66">
        <v>1</v>
      </c>
      <c r="DV26" s="64" t="s">
        <v>299</v>
      </c>
      <c r="DW26" s="65">
        <v>1</v>
      </c>
      <c r="DX26" s="65">
        <v>1</v>
      </c>
      <c r="DY26" s="65">
        <v>1</v>
      </c>
      <c r="DZ26" s="65">
        <v>1</v>
      </c>
      <c r="EA26" s="65">
        <v>4</v>
      </c>
      <c r="EB26" s="65">
        <v>4</v>
      </c>
      <c r="EC26" s="65">
        <v>1</v>
      </c>
      <c r="ED26" s="66">
        <v>4</v>
      </c>
      <c r="EE26" s="64" t="s">
        <v>299</v>
      </c>
      <c r="EF26" s="65">
        <v>4</v>
      </c>
      <c r="EG26" s="65">
        <v>1</v>
      </c>
      <c r="EH26" s="65">
        <v>4</v>
      </c>
      <c r="EI26" s="65">
        <v>1</v>
      </c>
      <c r="EJ26" s="65">
        <v>4</v>
      </c>
      <c r="EK26" s="65">
        <v>4</v>
      </c>
      <c r="EL26" s="65">
        <v>4</v>
      </c>
      <c r="EM26" s="65">
        <v>4</v>
      </c>
      <c r="EN26" s="66">
        <v>4</v>
      </c>
      <c r="EO26" s="64" t="s">
        <v>299</v>
      </c>
      <c r="EP26" s="65">
        <v>4</v>
      </c>
      <c r="EQ26" s="65">
        <v>4</v>
      </c>
      <c r="ER26" s="65">
        <v>4</v>
      </c>
      <c r="ES26" s="65">
        <v>4</v>
      </c>
      <c r="ET26" s="65">
        <v>4</v>
      </c>
      <c r="EU26" s="65">
        <v>1</v>
      </c>
      <c r="EV26" s="65">
        <v>4</v>
      </c>
      <c r="EW26" s="65">
        <v>4</v>
      </c>
      <c r="EX26" s="65">
        <v>1</v>
      </c>
      <c r="EY26" s="66">
        <v>4</v>
      </c>
    </row>
    <row r="27" spans="1:155" s="65" customFormat="1" ht="75">
      <c r="A27" s="294"/>
      <c r="B27" s="305" t="s">
        <v>302</v>
      </c>
      <c r="C27" s="101" t="s">
        <v>302</v>
      </c>
      <c r="D27" s="103" t="s">
        <v>303</v>
      </c>
      <c r="E27" s="59">
        <f t="shared" si="0"/>
        <v>1</v>
      </c>
      <c r="F27" s="70" t="s">
        <v>304</v>
      </c>
      <c r="G27" s="61" t="s">
        <v>170</v>
      </c>
      <c r="H27" s="61"/>
      <c r="I27" s="61"/>
      <c r="J27" s="61"/>
      <c r="K27" s="61"/>
      <c r="L27" s="61"/>
      <c r="M27" s="61"/>
      <c r="N27" s="61"/>
      <c r="O27" s="61"/>
      <c r="P27" s="61"/>
      <c r="Q27" s="61"/>
      <c r="R27" s="61"/>
      <c r="S27" s="61"/>
      <c r="T27" s="61"/>
      <c r="U27" s="61"/>
      <c r="V27" s="63"/>
      <c r="W27" s="64" t="s">
        <v>304</v>
      </c>
      <c r="X27" s="65" t="s">
        <v>192</v>
      </c>
      <c r="Y27" s="65">
        <v>4</v>
      </c>
      <c r="Z27" s="65" t="s">
        <v>192</v>
      </c>
      <c r="AA27" s="65" t="s">
        <v>192</v>
      </c>
      <c r="AB27" s="65" t="s">
        <v>192</v>
      </c>
      <c r="AC27" s="66" t="s">
        <v>192</v>
      </c>
      <c r="AD27" s="64" t="b">
        <v>0</v>
      </c>
      <c r="AE27" s="65" t="b">
        <v>0</v>
      </c>
      <c r="AF27" s="65" t="b">
        <v>0</v>
      </c>
      <c r="AG27" s="65" t="b">
        <v>0</v>
      </c>
      <c r="AH27" s="65" t="b">
        <v>0</v>
      </c>
      <c r="AI27" s="65" t="b">
        <v>0</v>
      </c>
      <c r="AJ27" s="65" t="b">
        <v>0</v>
      </c>
      <c r="AK27" s="64" t="b">
        <v>0</v>
      </c>
      <c r="AL27" s="65" t="b">
        <v>0</v>
      </c>
      <c r="AM27" s="65" t="b">
        <v>0</v>
      </c>
      <c r="AN27" s="65" t="b">
        <v>0</v>
      </c>
      <c r="AO27" s="65" t="b">
        <v>0</v>
      </c>
      <c r="AP27" s="65" t="b">
        <v>0</v>
      </c>
      <c r="AQ27" s="65" t="b">
        <v>0</v>
      </c>
      <c r="AR27" s="65" t="b">
        <v>0</v>
      </c>
      <c r="AS27" s="65" t="b">
        <v>0</v>
      </c>
      <c r="AT27" s="65" t="b">
        <v>0</v>
      </c>
      <c r="AU27" s="65" t="b">
        <v>0</v>
      </c>
      <c r="AV27" s="66" t="b">
        <v>0</v>
      </c>
      <c r="AW27" s="64" t="b">
        <v>0</v>
      </c>
      <c r="AX27" s="65" t="b">
        <v>0</v>
      </c>
      <c r="AY27" s="65" t="b">
        <v>0</v>
      </c>
      <c r="AZ27" s="65" t="b">
        <v>0</v>
      </c>
      <c r="BA27" s="65" t="b">
        <v>0</v>
      </c>
      <c r="BB27" s="65" t="b">
        <v>0</v>
      </c>
      <c r="BC27" s="65" t="b">
        <v>0</v>
      </c>
      <c r="BD27" s="65" t="b">
        <v>0</v>
      </c>
      <c r="BE27" s="65" t="b">
        <v>0</v>
      </c>
      <c r="BF27" s="65" t="b">
        <v>0</v>
      </c>
      <c r="BG27" s="66" t="b">
        <v>0</v>
      </c>
      <c r="BH27" s="64" t="b">
        <v>0</v>
      </c>
      <c r="BI27" s="65" t="b">
        <v>0</v>
      </c>
      <c r="BJ27" s="65" t="b">
        <v>0</v>
      </c>
      <c r="BK27" s="65" t="b">
        <v>0</v>
      </c>
      <c r="BL27" s="65" t="b">
        <v>0</v>
      </c>
      <c r="BM27" s="65" t="b">
        <v>0</v>
      </c>
      <c r="BN27" s="65" t="b">
        <v>0</v>
      </c>
      <c r="BO27" s="65" t="b">
        <v>0</v>
      </c>
      <c r="BP27" s="65" t="b">
        <v>0</v>
      </c>
      <c r="BQ27" s="65" t="b">
        <v>0</v>
      </c>
      <c r="BR27" s="66" t="b">
        <v>0</v>
      </c>
      <c r="BS27" s="64" t="b">
        <v>0</v>
      </c>
      <c r="BT27" s="65" t="b">
        <v>0</v>
      </c>
      <c r="BU27" s="65" t="b">
        <v>0</v>
      </c>
      <c r="BV27" s="65" t="b">
        <v>0</v>
      </c>
      <c r="BW27" s="65" t="b">
        <v>0</v>
      </c>
      <c r="BX27" s="65" t="b">
        <v>0</v>
      </c>
      <c r="BY27" s="65" t="b">
        <v>0</v>
      </c>
      <c r="BZ27" s="65" t="b">
        <v>0</v>
      </c>
      <c r="CA27" s="65" t="b">
        <v>0</v>
      </c>
      <c r="CB27" s="66" t="b">
        <v>0</v>
      </c>
      <c r="CC27" s="64" t="b">
        <v>0</v>
      </c>
      <c r="CD27" s="65" t="b">
        <v>0</v>
      </c>
      <c r="CE27" s="65" t="b">
        <v>0</v>
      </c>
      <c r="CF27" s="66" t="b">
        <v>0</v>
      </c>
      <c r="CG27" s="64" t="b">
        <v>0</v>
      </c>
      <c r="CH27" s="65" t="b">
        <v>0</v>
      </c>
      <c r="CI27" s="65" t="b">
        <v>0</v>
      </c>
      <c r="CJ27" s="66" t="b">
        <v>0</v>
      </c>
      <c r="CK27" s="64" t="b">
        <v>0</v>
      </c>
      <c r="CL27" s="65" t="b">
        <v>0</v>
      </c>
      <c r="CM27" s="65" t="b">
        <v>0</v>
      </c>
      <c r="CN27" s="65" t="b">
        <v>0</v>
      </c>
      <c r="CO27" s="65" t="b">
        <v>0</v>
      </c>
      <c r="CP27" s="65" t="b">
        <v>0</v>
      </c>
      <c r="CQ27" s="65" t="b">
        <v>0</v>
      </c>
      <c r="CR27" s="66" t="b">
        <v>0</v>
      </c>
      <c r="CS27" s="64" t="b">
        <v>0</v>
      </c>
      <c r="CT27" s="65" t="b">
        <v>0</v>
      </c>
      <c r="CU27" s="65" t="b">
        <v>0</v>
      </c>
      <c r="CV27" s="66" t="b">
        <v>0</v>
      </c>
      <c r="CW27" s="64" t="b">
        <v>0</v>
      </c>
      <c r="CX27" s="65" t="b">
        <v>0</v>
      </c>
      <c r="CY27" s="65" t="b">
        <v>0</v>
      </c>
      <c r="CZ27" s="65" t="b">
        <v>0</v>
      </c>
      <c r="DA27" s="65" t="b">
        <v>0</v>
      </c>
      <c r="DB27" s="65" t="b">
        <v>0</v>
      </c>
      <c r="DC27" s="65" t="b">
        <v>0</v>
      </c>
      <c r="DD27" s="65" t="b">
        <v>0</v>
      </c>
      <c r="DE27" s="65" t="b">
        <v>0</v>
      </c>
      <c r="DF27" s="66" t="b">
        <v>0</v>
      </c>
      <c r="DG27" s="64" t="b">
        <v>0</v>
      </c>
      <c r="DH27" s="65" t="b">
        <v>0</v>
      </c>
      <c r="DI27" s="65" t="b">
        <v>0</v>
      </c>
      <c r="DJ27" s="65" t="b">
        <v>0</v>
      </c>
      <c r="DK27" s="65" t="b">
        <v>0</v>
      </c>
      <c r="DL27" s="65" t="b">
        <v>0</v>
      </c>
      <c r="DM27" s="65" t="b">
        <v>0</v>
      </c>
      <c r="DN27" s="65" t="b">
        <v>0</v>
      </c>
      <c r="DO27" s="65" t="b">
        <v>0</v>
      </c>
      <c r="DP27" s="66" t="b">
        <v>0</v>
      </c>
      <c r="DQ27" s="64" t="b">
        <v>0</v>
      </c>
      <c r="DR27" s="65" t="b">
        <v>0</v>
      </c>
      <c r="DS27" s="65" t="b">
        <v>0</v>
      </c>
      <c r="DT27" s="65" t="b">
        <v>0</v>
      </c>
      <c r="DU27" s="66" t="b">
        <v>0</v>
      </c>
      <c r="DV27" s="64" t="b">
        <v>0</v>
      </c>
      <c r="DW27" s="65" t="b">
        <v>0</v>
      </c>
      <c r="DX27" s="65" t="b">
        <v>0</v>
      </c>
      <c r="DY27" s="65" t="b">
        <v>0</v>
      </c>
      <c r="DZ27" s="65" t="b">
        <v>0</v>
      </c>
      <c r="EA27" s="65" t="b">
        <v>0</v>
      </c>
      <c r="EB27" s="65" t="b">
        <v>0</v>
      </c>
      <c r="EC27" s="65" t="b">
        <v>0</v>
      </c>
      <c r="ED27" s="66" t="b">
        <v>0</v>
      </c>
      <c r="EE27" s="64" t="b">
        <v>0</v>
      </c>
      <c r="EF27" s="65" t="b">
        <v>0</v>
      </c>
      <c r="EG27" s="65" t="b">
        <v>0</v>
      </c>
      <c r="EH27" s="65" t="b">
        <v>0</v>
      </c>
      <c r="EI27" s="65" t="b">
        <v>0</v>
      </c>
      <c r="EJ27" s="65" t="b">
        <v>0</v>
      </c>
      <c r="EK27" s="65" t="b">
        <v>0</v>
      </c>
      <c r="EL27" s="65" t="b">
        <v>0</v>
      </c>
      <c r="EM27" s="65" t="b">
        <v>0</v>
      </c>
      <c r="EN27" s="66" t="b">
        <v>0</v>
      </c>
      <c r="EO27" s="64" t="b">
        <v>0</v>
      </c>
      <c r="EP27" s="65" t="b">
        <v>0</v>
      </c>
      <c r="EQ27" s="65" t="b">
        <v>0</v>
      </c>
      <c r="ER27" s="65" t="b">
        <v>0</v>
      </c>
      <c r="ES27" s="65" t="b">
        <v>0</v>
      </c>
      <c r="ET27" s="65" t="b">
        <v>0</v>
      </c>
      <c r="EU27" s="65" t="b">
        <v>0</v>
      </c>
      <c r="EV27" s="65" t="b">
        <v>0</v>
      </c>
      <c r="EW27" s="65" t="b">
        <v>0</v>
      </c>
      <c r="EX27" s="65" t="b">
        <v>0</v>
      </c>
      <c r="EY27" s="66" t="b">
        <v>0</v>
      </c>
    </row>
    <row r="28" spans="1:155" s="88" customFormat="1" ht="120.75" thickBot="1">
      <c r="A28" s="295"/>
      <c r="B28" s="307"/>
      <c r="C28" s="104" t="s">
        <v>305</v>
      </c>
      <c r="D28" s="105" t="s">
        <v>306</v>
      </c>
      <c r="E28" s="82">
        <f t="shared" si="0"/>
        <v>1</v>
      </c>
      <c r="F28" s="106" t="s">
        <v>307</v>
      </c>
      <c r="G28" s="84"/>
      <c r="H28" s="84"/>
      <c r="I28" s="84"/>
      <c r="J28" s="84"/>
      <c r="K28" s="84"/>
      <c r="L28" s="84"/>
      <c r="M28" s="84"/>
      <c r="N28" s="84"/>
      <c r="O28" s="84"/>
      <c r="P28" s="84"/>
      <c r="Q28" s="84"/>
      <c r="R28" s="84"/>
      <c r="S28" s="84"/>
      <c r="T28" s="84"/>
      <c r="U28" s="84"/>
      <c r="V28" s="107" t="s">
        <v>170</v>
      </c>
      <c r="W28" s="87" t="b">
        <v>0</v>
      </c>
      <c r="X28" s="88" t="b">
        <v>0</v>
      </c>
      <c r="Y28" s="88" t="b">
        <v>0</v>
      </c>
      <c r="Z28" s="88" t="b">
        <v>0</v>
      </c>
      <c r="AA28" s="88" t="b">
        <v>0</v>
      </c>
      <c r="AB28" s="88" t="b">
        <v>0</v>
      </c>
      <c r="AC28" s="89" t="b">
        <v>0</v>
      </c>
      <c r="AD28" s="87" t="b">
        <v>0</v>
      </c>
      <c r="AE28" s="88" t="b">
        <v>0</v>
      </c>
      <c r="AF28" s="88" t="b">
        <v>0</v>
      </c>
      <c r="AG28" s="88" t="b">
        <v>0</v>
      </c>
      <c r="AH28" s="88" t="b">
        <v>0</v>
      </c>
      <c r="AI28" s="88" t="b">
        <v>0</v>
      </c>
      <c r="AJ28" s="88" t="b">
        <v>0</v>
      </c>
      <c r="AK28" s="87" t="b">
        <v>0</v>
      </c>
      <c r="AL28" s="88" t="b">
        <v>0</v>
      </c>
      <c r="AM28" s="88" t="b">
        <v>0</v>
      </c>
      <c r="AN28" s="88" t="b">
        <v>0</v>
      </c>
      <c r="AO28" s="88" t="b">
        <v>0</v>
      </c>
      <c r="AP28" s="88" t="b">
        <v>0</v>
      </c>
      <c r="AQ28" s="88" t="b">
        <v>0</v>
      </c>
      <c r="AR28" s="88" t="b">
        <v>0</v>
      </c>
      <c r="AS28" s="88" t="b">
        <v>0</v>
      </c>
      <c r="AT28" s="88" t="b">
        <v>0</v>
      </c>
      <c r="AU28" s="88" t="b">
        <v>0</v>
      </c>
      <c r="AV28" s="89" t="b">
        <v>0</v>
      </c>
      <c r="AW28" s="87" t="b">
        <v>0</v>
      </c>
      <c r="AX28" s="88" t="b">
        <v>0</v>
      </c>
      <c r="AY28" s="88" t="b">
        <v>0</v>
      </c>
      <c r="AZ28" s="88" t="b">
        <v>0</v>
      </c>
      <c r="BA28" s="88" t="b">
        <v>0</v>
      </c>
      <c r="BB28" s="88" t="b">
        <v>0</v>
      </c>
      <c r="BC28" s="88" t="b">
        <v>0</v>
      </c>
      <c r="BD28" s="88" t="b">
        <v>0</v>
      </c>
      <c r="BE28" s="88" t="b">
        <v>0</v>
      </c>
      <c r="BF28" s="88" t="b">
        <v>0</v>
      </c>
      <c r="BG28" s="89" t="b">
        <v>0</v>
      </c>
      <c r="BH28" s="87" t="b">
        <v>0</v>
      </c>
      <c r="BI28" s="88" t="b">
        <v>0</v>
      </c>
      <c r="BJ28" s="88" t="b">
        <v>0</v>
      </c>
      <c r="BK28" s="88" t="b">
        <v>0</v>
      </c>
      <c r="BL28" s="88" t="b">
        <v>0</v>
      </c>
      <c r="BM28" s="88" t="b">
        <v>0</v>
      </c>
      <c r="BN28" s="88" t="b">
        <v>0</v>
      </c>
      <c r="BO28" s="88" t="b">
        <v>0</v>
      </c>
      <c r="BP28" s="88" t="b">
        <v>0</v>
      </c>
      <c r="BQ28" s="88" t="b">
        <v>0</v>
      </c>
      <c r="BR28" s="89" t="b">
        <v>0</v>
      </c>
      <c r="BS28" s="87" t="b">
        <v>0</v>
      </c>
      <c r="BT28" s="88" t="b">
        <v>0</v>
      </c>
      <c r="BU28" s="88" t="b">
        <v>0</v>
      </c>
      <c r="BV28" s="88" t="b">
        <v>0</v>
      </c>
      <c r="BW28" s="88" t="b">
        <v>0</v>
      </c>
      <c r="BX28" s="88" t="b">
        <v>0</v>
      </c>
      <c r="BY28" s="88" t="b">
        <v>0</v>
      </c>
      <c r="BZ28" s="88" t="b">
        <v>0</v>
      </c>
      <c r="CA28" s="88" t="b">
        <v>0</v>
      </c>
      <c r="CB28" s="89" t="b">
        <v>0</v>
      </c>
      <c r="CC28" s="87" t="b">
        <v>0</v>
      </c>
      <c r="CD28" s="88" t="b">
        <v>0</v>
      </c>
      <c r="CE28" s="88" t="b">
        <v>0</v>
      </c>
      <c r="CF28" s="89" t="b">
        <v>0</v>
      </c>
      <c r="CG28" s="87" t="b">
        <v>0</v>
      </c>
      <c r="CH28" s="88" t="b">
        <v>0</v>
      </c>
      <c r="CI28" s="88" t="b">
        <v>0</v>
      </c>
      <c r="CJ28" s="89" t="b">
        <v>0</v>
      </c>
      <c r="CK28" s="87" t="b">
        <v>0</v>
      </c>
      <c r="CL28" s="88" t="b">
        <v>0</v>
      </c>
      <c r="CM28" s="88" t="b">
        <v>0</v>
      </c>
      <c r="CN28" s="88" t="b">
        <v>0</v>
      </c>
      <c r="CO28" s="88" t="b">
        <v>0</v>
      </c>
      <c r="CP28" s="88" t="b">
        <v>0</v>
      </c>
      <c r="CQ28" s="88" t="b">
        <v>0</v>
      </c>
      <c r="CR28" s="89" t="b">
        <v>0</v>
      </c>
      <c r="CS28" s="87" t="b">
        <v>0</v>
      </c>
      <c r="CT28" s="88" t="b">
        <v>0</v>
      </c>
      <c r="CU28" s="88" t="b">
        <v>0</v>
      </c>
      <c r="CV28" s="89" t="b">
        <v>0</v>
      </c>
      <c r="CW28" s="87" t="b">
        <v>0</v>
      </c>
      <c r="CX28" s="88" t="b">
        <v>0</v>
      </c>
      <c r="CY28" s="88" t="b">
        <v>0</v>
      </c>
      <c r="CZ28" s="88" t="b">
        <v>0</v>
      </c>
      <c r="DA28" s="88" t="b">
        <v>0</v>
      </c>
      <c r="DB28" s="88" t="b">
        <v>0</v>
      </c>
      <c r="DC28" s="88" t="b">
        <v>0</v>
      </c>
      <c r="DD28" s="88" t="b">
        <v>0</v>
      </c>
      <c r="DE28" s="88" t="b">
        <v>0</v>
      </c>
      <c r="DF28" s="89" t="b">
        <v>0</v>
      </c>
      <c r="DG28" s="87" t="b">
        <v>0</v>
      </c>
      <c r="DH28" s="88" t="b">
        <v>0</v>
      </c>
      <c r="DI28" s="88" t="b">
        <v>0</v>
      </c>
      <c r="DJ28" s="88" t="b">
        <v>0</v>
      </c>
      <c r="DK28" s="88" t="b">
        <v>0</v>
      </c>
      <c r="DL28" s="88" t="b">
        <v>0</v>
      </c>
      <c r="DM28" s="88" t="b">
        <v>0</v>
      </c>
      <c r="DN28" s="88" t="b">
        <v>0</v>
      </c>
      <c r="DO28" s="88" t="b">
        <v>0</v>
      </c>
      <c r="DP28" s="89" t="b">
        <v>0</v>
      </c>
      <c r="DQ28" s="87" t="b">
        <v>0</v>
      </c>
      <c r="DR28" s="88" t="b">
        <v>0</v>
      </c>
      <c r="DS28" s="88" t="b">
        <v>0</v>
      </c>
      <c r="DT28" s="88" t="b">
        <v>0</v>
      </c>
      <c r="DU28" s="89" t="b">
        <v>0</v>
      </c>
      <c r="DV28" s="87" t="b">
        <v>0</v>
      </c>
      <c r="DW28" s="88" t="b">
        <v>0</v>
      </c>
      <c r="DX28" s="88" t="b">
        <v>0</v>
      </c>
      <c r="DY28" s="88" t="b">
        <v>0</v>
      </c>
      <c r="DZ28" s="88" t="b">
        <v>0</v>
      </c>
      <c r="EA28" s="88" t="b">
        <v>0</v>
      </c>
      <c r="EB28" s="88" t="b">
        <v>0</v>
      </c>
      <c r="EC28" s="88" t="b">
        <v>0</v>
      </c>
      <c r="ED28" s="89" t="b">
        <v>0</v>
      </c>
      <c r="EE28" s="87" t="b">
        <v>0</v>
      </c>
      <c r="EF28" s="88" t="b">
        <v>0</v>
      </c>
      <c r="EG28" s="88" t="b">
        <v>0</v>
      </c>
      <c r="EH28" s="88" t="b">
        <v>0</v>
      </c>
      <c r="EI28" s="88" t="b">
        <v>0</v>
      </c>
      <c r="EJ28" s="88" t="b">
        <v>0</v>
      </c>
      <c r="EK28" s="88" t="b">
        <v>0</v>
      </c>
      <c r="EL28" s="88" t="b">
        <v>0</v>
      </c>
      <c r="EM28" s="88" t="b">
        <v>0</v>
      </c>
      <c r="EN28" s="89" t="b">
        <v>0</v>
      </c>
      <c r="EO28" s="87" t="s">
        <v>308</v>
      </c>
      <c r="EP28" s="88" t="s">
        <v>192</v>
      </c>
      <c r="EQ28" s="88" t="s">
        <v>192</v>
      </c>
      <c r="ER28" s="88" t="s">
        <v>192</v>
      </c>
      <c r="ES28" s="88" t="s">
        <v>192</v>
      </c>
      <c r="ET28" s="88" t="s">
        <v>192</v>
      </c>
      <c r="EU28" s="88" t="s">
        <v>192</v>
      </c>
      <c r="EV28" s="88">
        <v>4</v>
      </c>
      <c r="EW28" s="88" t="s">
        <v>192</v>
      </c>
      <c r="EX28" s="88">
        <v>4</v>
      </c>
      <c r="EY28" s="89" t="s">
        <v>192</v>
      </c>
    </row>
    <row r="29" spans="1:155" s="55" customFormat="1" ht="225.75" thickBot="1">
      <c r="A29" s="296" t="s">
        <v>309</v>
      </c>
      <c r="B29" s="317" t="s">
        <v>310</v>
      </c>
      <c r="C29" s="108" t="s">
        <v>310</v>
      </c>
      <c r="D29" s="91" t="s">
        <v>311</v>
      </c>
      <c r="E29" s="50">
        <f t="shared" si="0"/>
        <v>5</v>
      </c>
      <c r="F29" s="109" t="s">
        <v>312</v>
      </c>
      <c r="G29" s="52" t="s">
        <v>170</v>
      </c>
      <c r="H29" s="52" t="s">
        <v>170</v>
      </c>
      <c r="I29" s="52" t="s">
        <v>170</v>
      </c>
      <c r="J29" s="92" t="s">
        <v>170</v>
      </c>
      <c r="K29" s="52" t="s">
        <v>170</v>
      </c>
      <c r="L29" s="52"/>
      <c r="M29" s="52"/>
      <c r="N29" s="52"/>
      <c r="O29" s="52"/>
      <c r="P29" s="52"/>
      <c r="Q29" s="52"/>
      <c r="R29" s="52"/>
      <c r="S29" s="52"/>
      <c r="T29" s="52"/>
      <c r="U29" s="52"/>
      <c r="V29" s="53"/>
      <c r="W29" s="54" t="s">
        <v>312</v>
      </c>
      <c r="X29" s="55">
        <v>4</v>
      </c>
      <c r="Y29" s="55" t="s">
        <v>281</v>
      </c>
      <c r="Z29" s="55">
        <v>2</v>
      </c>
      <c r="AA29" s="55">
        <v>4</v>
      </c>
      <c r="AB29" s="55">
        <v>4</v>
      </c>
      <c r="AC29" s="56">
        <v>4</v>
      </c>
      <c r="AD29" s="54" t="s">
        <v>313</v>
      </c>
      <c r="AE29" s="55">
        <v>4</v>
      </c>
      <c r="AF29" s="55">
        <v>4</v>
      </c>
      <c r="AG29" s="55">
        <v>4</v>
      </c>
      <c r="AH29" s="55">
        <v>4</v>
      </c>
      <c r="AI29" s="55">
        <v>4</v>
      </c>
      <c r="AJ29" s="55">
        <v>4</v>
      </c>
      <c r="AK29" s="54" t="s">
        <v>312</v>
      </c>
      <c r="AL29" s="55" t="s">
        <v>281</v>
      </c>
      <c r="AM29" s="55">
        <v>4</v>
      </c>
      <c r="AN29" s="55" t="s">
        <v>281</v>
      </c>
      <c r="AO29" s="55" t="s">
        <v>281</v>
      </c>
      <c r="AP29" s="55">
        <v>4</v>
      </c>
      <c r="AQ29" s="55">
        <v>1</v>
      </c>
      <c r="AR29" s="55" t="s">
        <v>281</v>
      </c>
      <c r="AS29" s="55">
        <v>4</v>
      </c>
      <c r="AT29" s="55" t="s">
        <v>281</v>
      </c>
      <c r="AU29" s="55" t="s">
        <v>281</v>
      </c>
      <c r="AV29" s="56">
        <v>4</v>
      </c>
      <c r="AW29" s="54" t="s">
        <v>313</v>
      </c>
      <c r="AX29" s="55" t="s">
        <v>281</v>
      </c>
      <c r="AY29" s="55" t="s">
        <v>281</v>
      </c>
      <c r="AZ29" s="55">
        <v>4</v>
      </c>
      <c r="BA29" s="55" t="s">
        <v>281</v>
      </c>
      <c r="BB29" s="55">
        <v>4</v>
      </c>
      <c r="BC29" s="55" t="s">
        <v>281</v>
      </c>
      <c r="BD29" s="55">
        <v>2</v>
      </c>
      <c r="BE29" s="55">
        <v>4</v>
      </c>
      <c r="BF29" s="55">
        <v>4</v>
      </c>
      <c r="BG29" s="56" t="s">
        <v>281</v>
      </c>
      <c r="BH29" s="54" t="s">
        <v>313</v>
      </c>
      <c r="BI29" s="55" t="s">
        <v>281</v>
      </c>
      <c r="BJ29" s="55" t="s">
        <v>281</v>
      </c>
      <c r="BK29" s="55" t="s">
        <v>281</v>
      </c>
      <c r="BL29" s="55">
        <v>4</v>
      </c>
      <c r="BM29" s="55">
        <v>4</v>
      </c>
      <c r="BN29" s="55">
        <v>4</v>
      </c>
      <c r="BO29" s="55" t="s">
        <v>281</v>
      </c>
      <c r="BP29" s="55">
        <v>2</v>
      </c>
      <c r="BQ29" s="55" t="s">
        <v>281</v>
      </c>
      <c r="BR29" s="56" t="s">
        <v>281</v>
      </c>
      <c r="BS29" s="54" t="b">
        <v>0</v>
      </c>
      <c r="BT29" s="55" t="b">
        <v>0</v>
      </c>
      <c r="BU29" s="55" t="b">
        <v>0</v>
      </c>
      <c r="BV29" s="55" t="b">
        <v>0</v>
      </c>
      <c r="BW29" s="55" t="b">
        <v>0</v>
      </c>
      <c r="BX29" s="55" t="b">
        <v>0</v>
      </c>
      <c r="BY29" s="55" t="b">
        <v>0</v>
      </c>
      <c r="BZ29" s="55" t="b">
        <v>0</v>
      </c>
      <c r="CA29" s="55" t="b">
        <v>0</v>
      </c>
      <c r="CB29" s="56" t="b">
        <v>0</v>
      </c>
      <c r="CC29" s="54" t="b">
        <v>0</v>
      </c>
      <c r="CD29" s="55" t="b">
        <v>0</v>
      </c>
      <c r="CE29" s="55" t="b">
        <v>0</v>
      </c>
      <c r="CF29" s="56" t="b">
        <v>0</v>
      </c>
      <c r="CG29" s="54" t="b">
        <v>0</v>
      </c>
      <c r="CH29" s="55" t="b">
        <v>0</v>
      </c>
      <c r="CI29" s="55" t="b">
        <v>0</v>
      </c>
      <c r="CJ29" s="56" t="b">
        <v>0</v>
      </c>
      <c r="CK29" s="54" t="b">
        <v>0</v>
      </c>
      <c r="CL29" s="55" t="b">
        <v>0</v>
      </c>
      <c r="CM29" s="55" t="b">
        <v>0</v>
      </c>
      <c r="CN29" s="55" t="b">
        <v>0</v>
      </c>
      <c r="CO29" s="55" t="b">
        <v>0</v>
      </c>
      <c r="CP29" s="55" t="b">
        <v>0</v>
      </c>
      <c r="CQ29" s="55" t="b">
        <v>0</v>
      </c>
      <c r="CR29" s="56" t="b">
        <v>0</v>
      </c>
      <c r="CS29" s="54" t="b">
        <v>0</v>
      </c>
      <c r="CT29" s="55" t="b">
        <v>0</v>
      </c>
      <c r="CU29" s="55" t="b">
        <v>0</v>
      </c>
      <c r="CV29" s="56" t="b">
        <v>0</v>
      </c>
      <c r="CW29" s="54" t="b">
        <v>0</v>
      </c>
      <c r="CX29" s="55" t="b">
        <v>0</v>
      </c>
      <c r="CY29" s="55" t="b">
        <v>0</v>
      </c>
      <c r="CZ29" s="55" t="b">
        <v>0</v>
      </c>
      <c r="DA29" s="55" t="b">
        <v>0</v>
      </c>
      <c r="DB29" s="55" t="b">
        <v>0</v>
      </c>
      <c r="DC29" s="55" t="b">
        <v>0</v>
      </c>
      <c r="DD29" s="55" t="b">
        <v>0</v>
      </c>
      <c r="DE29" s="55" t="b">
        <v>0</v>
      </c>
      <c r="DF29" s="56" t="b">
        <v>0</v>
      </c>
      <c r="DG29" s="54" t="b">
        <v>0</v>
      </c>
      <c r="DH29" s="55" t="b">
        <v>0</v>
      </c>
      <c r="DI29" s="55" t="b">
        <v>0</v>
      </c>
      <c r="DJ29" s="55" t="b">
        <v>0</v>
      </c>
      <c r="DK29" s="55" t="b">
        <v>0</v>
      </c>
      <c r="DL29" s="55" t="b">
        <v>0</v>
      </c>
      <c r="DM29" s="55" t="b">
        <v>0</v>
      </c>
      <c r="DN29" s="55" t="b">
        <v>0</v>
      </c>
      <c r="DO29" s="55" t="b">
        <v>0</v>
      </c>
      <c r="DP29" s="56" t="b">
        <v>0</v>
      </c>
      <c r="DQ29" s="54" t="b">
        <v>0</v>
      </c>
      <c r="DR29" s="55" t="b">
        <v>0</v>
      </c>
      <c r="DS29" s="55" t="b">
        <v>0</v>
      </c>
      <c r="DT29" s="55" t="b">
        <v>0</v>
      </c>
      <c r="DU29" s="56" t="b">
        <v>0</v>
      </c>
      <c r="DV29" s="54" t="b">
        <v>0</v>
      </c>
      <c r="DW29" s="55" t="b">
        <v>0</v>
      </c>
      <c r="DX29" s="55" t="b">
        <v>0</v>
      </c>
      <c r="DY29" s="55" t="b">
        <v>0</v>
      </c>
      <c r="DZ29" s="55" t="b">
        <v>0</v>
      </c>
      <c r="EA29" s="55" t="b">
        <v>0</v>
      </c>
      <c r="EB29" s="55" t="b">
        <v>0</v>
      </c>
      <c r="EC29" s="55" t="b">
        <v>0</v>
      </c>
      <c r="ED29" s="56" t="b">
        <v>0</v>
      </c>
      <c r="EE29" s="54" t="b">
        <v>0</v>
      </c>
      <c r="EF29" s="55" t="b">
        <v>0</v>
      </c>
      <c r="EG29" s="55" t="b">
        <v>0</v>
      </c>
      <c r="EH29" s="55" t="b">
        <v>0</v>
      </c>
      <c r="EI29" s="55" t="b">
        <v>0</v>
      </c>
      <c r="EJ29" s="55" t="b">
        <v>0</v>
      </c>
      <c r="EK29" s="55" t="b">
        <v>0</v>
      </c>
      <c r="EL29" s="55" t="b">
        <v>0</v>
      </c>
      <c r="EM29" s="55" t="b">
        <v>0</v>
      </c>
      <c r="EN29" s="56" t="b">
        <v>0</v>
      </c>
      <c r="EO29" s="54" t="b">
        <v>0</v>
      </c>
      <c r="EP29" s="55" t="b">
        <v>0</v>
      </c>
      <c r="EQ29" s="55" t="b">
        <v>0</v>
      </c>
      <c r="ER29" s="55" t="b">
        <v>0</v>
      </c>
      <c r="ES29" s="55" t="b">
        <v>0</v>
      </c>
      <c r="ET29" s="55" t="b">
        <v>0</v>
      </c>
      <c r="EU29" s="55" t="b">
        <v>0</v>
      </c>
      <c r="EV29" s="55" t="b">
        <v>0</v>
      </c>
      <c r="EW29" s="55" t="b">
        <v>0</v>
      </c>
      <c r="EX29" s="55" t="b">
        <v>0</v>
      </c>
      <c r="EY29" s="56" t="b">
        <v>0</v>
      </c>
    </row>
    <row r="30" spans="1:155" s="65" customFormat="1" ht="120">
      <c r="A30" s="297"/>
      <c r="B30" s="318"/>
      <c r="C30" s="108" t="s">
        <v>310</v>
      </c>
      <c r="D30" s="91" t="s">
        <v>314</v>
      </c>
      <c r="E30" s="59">
        <f t="shared" si="0"/>
        <v>11</v>
      </c>
      <c r="F30" s="51" t="s">
        <v>315</v>
      </c>
      <c r="G30" s="61"/>
      <c r="H30" s="61"/>
      <c r="I30" s="61"/>
      <c r="J30" s="61"/>
      <c r="K30" s="61"/>
      <c r="L30" s="61" t="s">
        <v>170</v>
      </c>
      <c r="M30" s="61" t="s">
        <v>170</v>
      </c>
      <c r="N30" s="61" t="s">
        <v>170</v>
      </c>
      <c r="O30" s="61" t="s">
        <v>170</v>
      </c>
      <c r="P30" s="61" t="s">
        <v>170</v>
      </c>
      <c r="Q30" s="61" t="s">
        <v>170</v>
      </c>
      <c r="R30" s="61" t="s">
        <v>170</v>
      </c>
      <c r="S30" s="61" t="s">
        <v>170</v>
      </c>
      <c r="T30" s="61" t="s">
        <v>170</v>
      </c>
      <c r="U30" s="61" t="s">
        <v>170</v>
      </c>
      <c r="V30" s="63" t="s">
        <v>170</v>
      </c>
      <c r="W30" s="64" t="b">
        <v>0</v>
      </c>
      <c r="X30" s="65" t="b">
        <v>0</v>
      </c>
      <c r="Y30" s="65" t="b">
        <v>0</v>
      </c>
      <c r="Z30" s="65" t="b">
        <v>0</v>
      </c>
      <c r="AA30" s="65" t="b">
        <v>0</v>
      </c>
      <c r="AB30" s="65" t="b">
        <v>0</v>
      </c>
      <c r="AC30" s="66" t="b">
        <v>0</v>
      </c>
      <c r="AD30" s="64" t="b">
        <v>0</v>
      </c>
      <c r="AE30" s="65" t="b">
        <v>0</v>
      </c>
      <c r="AF30" s="65" t="b">
        <v>0</v>
      </c>
      <c r="AG30" s="65" t="b">
        <v>0</v>
      </c>
      <c r="AH30" s="65" t="b">
        <v>0</v>
      </c>
      <c r="AI30" s="65" t="b">
        <v>0</v>
      </c>
      <c r="AJ30" s="65" t="b">
        <v>0</v>
      </c>
      <c r="AK30" s="64" t="b">
        <v>0</v>
      </c>
      <c r="AL30" s="65" t="b">
        <v>0</v>
      </c>
      <c r="AM30" s="65" t="b">
        <v>0</v>
      </c>
      <c r="AN30" s="65" t="b">
        <v>0</v>
      </c>
      <c r="AO30" s="65" t="b">
        <v>0</v>
      </c>
      <c r="AP30" s="65" t="b">
        <v>0</v>
      </c>
      <c r="AQ30" s="65" t="b">
        <v>0</v>
      </c>
      <c r="AR30" s="65" t="b">
        <v>0</v>
      </c>
      <c r="AS30" s="65" t="b">
        <v>0</v>
      </c>
      <c r="AT30" s="65" t="b">
        <v>0</v>
      </c>
      <c r="AU30" s="65" t="b">
        <v>0</v>
      </c>
      <c r="AV30" s="66" t="b">
        <v>0</v>
      </c>
      <c r="AW30" s="64" t="b">
        <v>0</v>
      </c>
      <c r="AX30" s="65" t="b">
        <v>0</v>
      </c>
      <c r="AY30" s="65" t="b">
        <v>0</v>
      </c>
      <c r="AZ30" s="65" t="b">
        <v>0</v>
      </c>
      <c r="BA30" s="65" t="b">
        <v>0</v>
      </c>
      <c r="BB30" s="65" t="b">
        <v>0</v>
      </c>
      <c r="BC30" s="65" t="b">
        <v>0</v>
      </c>
      <c r="BD30" s="65" t="b">
        <v>0</v>
      </c>
      <c r="BE30" s="65" t="b">
        <v>0</v>
      </c>
      <c r="BF30" s="65" t="b">
        <v>0</v>
      </c>
      <c r="BG30" s="66" t="b">
        <v>0</v>
      </c>
      <c r="BH30" s="64" t="b">
        <v>0</v>
      </c>
      <c r="BI30" s="65" t="b">
        <v>0</v>
      </c>
      <c r="BJ30" s="65" t="b">
        <v>0</v>
      </c>
      <c r="BK30" s="65" t="b">
        <v>0</v>
      </c>
      <c r="BL30" s="65" t="b">
        <v>0</v>
      </c>
      <c r="BM30" s="65" t="b">
        <v>0</v>
      </c>
      <c r="BN30" s="65" t="b">
        <v>0</v>
      </c>
      <c r="BO30" s="65" t="b">
        <v>0</v>
      </c>
      <c r="BP30" s="65" t="b">
        <v>0</v>
      </c>
      <c r="BQ30" s="65" t="b">
        <v>0</v>
      </c>
      <c r="BR30" s="66" t="b">
        <v>0</v>
      </c>
      <c r="BS30" s="64" t="s">
        <v>316</v>
      </c>
      <c r="BT30" s="65">
        <v>1</v>
      </c>
      <c r="BU30" s="65">
        <v>2</v>
      </c>
      <c r="BV30" s="65">
        <v>2</v>
      </c>
      <c r="BW30" s="65">
        <v>4</v>
      </c>
      <c r="BX30" s="65">
        <v>2</v>
      </c>
      <c r="BY30" s="65">
        <v>2</v>
      </c>
      <c r="BZ30" s="65">
        <v>1</v>
      </c>
      <c r="CA30" s="65">
        <v>2</v>
      </c>
      <c r="CB30" s="66">
        <v>4</v>
      </c>
      <c r="CC30" s="64" t="s">
        <v>316</v>
      </c>
      <c r="CD30" s="65">
        <v>1</v>
      </c>
      <c r="CE30" s="65">
        <v>1</v>
      </c>
      <c r="CF30" s="66">
        <v>4</v>
      </c>
      <c r="CG30" s="64" t="s">
        <v>315</v>
      </c>
      <c r="CH30" s="65">
        <v>1</v>
      </c>
      <c r="CI30" s="65">
        <v>4</v>
      </c>
      <c r="CJ30" s="66">
        <v>1</v>
      </c>
      <c r="CK30" s="64" t="s">
        <v>315</v>
      </c>
      <c r="CL30" s="65">
        <v>4</v>
      </c>
      <c r="CM30" s="65">
        <v>1</v>
      </c>
      <c r="CN30" s="65">
        <v>1</v>
      </c>
      <c r="CO30" s="65">
        <v>4</v>
      </c>
      <c r="CP30" s="65">
        <v>1</v>
      </c>
      <c r="CQ30" s="65">
        <v>1</v>
      </c>
      <c r="CR30" s="66">
        <v>4</v>
      </c>
      <c r="CS30" s="64" t="s">
        <v>316</v>
      </c>
      <c r="CT30" s="65">
        <v>1</v>
      </c>
      <c r="CU30" s="65">
        <v>1</v>
      </c>
      <c r="CV30" s="66">
        <v>1</v>
      </c>
      <c r="CW30" s="64" t="s">
        <v>316</v>
      </c>
      <c r="CX30" s="65">
        <v>1</v>
      </c>
      <c r="CY30" s="65">
        <v>1</v>
      </c>
      <c r="CZ30" s="65">
        <v>1</v>
      </c>
      <c r="DA30" s="65">
        <v>1</v>
      </c>
      <c r="DB30" s="65">
        <v>1</v>
      </c>
      <c r="DC30" s="65" t="s">
        <v>281</v>
      </c>
      <c r="DD30" s="65">
        <v>1</v>
      </c>
      <c r="DE30" s="65">
        <v>1</v>
      </c>
      <c r="DF30" s="66">
        <v>1</v>
      </c>
      <c r="DG30" s="64" t="s">
        <v>315</v>
      </c>
      <c r="DH30" s="65">
        <v>1</v>
      </c>
      <c r="DI30" s="65" t="s">
        <v>281</v>
      </c>
      <c r="DJ30" s="65" t="s">
        <v>281</v>
      </c>
      <c r="DK30" s="65">
        <v>1</v>
      </c>
      <c r="DL30" s="65" t="s">
        <v>281</v>
      </c>
      <c r="DM30" s="65" t="s">
        <v>281</v>
      </c>
      <c r="DN30" s="65">
        <v>1</v>
      </c>
      <c r="DO30" s="65" t="s">
        <v>281</v>
      </c>
      <c r="DP30" s="66">
        <v>1</v>
      </c>
      <c r="DQ30" s="64" t="s">
        <v>316</v>
      </c>
      <c r="DR30" s="65">
        <v>1</v>
      </c>
      <c r="DS30" s="65">
        <v>1</v>
      </c>
      <c r="DT30" s="65">
        <v>1</v>
      </c>
      <c r="DU30" s="66">
        <v>1</v>
      </c>
      <c r="DV30" s="64" t="s">
        <v>316</v>
      </c>
      <c r="DW30" s="65">
        <v>1</v>
      </c>
      <c r="DX30" s="65">
        <v>1</v>
      </c>
      <c r="DY30" s="65">
        <v>1</v>
      </c>
      <c r="DZ30" s="65" t="s">
        <v>281</v>
      </c>
      <c r="EA30" s="65">
        <v>1</v>
      </c>
      <c r="EB30" s="65" t="s">
        <v>281</v>
      </c>
      <c r="EC30" s="65">
        <v>1</v>
      </c>
      <c r="ED30" s="66">
        <v>1</v>
      </c>
      <c r="EE30" s="64" t="s">
        <v>316</v>
      </c>
      <c r="EF30" s="65" t="s">
        <v>281</v>
      </c>
      <c r="EG30" s="65">
        <v>1</v>
      </c>
      <c r="EH30" s="65" t="s">
        <v>281</v>
      </c>
      <c r="EI30" s="65">
        <v>1</v>
      </c>
      <c r="EJ30" s="65" t="s">
        <v>281</v>
      </c>
      <c r="EK30" s="65">
        <v>1</v>
      </c>
      <c r="EL30" s="65" t="s">
        <v>281</v>
      </c>
      <c r="EM30" s="65">
        <v>1</v>
      </c>
      <c r="EN30" s="66" t="s">
        <v>281</v>
      </c>
      <c r="EO30" s="64" t="s">
        <v>316</v>
      </c>
      <c r="EP30" s="65" t="s">
        <v>281</v>
      </c>
      <c r="EQ30" s="65" t="s">
        <v>281</v>
      </c>
      <c r="ER30" s="65">
        <v>1</v>
      </c>
      <c r="ES30" s="65" t="s">
        <v>281</v>
      </c>
      <c r="ET30" s="65">
        <v>1</v>
      </c>
      <c r="EU30" s="65">
        <v>1</v>
      </c>
      <c r="EV30" s="65">
        <v>1</v>
      </c>
      <c r="EW30" s="65" t="s">
        <v>281</v>
      </c>
      <c r="EX30" s="65">
        <v>1</v>
      </c>
      <c r="EY30" s="66" t="s">
        <v>281</v>
      </c>
    </row>
    <row r="31" spans="1:155" s="65" customFormat="1" ht="105">
      <c r="A31" s="297"/>
      <c r="B31" s="110" t="s">
        <v>317</v>
      </c>
      <c r="C31" s="110" t="s">
        <v>317</v>
      </c>
      <c r="D31" s="58" t="s">
        <v>318</v>
      </c>
      <c r="E31" s="59">
        <f t="shared" si="0"/>
        <v>16</v>
      </c>
      <c r="F31" s="60" t="s">
        <v>319</v>
      </c>
      <c r="G31" s="61" t="s">
        <v>170</v>
      </c>
      <c r="H31" s="61" t="s">
        <v>170</v>
      </c>
      <c r="I31" s="61" t="s">
        <v>170</v>
      </c>
      <c r="J31" s="62" t="s">
        <v>170</v>
      </c>
      <c r="K31" s="61" t="s">
        <v>170</v>
      </c>
      <c r="L31" s="61" t="s">
        <v>170</v>
      </c>
      <c r="M31" s="61" t="s">
        <v>170</v>
      </c>
      <c r="N31" s="61" t="s">
        <v>170</v>
      </c>
      <c r="O31" s="61" t="s">
        <v>170</v>
      </c>
      <c r="P31" s="61" t="s">
        <v>170</v>
      </c>
      <c r="Q31" s="61" t="s">
        <v>170</v>
      </c>
      <c r="R31" s="61" t="s">
        <v>170</v>
      </c>
      <c r="S31" s="61" t="s">
        <v>170</v>
      </c>
      <c r="T31" s="61" t="s">
        <v>170</v>
      </c>
      <c r="U31" s="61" t="s">
        <v>170</v>
      </c>
      <c r="V31" s="63" t="s">
        <v>170</v>
      </c>
      <c r="W31" s="64" t="s">
        <v>319</v>
      </c>
      <c r="X31" s="65">
        <v>4</v>
      </c>
      <c r="Y31" s="65">
        <v>4</v>
      </c>
      <c r="Z31" s="65">
        <v>2</v>
      </c>
      <c r="AA31" s="65">
        <v>2</v>
      </c>
      <c r="AB31" s="65">
        <v>2</v>
      </c>
      <c r="AC31" s="66">
        <v>4</v>
      </c>
      <c r="AD31" s="64" t="s">
        <v>319</v>
      </c>
      <c r="AE31" s="65">
        <v>4</v>
      </c>
      <c r="AF31" s="65">
        <v>4</v>
      </c>
      <c r="AG31" s="65">
        <v>4</v>
      </c>
      <c r="AH31" s="65">
        <v>4</v>
      </c>
      <c r="AI31" s="65">
        <v>4</v>
      </c>
      <c r="AJ31" s="65">
        <v>4</v>
      </c>
      <c r="AK31" s="64" t="s">
        <v>319</v>
      </c>
      <c r="AL31" s="65">
        <v>4</v>
      </c>
      <c r="AM31" s="65">
        <v>4</v>
      </c>
      <c r="AN31" s="65">
        <v>4</v>
      </c>
      <c r="AO31" s="65">
        <v>4</v>
      </c>
      <c r="AP31" s="65">
        <v>4</v>
      </c>
      <c r="AQ31" s="65">
        <v>4</v>
      </c>
      <c r="AR31" s="65">
        <v>4</v>
      </c>
      <c r="AS31" s="65">
        <v>1</v>
      </c>
      <c r="AT31" s="65">
        <v>4</v>
      </c>
      <c r="AU31" s="65">
        <v>4</v>
      </c>
      <c r="AV31" s="66">
        <v>4</v>
      </c>
      <c r="AW31" s="64" t="s">
        <v>319</v>
      </c>
      <c r="AX31" s="65">
        <v>4</v>
      </c>
      <c r="AY31" s="65">
        <v>4</v>
      </c>
      <c r="AZ31" s="65">
        <v>4</v>
      </c>
      <c r="BA31" s="65">
        <v>4</v>
      </c>
      <c r="BB31" s="65">
        <v>4</v>
      </c>
      <c r="BC31" s="65">
        <v>4</v>
      </c>
      <c r="BD31" s="65">
        <v>4</v>
      </c>
      <c r="BE31" s="65">
        <v>4</v>
      </c>
      <c r="BF31" s="65">
        <v>4</v>
      </c>
      <c r="BG31" s="66">
        <v>4</v>
      </c>
      <c r="BH31" s="64" t="s">
        <v>319</v>
      </c>
      <c r="BI31" s="65">
        <v>4</v>
      </c>
      <c r="BJ31" s="65">
        <v>4</v>
      </c>
      <c r="BK31" s="65">
        <v>4</v>
      </c>
      <c r="BL31" s="65">
        <v>4</v>
      </c>
      <c r="BM31" s="65">
        <v>4</v>
      </c>
      <c r="BN31" s="65">
        <v>2</v>
      </c>
      <c r="BO31" s="65">
        <v>4</v>
      </c>
      <c r="BP31" s="65">
        <v>2</v>
      </c>
      <c r="BQ31" s="65">
        <v>4</v>
      </c>
      <c r="BR31" s="66">
        <v>4</v>
      </c>
      <c r="BS31" s="64" t="s">
        <v>319</v>
      </c>
      <c r="BT31" s="65">
        <v>4</v>
      </c>
      <c r="BU31" s="65">
        <v>4</v>
      </c>
      <c r="BV31" s="65">
        <v>4</v>
      </c>
      <c r="BW31" s="65">
        <v>4</v>
      </c>
      <c r="BX31" s="65">
        <v>4</v>
      </c>
      <c r="BY31" s="65">
        <v>4</v>
      </c>
      <c r="BZ31" s="65">
        <v>4</v>
      </c>
      <c r="CA31" s="65">
        <v>4</v>
      </c>
      <c r="CB31" s="66">
        <v>4</v>
      </c>
      <c r="CC31" s="64" t="s">
        <v>319</v>
      </c>
      <c r="CD31" s="65">
        <v>4</v>
      </c>
      <c r="CE31" s="65">
        <v>4</v>
      </c>
      <c r="CF31" s="66">
        <v>4</v>
      </c>
      <c r="CG31" s="64" t="s">
        <v>320</v>
      </c>
      <c r="CH31" s="65">
        <v>4</v>
      </c>
      <c r="CI31" s="65">
        <v>4</v>
      </c>
      <c r="CJ31" s="66">
        <v>4</v>
      </c>
      <c r="CK31" s="64" t="s">
        <v>320</v>
      </c>
      <c r="CL31" s="65">
        <v>4</v>
      </c>
      <c r="CM31" s="65">
        <v>4</v>
      </c>
      <c r="CN31" s="65">
        <v>4</v>
      </c>
      <c r="CO31" s="65">
        <v>4</v>
      </c>
      <c r="CP31" s="65">
        <v>4</v>
      </c>
      <c r="CQ31" s="65">
        <v>4</v>
      </c>
      <c r="CR31" s="66">
        <v>4</v>
      </c>
      <c r="CS31" s="64" t="s">
        <v>319</v>
      </c>
      <c r="CT31" s="65">
        <v>4</v>
      </c>
      <c r="CU31" s="65">
        <v>4</v>
      </c>
      <c r="CV31" s="66">
        <v>4</v>
      </c>
      <c r="CW31" s="64" t="s">
        <v>319</v>
      </c>
      <c r="CX31" s="65">
        <v>4</v>
      </c>
      <c r="CY31" s="65">
        <v>4</v>
      </c>
      <c r="CZ31" s="65">
        <v>4</v>
      </c>
      <c r="DA31" s="65">
        <v>4</v>
      </c>
      <c r="DB31" s="65">
        <v>4</v>
      </c>
      <c r="DC31" s="65">
        <v>4</v>
      </c>
      <c r="DD31" s="65">
        <v>4</v>
      </c>
      <c r="DE31" s="65">
        <v>4</v>
      </c>
      <c r="DF31" s="66">
        <v>4</v>
      </c>
      <c r="DG31" s="64" t="s">
        <v>320</v>
      </c>
      <c r="DH31" s="65">
        <v>4</v>
      </c>
      <c r="DI31" s="65">
        <v>4</v>
      </c>
      <c r="DJ31" s="65">
        <v>4</v>
      </c>
      <c r="DK31" s="65">
        <v>4</v>
      </c>
      <c r="DL31" s="65">
        <v>4</v>
      </c>
      <c r="DM31" s="65">
        <v>4</v>
      </c>
      <c r="DN31" s="65">
        <v>4</v>
      </c>
      <c r="DO31" s="65">
        <v>4</v>
      </c>
      <c r="DP31" s="66">
        <v>4</v>
      </c>
      <c r="DQ31" s="64" t="s">
        <v>319</v>
      </c>
      <c r="DR31" s="65">
        <v>4</v>
      </c>
      <c r="DS31" s="65">
        <v>4</v>
      </c>
      <c r="DT31" s="65">
        <v>4</v>
      </c>
      <c r="DU31" s="66">
        <v>4</v>
      </c>
      <c r="DV31" s="64" t="s">
        <v>319</v>
      </c>
      <c r="DW31" s="65">
        <v>4</v>
      </c>
      <c r="DX31" s="65">
        <v>4</v>
      </c>
      <c r="DY31" s="65">
        <v>4</v>
      </c>
      <c r="DZ31" s="65">
        <v>4</v>
      </c>
      <c r="EA31" s="65">
        <v>4</v>
      </c>
      <c r="EB31" s="65">
        <v>4</v>
      </c>
      <c r="EC31" s="65">
        <v>4</v>
      </c>
      <c r="ED31" s="66">
        <v>4</v>
      </c>
      <c r="EE31" s="64" t="s">
        <v>319</v>
      </c>
      <c r="EF31" s="65">
        <v>4</v>
      </c>
      <c r="EG31" s="65">
        <v>4</v>
      </c>
      <c r="EH31" s="65">
        <v>4</v>
      </c>
      <c r="EI31" s="65">
        <v>4</v>
      </c>
      <c r="EJ31" s="65">
        <v>4</v>
      </c>
      <c r="EK31" s="65">
        <v>4</v>
      </c>
      <c r="EL31" s="65">
        <v>4</v>
      </c>
      <c r="EM31" s="65">
        <v>4</v>
      </c>
      <c r="EN31" s="66">
        <v>4</v>
      </c>
      <c r="EO31" s="64" t="s">
        <v>319</v>
      </c>
      <c r="EP31" s="65">
        <v>4</v>
      </c>
      <c r="EQ31" s="65">
        <v>4</v>
      </c>
      <c r="ER31" s="65">
        <v>4</v>
      </c>
      <c r="ES31" s="65">
        <v>4</v>
      </c>
      <c r="ET31" s="65">
        <v>4</v>
      </c>
      <c r="EU31" s="65">
        <v>4</v>
      </c>
      <c r="EV31" s="65">
        <v>4</v>
      </c>
      <c r="EW31" s="65">
        <v>4</v>
      </c>
      <c r="EX31" s="65">
        <v>4</v>
      </c>
      <c r="EY31" s="66">
        <v>4</v>
      </c>
    </row>
    <row r="32" spans="1:155" s="65" customFormat="1" ht="180">
      <c r="A32" s="297"/>
      <c r="B32" s="319" t="s">
        <v>321</v>
      </c>
      <c r="C32" s="111" t="s">
        <v>321</v>
      </c>
      <c r="D32" s="67" t="s">
        <v>322</v>
      </c>
      <c r="E32" s="59">
        <f t="shared" si="0"/>
        <v>7</v>
      </c>
      <c r="F32" s="70" t="s">
        <v>323</v>
      </c>
      <c r="G32" s="61" t="s">
        <v>170</v>
      </c>
      <c r="H32" s="61" t="s">
        <v>170</v>
      </c>
      <c r="I32" s="61" t="s">
        <v>170</v>
      </c>
      <c r="J32" s="62"/>
      <c r="K32" s="61"/>
      <c r="L32" s="61" t="s">
        <v>170</v>
      </c>
      <c r="M32" s="61" t="s">
        <v>170</v>
      </c>
      <c r="N32" s="61" t="s">
        <v>170</v>
      </c>
      <c r="O32" s="61"/>
      <c r="P32" s="61"/>
      <c r="Q32" s="61"/>
      <c r="R32" s="61"/>
      <c r="S32" s="61"/>
      <c r="T32" s="61"/>
      <c r="U32" s="61"/>
      <c r="V32" s="63" t="s">
        <v>170</v>
      </c>
      <c r="W32" s="64" t="s">
        <v>323</v>
      </c>
      <c r="X32" s="65">
        <v>2</v>
      </c>
      <c r="Y32" s="65">
        <v>2</v>
      </c>
      <c r="Z32" s="65">
        <v>2</v>
      </c>
      <c r="AA32" s="65">
        <v>2</v>
      </c>
      <c r="AB32" s="65">
        <v>2</v>
      </c>
      <c r="AC32" s="66">
        <v>2</v>
      </c>
      <c r="AD32" s="64" t="s">
        <v>324</v>
      </c>
      <c r="AE32" s="65">
        <v>2</v>
      </c>
      <c r="AF32" s="65">
        <v>2</v>
      </c>
      <c r="AG32" s="65">
        <v>2</v>
      </c>
      <c r="AH32" s="65">
        <v>2</v>
      </c>
      <c r="AI32" s="65">
        <v>2</v>
      </c>
      <c r="AJ32" s="65">
        <v>2</v>
      </c>
      <c r="AK32" s="64" t="s">
        <v>323</v>
      </c>
      <c r="AL32" s="65">
        <v>2</v>
      </c>
      <c r="AM32" s="65">
        <v>2</v>
      </c>
      <c r="AN32" s="65">
        <v>2</v>
      </c>
      <c r="AO32" s="65">
        <v>2</v>
      </c>
      <c r="AP32" s="65">
        <v>2</v>
      </c>
      <c r="AQ32" s="65">
        <v>2</v>
      </c>
      <c r="AR32" s="65">
        <v>2</v>
      </c>
      <c r="AS32" s="65">
        <v>2</v>
      </c>
      <c r="AT32" s="65">
        <v>2</v>
      </c>
      <c r="AU32" s="65">
        <v>2</v>
      </c>
      <c r="AV32" s="66">
        <v>2</v>
      </c>
      <c r="AW32" s="64" t="b">
        <v>0</v>
      </c>
      <c r="AX32" s="65" t="b">
        <v>0</v>
      </c>
      <c r="AY32" s="65" t="b">
        <v>0</v>
      </c>
      <c r="AZ32" s="65" t="b">
        <v>0</v>
      </c>
      <c r="BA32" s="65" t="b">
        <v>0</v>
      </c>
      <c r="BB32" s="65" t="b">
        <v>0</v>
      </c>
      <c r="BC32" s="65" t="b">
        <v>0</v>
      </c>
      <c r="BD32" s="65" t="b">
        <v>0</v>
      </c>
      <c r="BE32" s="65" t="b">
        <v>0</v>
      </c>
      <c r="BF32" s="65" t="b">
        <v>0</v>
      </c>
      <c r="BG32" s="66" t="b">
        <v>0</v>
      </c>
      <c r="BH32" s="64" t="b">
        <v>0</v>
      </c>
      <c r="BI32" s="65" t="b">
        <v>0</v>
      </c>
      <c r="BJ32" s="65" t="b">
        <v>0</v>
      </c>
      <c r="BK32" s="65" t="b">
        <v>0</v>
      </c>
      <c r="BL32" s="65" t="b">
        <v>0</v>
      </c>
      <c r="BM32" s="65" t="b">
        <v>0</v>
      </c>
      <c r="BN32" s="65" t="b">
        <v>0</v>
      </c>
      <c r="BO32" s="65" t="b">
        <v>0</v>
      </c>
      <c r="BP32" s="65" t="b">
        <v>0</v>
      </c>
      <c r="BQ32" s="65" t="b">
        <v>0</v>
      </c>
      <c r="BR32" s="66" t="b">
        <v>0</v>
      </c>
      <c r="BS32" s="64" t="s">
        <v>323</v>
      </c>
      <c r="BT32" s="65">
        <v>1</v>
      </c>
      <c r="BU32" s="65">
        <v>4</v>
      </c>
      <c r="BV32" s="65">
        <v>4</v>
      </c>
      <c r="BW32" s="65">
        <v>1</v>
      </c>
      <c r="BX32" s="65">
        <v>4</v>
      </c>
      <c r="BY32" s="65">
        <v>1</v>
      </c>
      <c r="BZ32" s="65">
        <v>1</v>
      </c>
      <c r="CA32" s="65">
        <v>2</v>
      </c>
      <c r="CB32" s="66">
        <v>1</v>
      </c>
      <c r="CC32" s="64" t="s">
        <v>323</v>
      </c>
      <c r="CD32" s="65">
        <v>4</v>
      </c>
      <c r="CE32" s="65">
        <v>2</v>
      </c>
      <c r="CF32" s="66">
        <v>4</v>
      </c>
      <c r="CG32" s="64" t="s">
        <v>325</v>
      </c>
      <c r="CH32" s="65">
        <v>4</v>
      </c>
      <c r="CI32" s="65">
        <v>4</v>
      </c>
      <c r="CJ32" s="66">
        <v>1</v>
      </c>
      <c r="CK32" s="64" t="b">
        <v>0</v>
      </c>
      <c r="CL32" s="65" t="b">
        <v>0</v>
      </c>
      <c r="CM32" s="65" t="b">
        <v>0</v>
      </c>
      <c r="CN32" s="65" t="b">
        <v>0</v>
      </c>
      <c r="CO32" s="65" t="b">
        <v>0</v>
      </c>
      <c r="CP32" s="65" t="b">
        <v>0</v>
      </c>
      <c r="CQ32" s="65" t="b">
        <v>0</v>
      </c>
      <c r="CR32" s="66" t="b">
        <v>0</v>
      </c>
      <c r="CS32" s="64" t="b">
        <v>0</v>
      </c>
      <c r="CT32" s="65" t="b">
        <v>0</v>
      </c>
      <c r="CU32" s="65" t="b">
        <v>0</v>
      </c>
      <c r="CV32" s="66" t="b">
        <v>0</v>
      </c>
      <c r="CW32" s="64" t="b">
        <v>0</v>
      </c>
      <c r="CX32" s="65" t="b">
        <v>0</v>
      </c>
      <c r="CY32" s="65" t="b">
        <v>0</v>
      </c>
      <c r="CZ32" s="65" t="b">
        <v>0</v>
      </c>
      <c r="DA32" s="65" t="b">
        <v>0</v>
      </c>
      <c r="DB32" s="65" t="b">
        <v>0</v>
      </c>
      <c r="DC32" s="65" t="b">
        <v>0</v>
      </c>
      <c r="DD32" s="65" t="b">
        <v>0</v>
      </c>
      <c r="DE32" s="65" t="b">
        <v>0</v>
      </c>
      <c r="DF32" s="66" t="b">
        <v>0</v>
      </c>
      <c r="DG32" s="64" t="b">
        <v>0</v>
      </c>
      <c r="DH32" s="65" t="b">
        <v>0</v>
      </c>
      <c r="DI32" s="65" t="b">
        <v>0</v>
      </c>
      <c r="DJ32" s="65" t="b">
        <v>0</v>
      </c>
      <c r="DK32" s="65" t="b">
        <v>0</v>
      </c>
      <c r="DL32" s="65" t="b">
        <v>0</v>
      </c>
      <c r="DM32" s="65" t="b">
        <v>0</v>
      </c>
      <c r="DN32" s="65" t="b">
        <v>0</v>
      </c>
      <c r="DO32" s="65" t="b">
        <v>0</v>
      </c>
      <c r="DP32" s="66" t="b">
        <v>0</v>
      </c>
      <c r="DQ32" s="64" t="b">
        <v>0</v>
      </c>
      <c r="DR32" s="65" t="b">
        <v>0</v>
      </c>
      <c r="DS32" s="65" t="b">
        <v>0</v>
      </c>
      <c r="DT32" s="65" t="b">
        <v>0</v>
      </c>
      <c r="DU32" s="66" t="b">
        <v>0</v>
      </c>
      <c r="DV32" s="64" t="b">
        <v>0</v>
      </c>
      <c r="DW32" s="65" t="b">
        <v>0</v>
      </c>
      <c r="DX32" s="65" t="b">
        <v>0</v>
      </c>
      <c r="DY32" s="65" t="b">
        <v>0</v>
      </c>
      <c r="DZ32" s="65" t="b">
        <v>0</v>
      </c>
      <c r="EA32" s="65" t="b">
        <v>0</v>
      </c>
      <c r="EB32" s="65" t="b">
        <v>0</v>
      </c>
      <c r="EC32" s="65" t="b">
        <v>0</v>
      </c>
      <c r="ED32" s="66" t="b">
        <v>0</v>
      </c>
      <c r="EE32" s="64" t="b">
        <v>0</v>
      </c>
      <c r="EF32" s="65" t="b">
        <v>0</v>
      </c>
      <c r="EG32" s="65" t="b">
        <v>0</v>
      </c>
      <c r="EH32" s="65" t="b">
        <v>0</v>
      </c>
      <c r="EI32" s="65" t="b">
        <v>0</v>
      </c>
      <c r="EJ32" s="65" t="b">
        <v>0</v>
      </c>
      <c r="EK32" s="65" t="b">
        <v>0</v>
      </c>
      <c r="EL32" s="65" t="b">
        <v>0</v>
      </c>
      <c r="EM32" s="65" t="b">
        <v>0</v>
      </c>
      <c r="EN32" s="66" t="b">
        <v>0</v>
      </c>
      <c r="EO32" s="64" t="s">
        <v>323</v>
      </c>
      <c r="EP32" s="65">
        <v>1</v>
      </c>
      <c r="EQ32" s="65">
        <v>1</v>
      </c>
      <c r="ER32" s="65">
        <v>1</v>
      </c>
      <c r="ES32" s="65">
        <v>1</v>
      </c>
      <c r="ET32" s="65">
        <v>1</v>
      </c>
      <c r="EU32" s="65">
        <v>1</v>
      </c>
      <c r="EV32" s="65">
        <v>1</v>
      </c>
      <c r="EW32" s="65">
        <v>1</v>
      </c>
      <c r="EX32" s="65">
        <v>1</v>
      </c>
      <c r="EY32" s="66">
        <v>1</v>
      </c>
    </row>
    <row r="33" spans="1:155" s="65" customFormat="1" ht="135">
      <c r="A33" s="297"/>
      <c r="B33" s="320"/>
      <c r="C33" s="111" t="s">
        <v>321</v>
      </c>
      <c r="D33" s="112" t="s">
        <v>326</v>
      </c>
      <c r="E33" s="59">
        <f t="shared" si="0"/>
        <v>1</v>
      </c>
      <c r="F33" s="70" t="s">
        <v>323</v>
      </c>
      <c r="G33" s="61"/>
      <c r="H33" s="61"/>
      <c r="I33" s="61"/>
      <c r="J33" s="61"/>
      <c r="K33" s="61" t="s">
        <v>170</v>
      </c>
      <c r="L33" s="61"/>
      <c r="M33" s="61"/>
      <c r="N33" s="61"/>
      <c r="O33" s="61"/>
      <c r="P33" s="61"/>
      <c r="Q33" s="61"/>
      <c r="R33" s="61"/>
      <c r="S33" s="61"/>
      <c r="T33" s="61"/>
      <c r="U33" s="61"/>
      <c r="V33" s="63"/>
      <c r="W33" s="64" t="b">
        <v>0</v>
      </c>
      <c r="X33" s="65" t="b">
        <v>0</v>
      </c>
      <c r="Y33" s="65" t="b">
        <v>0</v>
      </c>
      <c r="Z33" s="65" t="b">
        <v>0</v>
      </c>
      <c r="AA33" s="65" t="b">
        <v>0</v>
      </c>
      <c r="AB33" s="65" t="b">
        <v>0</v>
      </c>
      <c r="AC33" s="66" t="b">
        <v>0</v>
      </c>
      <c r="AD33" s="64" t="b">
        <v>0</v>
      </c>
      <c r="AE33" s="65" t="b">
        <v>0</v>
      </c>
      <c r="AF33" s="65" t="b">
        <v>0</v>
      </c>
      <c r="AG33" s="65" t="b">
        <v>0</v>
      </c>
      <c r="AH33" s="65" t="b">
        <v>0</v>
      </c>
      <c r="AI33" s="65" t="b">
        <v>0</v>
      </c>
      <c r="AJ33" s="65" t="b">
        <v>0</v>
      </c>
      <c r="AK33" s="64" t="b">
        <v>0</v>
      </c>
      <c r="AL33" s="65" t="b">
        <v>0</v>
      </c>
      <c r="AM33" s="65" t="b">
        <v>0</v>
      </c>
      <c r="AN33" s="65" t="b">
        <v>0</v>
      </c>
      <c r="AO33" s="65" t="b">
        <v>0</v>
      </c>
      <c r="AP33" s="65" t="b">
        <v>0</v>
      </c>
      <c r="AQ33" s="65" t="b">
        <v>0</v>
      </c>
      <c r="AR33" s="65" t="b">
        <v>0</v>
      </c>
      <c r="AS33" s="65" t="b">
        <v>0</v>
      </c>
      <c r="AT33" s="65" t="b">
        <v>0</v>
      </c>
      <c r="AU33" s="65" t="b">
        <v>0</v>
      </c>
      <c r="AV33" s="66" t="b">
        <v>0</v>
      </c>
      <c r="AW33" s="64" t="b">
        <v>0</v>
      </c>
      <c r="AX33" s="65" t="b">
        <v>0</v>
      </c>
      <c r="AY33" s="65" t="b">
        <v>0</v>
      </c>
      <c r="AZ33" s="65" t="b">
        <v>0</v>
      </c>
      <c r="BA33" s="65" t="b">
        <v>0</v>
      </c>
      <c r="BB33" s="65" t="b">
        <v>0</v>
      </c>
      <c r="BC33" s="65" t="b">
        <v>0</v>
      </c>
      <c r="BD33" s="65" t="b">
        <v>0</v>
      </c>
      <c r="BE33" s="65" t="b">
        <v>0</v>
      </c>
      <c r="BF33" s="65" t="b">
        <v>0</v>
      </c>
      <c r="BG33" s="66" t="b">
        <v>0</v>
      </c>
      <c r="BH33" s="64" t="s">
        <v>323</v>
      </c>
      <c r="BI33" s="65">
        <v>4</v>
      </c>
      <c r="BJ33" s="65">
        <v>4</v>
      </c>
      <c r="BK33" s="65">
        <v>4</v>
      </c>
      <c r="BL33" s="65">
        <v>4</v>
      </c>
      <c r="BM33" s="65">
        <v>4</v>
      </c>
      <c r="BN33" s="65">
        <v>4</v>
      </c>
      <c r="BO33" s="65">
        <v>4</v>
      </c>
      <c r="BP33" s="65">
        <v>4</v>
      </c>
      <c r="BQ33" s="65">
        <v>1</v>
      </c>
      <c r="BR33" s="66">
        <v>1</v>
      </c>
      <c r="BS33" s="64" t="b">
        <v>0</v>
      </c>
      <c r="BT33" s="65" t="b">
        <v>0</v>
      </c>
      <c r="BU33" s="65" t="b">
        <v>0</v>
      </c>
      <c r="BV33" s="65" t="b">
        <v>0</v>
      </c>
      <c r="BW33" s="65" t="b">
        <v>0</v>
      </c>
      <c r="BX33" s="65" t="b">
        <v>0</v>
      </c>
      <c r="BY33" s="65" t="b">
        <v>0</v>
      </c>
      <c r="BZ33" s="65" t="b">
        <v>0</v>
      </c>
      <c r="CA33" s="65" t="b">
        <v>0</v>
      </c>
      <c r="CB33" s="66" t="b">
        <v>0</v>
      </c>
      <c r="CC33" s="64" t="b">
        <v>0</v>
      </c>
      <c r="CD33" s="65" t="b">
        <v>0</v>
      </c>
      <c r="CE33" s="65" t="b">
        <v>0</v>
      </c>
      <c r="CF33" s="66" t="b">
        <v>0</v>
      </c>
      <c r="CG33" s="64" t="b">
        <v>0</v>
      </c>
      <c r="CH33" s="65" t="b">
        <v>0</v>
      </c>
      <c r="CI33" s="65" t="b">
        <v>0</v>
      </c>
      <c r="CJ33" s="66" t="b">
        <v>0</v>
      </c>
      <c r="CK33" s="64" t="b">
        <v>0</v>
      </c>
      <c r="CL33" s="65" t="b">
        <v>0</v>
      </c>
      <c r="CM33" s="65" t="b">
        <v>0</v>
      </c>
      <c r="CN33" s="65" t="b">
        <v>0</v>
      </c>
      <c r="CO33" s="65" t="b">
        <v>0</v>
      </c>
      <c r="CP33" s="65" t="b">
        <v>0</v>
      </c>
      <c r="CQ33" s="65" t="b">
        <v>0</v>
      </c>
      <c r="CR33" s="66" t="b">
        <v>0</v>
      </c>
      <c r="CS33" s="64" t="b">
        <v>0</v>
      </c>
      <c r="CT33" s="65" t="b">
        <v>0</v>
      </c>
      <c r="CU33" s="65" t="b">
        <v>0</v>
      </c>
      <c r="CV33" s="66" t="b">
        <v>0</v>
      </c>
      <c r="CW33" s="64" t="b">
        <v>0</v>
      </c>
      <c r="CX33" s="65" t="b">
        <v>0</v>
      </c>
      <c r="CY33" s="65" t="b">
        <v>0</v>
      </c>
      <c r="CZ33" s="65" t="b">
        <v>0</v>
      </c>
      <c r="DA33" s="65" t="b">
        <v>0</v>
      </c>
      <c r="DB33" s="65" t="b">
        <v>0</v>
      </c>
      <c r="DC33" s="65" t="b">
        <v>0</v>
      </c>
      <c r="DD33" s="65" t="b">
        <v>0</v>
      </c>
      <c r="DE33" s="65" t="b">
        <v>0</v>
      </c>
      <c r="DF33" s="66" t="b">
        <v>0</v>
      </c>
      <c r="DG33" s="64" t="b">
        <v>0</v>
      </c>
      <c r="DH33" s="65" t="b">
        <v>0</v>
      </c>
      <c r="DI33" s="65" t="b">
        <v>0</v>
      </c>
      <c r="DJ33" s="65" t="b">
        <v>0</v>
      </c>
      <c r="DK33" s="65" t="b">
        <v>0</v>
      </c>
      <c r="DL33" s="65" t="b">
        <v>0</v>
      </c>
      <c r="DM33" s="65" t="b">
        <v>0</v>
      </c>
      <c r="DN33" s="65" t="b">
        <v>0</v>
      </c>
      <c r="DO33" s="65" t="b">
        <v>0</v>
      </c>
      <c r="DP33" s="66" t="b">
        <v>0</v>
      </c>
      <c r="DQ33" s="64" t="b">
        <v>0</v>
      </c>
      <c r="DR33" s="65" t="b">
        <v>0</v>
      </c>
      <c r="DS33" s="65" t="b">
        <v>0</v>
      </c>
      <c r="DT33" s="65" t="b">
        <v>0</v>
      </c>
      <c r="DU33" s="66" t="b">
        <v>0</v>
      </c>
      <c r="DV33" s="64" t="b">
        <v>0</v>
      </c>
      <c r="DW33" s="65" t="b">
        <v>0</v>
      </c>
      <c r="DX33" s="65" t="b">
        <v>0</v>
      </c>
      <c r="DY33" s="65" t="b">
        <v>0</v>
      </c>
      <c r="DZ33" s="65" t="b">
        <v>0</v>
      </c>
      <c r="EA33" s="65" t="b">
        <v>0</v>
      </c>
      <c r="EB33" s="65" t="b">
        <v>0</v>
      </c>
      <c r="EC33" s="65" t="b">
        <v>0</v>
      </c>
      <c r="ED33" s="66" t="b">
        <v>0</v>
      </c>
      <c r="EE33" s="64" t="b">
        <v>0</v>
      </c>
      <c r="EF33" s="65" t="b">
        <v>0</v>
      </c>
      <c r="EG33" s="65" t="b">
        <v>0</v>
      </c>
      <c r="EH33" s="65" t="b">
        <v>0</v>
      </c>
      <c r="EI33" s="65" t="b">
        <v>0</v>
      </c>
      <c r="EJ33" s="65" t="b">
        <v>0</v>
      </c>
      <c r="EK33" s="65" t="b">
        <v>0</v>
      </c>
      <c r="EL33" s="65" t="b">
        <v>0</v>
      </c>
      <c r="EM33" s="65" t="b">
        <v>0</v>
      </c>
      <c r="EN33" s="66" t="b">
        <v>0</v>
      </c>
      <c r="EO33" s="64" t="b">
        <v>0</v>
      </c>
      <c r="EP33" s="65" t="b">
        <v>0</v>
      </c>
      <c r="EQ33" s="65" t="b">
        <v>0</v>
      </c>
      <c r="ER33" s="65" t="b">
        <v>0</v>
      </c>
      <c r="ES33" s="65" t="b">
        <v>0</v>
      </c>
      <c r="ET33" s="65" t="b">
        <v>0</v>
      </c>
      <c r="EU33" s="65" t="b">
        <v>0</v>
      </c>
      <c r="EV33" s="65" t="b">
        <v>0</v>
      </c>
      <c r="EW33" s="65" t="b">
        <v>0</v>
      </c>
      <c r="EX33" s="65" t="b">
        <v>0</v>
      </c>
      <c r="EY33" s="66" t="b">
        <v>0</v>
      </c>
    </row>
    <row r="34" spans="1:155" s="65" customFormat="1" ht="180">
      <c r="A34" s="297"/>
      <c r="B34" s="320"/>
      <c r="C34" s="111" t="s">
        <v>321</v>
      </c>
      <c r="D34" s="103" t="s">
        <v>327</v>
      </c>
      <c r="E34" s="59">
        <f t="shared" si="0"/>
        <v>1</v>
      </c>
      <c r="F34" s="70" t="s">
        <v>328</v>
      </c>
      <c r="G34" s="61"/>
      <c r="H34" s="61"/>
      <c r="I34" s="61"/>
      <c r="J34" s="61"/>
      <c r="K34" s="61"/>
      <c r="L34" s="61"/>
      <c r="M34" s="61"/>
      <c r="N34" s="61"/>
      <c r="O34" s="61" t="s">
        <v>170</v>
      </c>
      <c r="P34" s="61"/>
      <c r="Q34" s="61"/>
      <c r="R34" s="61"/>
      <c r="S34" s="61"/>
      <c r="T34" s="61"/>
      <c r="U34" s="61"/>
      <c r="V34" s="63"/>
      <c r="W34" s="64" t="b">
        <v>0</v>
      </c>
      <c r="X34" s="65" t="b">
        <v>0</v>
      </c>
      <c r="Y34" s="65" t="b">
        <v>0</v>
      </c>
      <c r="Z34" s="65" t="b">
        <v>0</v>
      </c>
      <c r="AA34" s="65" t="b">
        <v>0</v>
      </c>
      <c r="AB34" s="65" t="b">
        <v>0</v>
      </c>
      <c r="AC34" s="66" t="b">
        <v>0</v>
      </c>
      <c r="AD34" s="64" t="b">
        <v>0</v>
      </c>
      <c r="AE34" s="65" t="b">
        <v>0</v>
      </c>
      <c r="AF34" s="65" t="b">
        <v>0</v>
      </c>
      <c r="AG34" s="65" t="b">
        <v>0</v>
      </c>
      <c r="AH34" s="65" t="b">
        <v>0</v>
      </c>
      <c r="AI34" s="65" t="b">
        <v>0</v>
      </c>
      <c r="AJ34" s="65" t="b">
        <v>0</v>
      </c>
      <c r="AK34" s="64" t="b">
        <v>0</v>
      </c>
      <c r="AL34" s="65" t="b">
        <v>0</v>
      </c>
      <c r="AM34" s="65" t="b">
        <v>0</v>
      </c>
      <c r="AN34" s="65" t="b">
        <v>0</v>
      </c>
      <c r="AO34" s="65" t="b">
        <v>0</v>
      </c>
      <c r="AP34" s="65" t="b">
        <v>0</v>
      </c>
      <c r="AQ34" s="65" t="b">
        <v>0</v>
      </c>
      <c r="AR34" s="65" t="b">
        <v>0</v>
      </c>
      <c r="AS34" s="65" t="b">
        <v>0</v>
      </c>
      <c r="AT34" s="65" t="b">
        <v>0</v>
      </c>
      <c r="AU34" s="65" t="b">
        <v>0</v>
      </c>
      <c r="AV34" s="66" t="b">
        <v>0</v>
      </c>
      <c r="AW34" s="64" t="b">
        <v>0</v>
      </c>
      <c r="AX34" s="65" t="b">
        <v>0</v>
      </c>
      <c r="AY34" s="65" t="b">
        <v>0</v>
      </c>
      <c r="AZ34" s="65" t="b">
        <v>0</v>
      </c>
      <c r="BA34" s="65" t="b">
        <v>0</v>
      </c>
      <c r="BB34" s="65" t="b">
        <v>0</v>
      </c>
      <c r="BC34" s="65" t="b">
        <v>0</v>
      </c>
      <c r="BD34" s="65" t="b">
        <v>0</v>
      </c>
      <c r="BE34" s="65" t="b">
        <v>0</v>
      </c>
      <c r="BF34" s="65" t="b">
        <v>0</v>
      </c>
      <c r="BG34" s="66" t="b">
        <v>0</v>
      </c>
      <c r="BH34" s="64" t="b">
        <v>0</v>
      </c>
      <c r="BI34" s="65" t="b">
        <v>0</v>
      </c>
      <c r="BJ34" s="65" t="b">
        <v>0</v>
      </c>
      <c r="BK34" s="65" t="b">
        <v>0</v>
      </c>
      <c r="BL34" s="65" t="b">
        <v>0</v>
      </c>
      <c r="BM34" s="65" t="b">
        <v>0</v>
      </c>
      <c r="BN34" s="65" t="b">
        <v>0</v>
      </c>
      <c r="BO34" s="65" t="b">
        <v>0</v>
      </c>
      <c r="BP34" s="65" t="b">
        <v>0</v>
      </c>
      <c r="BQ34" s="65" t="b">
        <v>0</v>
      </c>
      <c r="BR34" s="66" t="b">
        <v>0</v>
      </c>
      <c r="BS34" s="64" t="b">
        <v>0</v>
      </c>
      <c r="BT34" s="65" t="b">
        <v>0</v>
      </c>
      <c r="BU34" s="65" t="b">
        <v>0</v>
      </c>
      <c r="BV34" s="65" t="b">
        <v>0</v>
      </c>
      <c r="BW34" s="65" t="b">
        <v>0</v>
      </c>
      <c r="BX34" s="65" t="b">
        <v>0</v>
      </c>
      <c r="BY34" s="65" t="b">
        <v>0</v>
      </c>
      <c r="BZ34" s="65" t="b">
        <v>0</v>
      </c>
      <c r="CA34" s="65" t="b">
        <v>0</v>
      </c>
      <c r="CB34" s="66" t="b">
        <v>0</v>
      </c>
      <c r="CC34" s="64" t="b">
        <v>0</v>
      </c>
      <c r="CD34" s="65" t="b">
        <v>0</v>
      </c>
      <c r="CE34" s="65" t="b">
        <v>0</v>
      </c>
      <c r="CF34" s="66" t="b">
        <v>0</v>
      </c>
      <c r="CG34" s="64" t="b">
        <v>0</v>
      </c>
      <c r="CH34" s="65" t="b">
        <v>0</v>
      </c>
      <c r="CI34" s="65" t="b">
        <v>0</v>
      </c>
      <c r="CJ34" s="66" t="b">
        <v>0</v>
      </c>
      <c r="CK34" s="64" t="s">
        <v>328</v>
      </c>
      <c r="CL34" s="65" t="s">
        <v>281</v>
      </c>
      <c r="CM34" s="65" t="s">
        <v>281</v>
      </c>
      <c r="CN34" s="65" t="s">
        <v>281</v>
      </c>
      <c r="CO34" s="65">
        <v>1</v>
      </c>
      <c r="CP34" s="65" t="s">
        <v>281</v>
      </c>
      <c r="CQ34" s="65">
        <v>1</v>
      </c>
      <c r="CR34" s="66">
        <v>1</v>
      </c>
      <c r="CS34" s="64" t="b">
        <v>0</v>
      </c>
      <c r="CT34" s="65" t="b">
        <v>0</v>
      </c>
      <c r="CU34" s="65" t="b">
        <v>0</v>
      </c>
      <c r="CV34" s="66" t="b">
        <v>0</v>
      </c>
      <c r="CW34" s="64" t="b">
        <v>0</v>
      </c>
      <c r="CX34" s="65" t="b">
        <v>0</v>
      </c>
      <c r="CY34" s="65" t="b">
        <v>0</v>
      </c>
      <c r="CZ34" s="65" t="b">
        <v>0</v>
      </c>
      <c r="DA34" s="65" t="b">
        <v>0</v>
      </c>
      <c r="DB34" s="65" t="b">
        <v>0</v>
      </c>
      <c r="DC34" s="65" t="b">
        <v>0</v>
      </c>
      <c r="DD34" s="65" t="b">
        <v>0</v>
      </c>
      <c r="DE34" s="65" t="b">
        <v>0</v>
      </c>
      <c r="DF34" s="66" t="b">
        <v>0</v>
      </c>
      <c r="DG34" s="64" t="b">
        <v>0</v>
      </c>
      <c r="DH34" s="65" t="b">
        <v>0</v>
      </c>
      <c r="DI34" s="65" t="b">
        <v>0</v>
      </c>
      <c r="DJ34" s="65" t="b">
        <v>0</v>
      </c>
      <c r="DK34" s="65" t="b">
        <v>0</v>
      </c>
      <c r="DL34" s="65" t="b">
        <v>0</v>
      </c>
      <c r="DM34" s="65" t="b">
        <v>0</v>
      </c>
      <c r="DN34" s="65" t="b">
        <v>0</v>
      </c>
      <c r="DO34" s="65" t="b">
        <v>0</v>
      </c>
      <c r="DP34" s="66" t="b">
        <v>0</v>
      </c>
      <c r="DQ34" s="64" t="b">
        <v>0</v>
      </c>
      <c r="DR34" s="65" t="b">
        <v>0</v>
      </c>
      <c r="DS34" s="65" t="b">
        <v>0</v>
      </c>
      <c r="DT34" s="65" t="b">
        <v>0</v>
      </c>
      <c r="DU34" s="66" t="b">
        <v>0</v>
      </c>
      <c r="DV34" s="64" t="b">
        <v>0</v>
      </c>
      <c r="DW34" s="65" t="b">
        <v>0</v>
      </c>
      <c r="DX34" s="65" t="b">
        <v>0</v>
      </c>
      <c r="DY34" s="65" t="b">
        <v>0</v>
      </c>
      <c r="DZ34" s="65" t="b">
        <v>0</v>
      </c>
      <c r="EA34" s="65" t="b">
        <v>0</v>
      </c>
      <c r="EB34" s="65" t="b">
        <v>0</v>
      </c>
      <c r="EC34" s="65" t="b">
        <v>0</v>
      </c>
      <c r="ED34" s="66" t="b">
        <v>0</v>
      </c>
      <c r="EE34" s="64" t="b">
        <v>0</v>
      </c>
      <c r="EF34" s="65" t="b">
        <v>0</v>
      </c>
      <c r="EG34" s="65" t="b">
        <v>0</v>
      </c>
      <c r="EH34" s="65" t="b">
        <v>0</v>
      </c>
      <c r="EI34" s="65" t="b">
        <v>0</v>
      </c>
      <c r="EJ34" s="65" t="b">
        <v>0</v>
      </c>
      <c r="EK34" s="65" t="b">
        <v>0</v>
      </c>
      <c r="EL34" s="65" t="b">
        <v>0</v>
      </c>
      <c r="EM34" s="65" t="b">
        <v>0</v>
      </c>
      <c r="EN34" s="66" t="b">
        <v>0</v>
      </c>
      <c r="EO34" s="64" t="b">
        <v>0</v>
      </c>
      <c r="EP34" s="65" t="b">
        <v>0</v>
      </c>
      <c r="EQ34" s="65" t="b">
        <v>0</v>
      </c>
      <c r="ER34" s="65" t="b">
        <v>0</v>
      </c>
      <c r="ES34" s="65" t="b">
        <v>0</v>
      </c>
      <c r="ET34" s="65" t="b">
        <v>0</v>
      </c>
      <c r="EU34" s="65" t="b">
        <v>0</v>
      </c>
      <c r="EV34" s="65" t="b">
        <v>0</v>
      </c>
      <c r="EW34" s="65" t="b">
        <v>0</v>
      </c>
      <c r="EX34" s="65" t="b">
        <v>0</v>
      </c>
      <c r="EY34" s="66" t="b">
        <v>0</v>
      </c>
    </row>
    <row r="35" spans="1:155" s="65" customFormat="1" ht="195">
      <c r="A35" s="297"/>
      <c r="B35" s="320"/>
      <c r="C35" s="111" t="s">
        <v>321</v>
      </c>
      <c r="D35" s="113" t="s">
        <v>329</v>
      </c>
      <c r="E35" s="59">
        <f t="shared" si="0"/>
        <v>5</v>
      </c>
      <c r="F35" s="72" t="s">
        <v>330</v>
      </c>
      <c r="G35" s="61"/>
      <c r="H35" s="61"/>
      <c r="I35" s="61"/>
      <c r="J35" s="61"/>
      <c r="K35" s="61"/>
      <c r="L35" s="61"/>
      <c r="M35" s="61"/>
      <c r="N35" s="61"/>
      <c r="O35" s="61"/>
      <c r="P35" s="61" t="s">
        <v>170</v>
      </c>
      <c r="Q35" s="61" t="s">
        <v>170</v>
      </c>
      <c r="R35" s="61" t="s">
        <v>170</v>
      </c>
      <c r="S35" s="61"/>
      <c r="T35" s="61" t="s">
        <v>170</v>
      </c>
      <c r="U35" s="61" t="s">
        <v>170</v>
      </c>
      <c r="V35" s="63"/>
      <c r="W35" s="64" t="b">
        <v>0</v>
      </c>
      <c r="X35" s="65" t="b">
        <v>0</v>
      </c>
      <c r="Y35" s="65" t="b">
        <v>0</v>
      </c>
      <c r="Z35" s="65" t="b">
        <v>0</v>
      </c>
      <c r="AA35" s="65" t="b">
        <v>0</v>
      </c>
      <c r="AB35" s="65" t="b">
        <v>0</v>
      </c>
      <c r="AC35" s="66" t="b">
        <v>0</v>
      </c>
      <c r="AD35" s="64" t="b">
        <v>0</v>
      </c>
      <c r="AE35" s="65" t="b">
        <v>0</v>
      </c>
      <c r="AF35" s="65" t="b">
        <v>0</v>
      </c>
      <c r="AG35" s="65" t="b">
        <v>0</v>
      </c>
      <c r="AH35" s="65" t="b">
        <v>0</v>
      </c>
      <c r="AI35" s="65" t="b">
        <v>0</v>
      </c>
      <c r="AJ35" s="65" t="b">
        <v>0</v>
      </c>
      <c r="AK35" s="64" t="b">
        <v>0</v>
      </c>
      <c r="AL35" s="65" t="b">
        <v>0</v>
      </c>
      <c r="AM35" s="65" t="b">
        <v>0</v>
      </c>
      <c r="AN35" s="65" t="b">
        <v>0</v>
      </c>
      <c r="AO35" s="65" t="b">
        <v>0</v>
      </c>
      <c r="AP35" s="65" t="b">
        <v>0</v>
      </c>
      <c r="AQ35" s="65" t="b">
        <v>0</v>
      </c>
      <c r="AR35" s="65" t="b">
        <v>0</v>
      </c>
      <c r="AS35" s="65" t="b">
        <v>0</v>
      </c>
      <c r="AT35" s="65" t="b">
        <v>0</v>
      </c>
      <c r="AU35" s="65" t="b">
        <v>0</v>
      </c>
      <c r="AV35" s="66" t="b">
        <v>0</v>
      </c>
      <c r="AW35" s="64" t="b">
        <v>0</v>
      </c>
      <c r="AX35" s="65" t="b">
        <v>0</v>
      </c>
      <c r="AY35" s="65" t="b">
        <v>0</v>
      </c>
      <c r="AZ35" s="65" t="b">
        <v>0</v>
      </c>
      <c r="BA35" s="65" t="b">
        <v>0</v>
      </c>
      <c r="BB35" s="65" t="b">
        <v>0</v>
      </c>
      <c r="BC35" s="65" t="b">
        <v>0</v>
      </c>
      <c r="BD35" s="65" t="b">
        <v>0</v>
      </c>
      <c r="BE35" s="65" t="b">
        <v>0</v>
      </c>
      <c r="BF35" s="65" t="b">
        <v>0</v>
      </c>
      <c r="BG35" s="66" t="b">
        <v>0</v>
      </c>
      <c r="BH35" s="64" t="b">
        <v>0</v>
      </c>
      <c r="BI35" s="65" t="b">
        <v>0</v>
      </c>
      <c r="BJ35" s="65" t="b">
        <v>0</v>
      </c>
      <c r="BK35" s="65" t="b">
        <v>0</v>
      </c>
      <c r="BL35" s="65" t="b">
        <v>0</v>
      </c>
      <c r="BM35" s="65" t="b">
        <v>0</v>
      </c>
      <c r="BN35" s="65" t="b">
        <v>0</v>
      </c>
      <c r="BO35" s="65" t="b">
        <v>0</v>
      </c>
      <c r="BP35" s="65" t="b">
        <v>0</v>
      </c>
      <c r="BQ35" s="65" t="b">
        <v>0</v>
      </c>
      <c r="BR35" s="66" t="b">
        <v>0</v>
      </c>
      <c r="BS35" s="64" t="b">
        <v>0</v>
      </c>
      <c r="BT35" s="65" t="b">
        <v>0</v>
      </c>
      <c r="BU35" s="65" t="b">
        <v>0</v>
      </c>
      <c r="BV35" s="65" t="b">
        <v>0</v>
      </c>
      <c r="BW35" s="65" t="b">
        <v>0</v>
      </c>
      <c r="BX35" s="65" t="b">
        <v>0</v>
      </c>
      <c r="BY35" s="65" t="b">
        <v>0</v>
      </c>
      <c r="BZ35" s="65" t="b">
        <v>0</v>
      </c>
      <c r="CA35" s="65" t="b">
        <v>0</v>
      </c>
      <c r="CB35" s="66" t="b">
        <v>0</v>
      </c>
      <c r="CC35" s="64" t="b">
        <v>0</v>
      </c>
      <c r="CD35" s="65" t="b">
        <v>0</v>
      </c>
      <c r="CE35" s="65" t="b">
        <v>0</v>
      </c>
      <c r="CF35" s="66" t="b">
        <v>0</v>
      </c>
      <c r="CG35" s="64" t="b">
        <v>0</v>
      </c>
      <c r="CH35" s="65" t="b">
        <v>0</v>
      </c>
      <c r="CI35" s="65" t="b">
        <v>0</v>
      </c>
      <c r="CJ35" s="66" t="b">
        <v>0</v>
      </c>
      <c r="CK35" s="64" t="b">
        <v>0</v>
      </c>
      <c r="CL35" s="65" t="b">
        <v>0</v>
      </c>
      <c r="CM35" s="65" t="b">
        <v>0</v>
      </c>
      <c r="CN35" s="65" t="b">
        <v>0</v>
      </c>
      <c r="CO35" s="65" t="b">
        <v>0</v>
      </c>
      <c r="CP35" s="65" t="b">
        <v>0</v>
      </c>
      <c r="CQ35" s="65" t="b">
        <v>0</v>
      </c>
      <c r="CR35" s="66" t="b">
        <v>0</v>
      </c>
      <c r="CS35" s="64" t="s">
        <v>331</v>
      </c>
      <c r="CT35" s="65">
        <v>4</v>
      </c>
      <c r="CU35" s="65">
        <v>4</v>
      </c>
      <c r="CV35" s="66">
        <v>4</v>
      </c>
      <c r="CW35" s="64" t="s">
        <v>330</v>
      </c>
      <c r="CX35" s="65">
        <v>4</v>
      </c>
      <c r="CY35" s="65">
        <v>4</v>
      </c>
      <c r="CZ35" s="65">
        <v>4</v>
      </c>
      <c r="DA35" s="65">
        <v>4</v>
      </c>
      <c r="DB35" s="65">
        <v>4</v>
      </c>
      <c r="DC35" s="65">
        <v>4</v>
      </c>
      <c r="DD35" s="65">
        <v>4</v>
      </c>
      <c r="DE35" s="65">
        <v>4</v>
      </c>
      <c r="DF35" s="66">
        <v>4</v>
      </c>
      <c r="DG35" s="64" t="s">
        <v>330</v>
      </c>
      <c r="DH35" s="65">
        <v>4</v>
      </c>
      <c r="DI35" s="65">
        <v>4</v>
      </c>
      <c r="DJ35" s="65">
        <v>4</v>
      </c>
      <c r="DK35" s="65">
        <v>4</v>
      </c>
      <c r="DL35" s="65">
        <v>4</v>
      </c>
      <c r="DM35" s="65">
        <v>4</v>
      </c>
      <c r="DN35" s="65">
        <v>4</v>
      </c>
      <c r="DO35" s="65">
        <v>4</v>
      </c>
      <c r="DP35" s="66">
        <v>4</v>
      </c>
      <c r="DQ35" s="64" t="b">
        <v>0</v>
      </c>
      <c r="DR35" s="65" t="b">
        <v>0</v>
      </c>
      <c r="DS35" s="65" t="b">
        <v>0</v>
      </c>
      <c r="DT35" s="65" t="b">
        <v>0</v>
      </c>
      <c r="DU35" s="66" t="b">
        <v>0</v>
      </c>
      <c r="DV35" s="64" t="s">
        <v>330</v>
      </c>
      <c r="DW35" s="65">
        <v>1</v>
      </c>
      <c r="DX35" s="65">
        <v>4</v>
      </c>
      <c r="DY35" s="65">
        <v>1</v>
      </c>
      <c r="DZ35" s="65">
        <v>4</v>
      </c>
      <c r="EA35" s="65">
        <v>1</v>
      </c>
      <c r="EB35" s="65">
        <v>1</v>
      </c>
      <c r="EC35" s="65">
        <v>1</v>
      </c>
      <c r="ED35" s="66" t="s">
        <v>281</v>
      </c>
      <c r="EE35" s="64" t="s">
        <v>331</v>
      </c>
      <c r="EF35" s="65">
        <v>1</v>
      </c>
      <c r="EG35" s="65">
        <v>4</v>
      </c>
      <c r="EH35" s="65">
        <v>4</v>
      </c>
      <c r="EI35" s="65">
        <v>4</v>
      </c>
      <c r="EJ35" s="65">
        <v>4</v>
      </c>
      <c r="EK35" s="65">
        <v>4</v>
      </c>
      <c r="EL35" s="65">
        <v>4</v>
      </c>
      <c r="EM35" s="65">
        <v>4</v>
      </c>
      <c r="EN35" s="66">
        <v>4</v>
      </c>
      <c r="EO35" s="64" t="b">
        <v>0</v>
      </c>
      <c r="EP35" s="65" t="b">
        <v>0</v>
      </c>
      <c r="EQ35" s="65" t="b">
        <v>0</v>
      </c>
      <c r="ER35" s="65" t="b">
        <v>0</v>
      </c>
      <c r="ES35" s="65" t="b">
        <v>0</v>
      </c>
      <c r="ET35" s="65" t="b">
        <v>0</v>
      </c>
      <c r="EU35" s="65" t="b">
        <v>0</v>
      </c>
      <c r="EV35" s="65" t="b">
        <v>0</v>
      </c>
      <c r="EW35" s="65" t="b">
        <v>0</v>
      </c>
      <c r="EX35" s="65" t="b">
        <v>0</v>
      </c>
      <c r="EY35" s="66" t="b">
        <v>0</v>
      </c>
    </row>
    <row r="36" spans="1:155" s="65" customFormat="1" ht="120">
      <c r="A36" s="297"/>
      <c r="B36" s="320"/>
      <c r="C36" s="111" t="s">
        <v>321</v>
      </c>
      <c r="D36" s="71" t="s">
        <v>332</v>
      </c>
      <c r="E36" s="59">
        <f t="shared" si="0"/>
        <v>1</v>
      </c>
      <c r="F36" s="72" t="s">
        <v>333</v>
      </c>
      <c r="G36" s="61"/>
      <c r="H36" s="61"/>
      <c r="I36" s="61"/>
      <c r="J36" s="61"/>
      <c r="K36" s="61"/>
      <c r="L36" s="61"/>
      <c r="M36" s="61"/>
      <c r="N36" s="61"/>
      <c r="O36" s="61"/>
      <c r="P36" s="61"/>
      <c r="Q36" s="61"/>
      <c r="R36" s="61"/>
      <c r="S36" s="61" t="s">
        <v>170</v>
      </c>
      <c r="T36" s="61"/>
      <c r="U36" s="61"/>
      <c r="V36" s="63"/>
      <c r="W36" s="64" t="b">
        <v>0</v>
      </c>
      <c r="X36" s="65" t="b">
        <v>0</v>
      </c>
      <c r="Y36" s="65" t="b">
        <v>0</v>
      </c>
      <c r="Z36" s="65" t="b">
        <v>0</v>
      </c>
      <c r="AA36" s="65" t="b">
        <v>0</v>
      </c>
      <c r="AB36" s="65" t="b">
        <v>0</v>
      </c>
      <c r="AC36" s="66" t="b">
        <v>0</v>
      </c>
      <c r="AD36" s="64" t="b">
        <v>0</v>
      </c>
      <c r="AE36" s="65" t="b">
        <v>0</v>
      </c>
      <c r="AF36" s="65" t="b">
        <v>0</v>
      </c>
      <c r="AG36" s="65" t="b">
        <v>0</v>
      </c>
      <c r="AH36" s="65" t="b">
        <v>0</v>
      </c>
      <c r="AI36" s="65" t="b">
        <v>0</v>
      </c>
      <c r="AJ36" s="65" t="b">
        <v>0</v>
      </c>
      <c r="AK36" s="64" t="b">
        <v>0</v>
      </c>
      <c r="AL36" s="65" t="b">
        <v>0</v>
      </c>
      <c r="AM36" s="65" t="b">
        <v>0</v>
      </c>
      <c r="AN36" s="65" t="b">
        <v>0</v>
      </c>
      <c r="AO36" s="65" t="b">
        <v>0</v>
      </c>
      <c r="AP36" s="65" t="b">
        <v>0</v>
      </c>
      <c r="AQ36" s="65" t="b">
        <v>0</v>
      </c>
      <c r="AR36" s="65" t="b">
        <v>0</v>
      </c>
      <c r="AS36" s="65" t="b">
        <v>0</v>
      </c>
      <c r="AT36" s="65" t="b">
        <v>0</v>
      </c>
      <c r="AU36" s="65" t="b">
        <v>0</v>
      </c>
      <c r="AV36" s="66" t="b">
        <v>0</v>
      </c>
      <c r="AW36" s="64" t="b">
        <v>0</v>
      </c>
      <c r="AX36" s="65" t="b">
        <v>0</v>
      </c>
      <c r="AY36" s="65" t="b">
        <v>0</v>
      </c>
      <c r="AZ36" s="65" t="b">
        <v>0</v>
      </c>
      <c r="BA36" s="65" t="b">
        <v>0</v>
      </c>
      <c r="BB36" s="65" t="b">
        <v>0</v>
      </c>
      <c r="BC36" s="65" t="b">
        <v>0</v>
      </c>
      <c r="BD36" s="65" t="b">
        <v>0</v>
      </c>
      <c r="BE36" s="65" t="b">
        <v>0</v>
      </c>
      <c r="BF36" s="65" t="b">
        <v>0</v>
      </c>
      <c r="BG36" s="66" t="b">
        <v>0</v>
      </c>
      <c r="BH36" s="64" t="b">
        <v>0</v>
      </c>
      <c r="BI36" s="65" t="b">
        <v>0</v>
      </c>
      <c r="BJ36" s="65" t="b">
        <v>0</v>
      </c>
      <c r="BK36" s="65" t="b">
        <v>0</v>
      </c>
      <c r="BL36" s="65" t="b">
        <v>0</v>
      </c>
      <c r="BM36" s="65" t="b">
        <v>0</v>
      </c>
      <c r="BN36" s="65" t="b">
        <v>0</v>
      </c>
      <c r="BO36" s="65" t="b">
        <v>0</v>
      </c>
      <c r="BP36" s="65" t="b">
        <v>0</v>
      </c>
      <c r="BQ36" s="65" t="b">
        <v>0</v>
      </c>
      <c r="BR36" s="66" t="b">
        <v>0</v>
      </c>
      <c r="BS36" s="64" t="b">
        <v>0</v>
      </c>
      <c r="BT36" s="65" t="b">
        <v>0</v>
      </c>
      <c r="BU36" s="65" t="b">
        <v>0</v>
      </c>
      <c r="BV36" s="65" t="b">
        <v>0</v>
      </c>
      <c r="BW36" s="65" t="b">
        <v>0</v>
      </c>
      <c r="BX36" s="65" t="b">
        <v>0</v>
      </c>
      <c r="BY36" s="65" t="b">
        <v>0</v>
      </c>
      <c r="BZ36" s="65" t="b">
        <v>0</v>
      </c>
      <c r="CA36" s="65" t="b">
        <v>0</v>
      </c>
      <c r="CB36" s="66" t="b">
        <v>0</v>
      </c>
      <c r="CC36" s="64" t="b">
        <v>0</v>
      </c>
      <c r="CD36" s="65" t="b">
        <v>0</v>
      </c>
      <c r="CE36" s="65" t="b">
        <v>0</v>
      </c>
      <c r="CF36" s="66" t="b">
        <v>0</v>
      </c>
      <c r="CG36" s="64" t="b">
        <v>0</v>
      </c>
      <c r="CH36" s="65" t="b">
        <v>0</v>
      </c>
      <c r="CI36" s="65" t="b">
        <v>0</v>
      </c>
      <c r="CJ36" s="66" t="b">
        <v>0</v>
      </c>
      <c r="CK36" s="64" t="b">
        <v>0</v>
      </c>
      <c r="CL36" s="65" t="b">
        <v>0</v>
      </c>
      <c r="CM36" s="65" t="b">
        <v>0</v>
      </c>
      <c r="CN36" s="65" t="b">
        <v>0</v>
      </c>
      <c r="CO36" s="65" t="b">
        <v>0</v>
      </c>
      <c r="CP36" s="65" t="b">
        <v>0</v>
      </c>
      <c r="CQ36" s="65" t="b">
        <v>0</v>
      </c>
      <c r="CR36" s="66" t="b">
        <v>0</v>
      </c>
      <c r="CS36" s="64" t="b">
        <v>0</v>
      </c>
      <c r="CT36" s="65" t="b">
        <v>0</v>
      </c>
      <c r="CU36" s="65" t="b">
        <v>0</v>
      </c>
      <c r="CV36" s="66" t="b">
        <v>0</v>
      </c>
      <c r="CW36" s="64" t="b">
        <v>0</v>
      </c>
      <c r="CX36" s="65" t="b">
        <v>0</v>
      </c>
      <c r="CY36" s="65" t="b">
        <v>0</v>
      </c>
      <c r="CZ36" s="65" t="b">
        <v>0</v>
      </c>
      <c r="DA36" s="65" t="b">
        <v>0</v>
      </c>
      <c r="DB36" s="65" t="b">
        <v>0</v>
      </c>
      <c r="DC36" s="65" t="b">
        <v>0</v>
      </c>
      <c r="DD36" s="65" t="b">
        <v>0</v>
      </c>
      <c r="DE36" s="65" t="b">
        <v>0</v>
      </c>
      <c r="DF36" s="66" t="b">
        <v>0</v>
      </c>
      <c r="DG36" s="64" t="b">
        <v>0</v>
      </c>
      <c r="DH36" s="65" t="b">
        <v>0</v>
      </c>
      <c r="DI36" s="65" t="b">
        <v>0</v>
      </c>
      <c r="DJ36" s="65" t="b">
        <v>0</v>
      </c>
      <c r="DK36" s="65" t="b">
        <v>0</v>
      </c>
      <c r="DL36" s="65" t="b">
        <v>0</v>
      </c>
      <c r="DM36" s="65" t="b">
        <v>0</v>
      </c>
      <c r="DN36" s="65" t="b">
        <v>0</v>
      </c>
      <c r="DO36" s="65" t="b">
        <v>0</v>
      </c>
      <c r="DP36" s="66" t="b">
        <v>0</v>
      </c>
      <c r="DQ36" s="64" t="s">
        <v>333</v>
      </c>
      <c r="DR36" s="65">
        <v>4</v>
      </c>
      <c r="DS36" s="65">
        <v>1</v>
      </c>
      <c r="DT36" s="65">
        <v>4</v>
      </c>
      <c r="DU36" s="66">
        <v>4</v>
      </c>
      <c r="DV36" s="64" t="b">
        <v>0</v>
      </c>
      <c r="DW36" s="65" t="b">
        <v>0</v>
      </c>
      <c r="DX36" s="65" t="b">
        <v>0</v>
      </c>
      <c r="DY36" s="65" t="b">
        <v>0</v>
      </c>
      <c r="DZ36" s="65" t="b">
        <v>0</v>
      </c>
      <c r="EA36" s="65" t="b">
        <v>0</v>
      </c>
      <c r="EB36" s="65" t="b">
        <v>0</v>
      </c>
      <c r="EC36" s="65" t="b">
        <v>0</v>
      </c>
      <c r="ED36" s="66" t="b">
        <v>0</v>
      </c>
      <c r="EE36" s="64" t="b">
        <v>0</v>
      </c>
      <c r="EF36" s="65" t="b">
        <v>0</v>
      </c>
      <c r="EG36" s="65" t="b">
        <v>0</v>
      </c>
      <c r="EH36" s="65" t="b">
        <v>0</v>
      </c>
      <c r="EI36" s="65" t="b">
        <v>0</v>
      </c>
      <c r="EJ36" s="65" t="b">
        <v>0</v>
      </c>
      <c r="EK36" s="65" t="b">
        <v>0</v>
      </c>
      <c r="EL36" s="65" t="b">
        <v>0</v>
      </c>
      <c r="EM36" s="65" t="b">
        <v>0</v>
      </c>
      <c r="EN36" s="66" t="b">
        <v>0</v>
      </c>
      <c r="EO36" s="64" t="b">
        <v>0</v>
      </c>
      <c r="EP36" s="65" t="b">
        <v>0</v>
      </c>
      <c r="EQ36" s="65" t="b">
        <v>0</v>
      </c>
      <c r="ER36" s="65" t="b">
        <v>0</v>
      </c>
      <c r="ES36" s="65" t="b">
        <v>0</v>
      </c>
      <c r="ET36" s="65" t="b">
        <v>0</v>
      </c>
      <c r="EU36" s="65" t="b">
        <v>0</v>
      </c>
      <c r="EV36" s="65" t="b">
        <v>0</v>
      </c>
      <c r="EW36" s="65" t="b">
        <v>0</v>
      </c>
      <c r="EX36" s="65" t="b">
        <v>0</v>
      </c>
      <c r="EY36" s="66" t="b">
        <v>0</v>
      </c>
    </row>
    <row r="37" spans="1:155" s="65" customFormat="1" ht="105">
      <c r="A37" s="297"/>
      <c r="B37" s="318"/>
      <c r="C37" s="111" t="s">
        <v>321</v>
      </c>
      <c r="D37" s="103" t="s">
        <v>334</v>
      </c>
      <c r="E37" s="59">
        <f t="shared" si="0"/>
        <v>1</v>
      </c>
      <c r="F37" s="70" t="s">
        <v>323</v>
      </c>
      <c r="G37" s="61"/>
      <c r="H37" s="61"/>
      <c r="I37" s="61"/>
      <c r="J37" s="61" t="s">
        <v>170</v>
      </c>
      <c r="K37" s="61"/>
      <c r="L37" s="61"/>
      <c r="M37" s="61"/>
      <c r="N37" s="61"/>
      <c r="O37" s="61"/>
      <c r="P37" s="61"/>
      <c r="Q37" s="61"/>
      <c r="R37" s="61"/>
      <c r="S37" s="61"/>
      <c r="T37" s="61"/>
      <c r="U37" s="61"/>
      <c r="V37" s="63"/>
      <c r="W37" s="64" t="b">
        <v>0</v>
      </c>
      <c r="X37" s="65" t="b">
        <v>0</v>
      </c>
      <c r="Y37" s="65" t="b">
        <v>0</v>
      </c>
      <c r="Z37" s="65" t="b">
        <v>0</v>
      </c>
      <c r="AA37" s="65" t="b">
        <v>0</v>
      </c>
      <c r="AB37" s="65" t="b">
        <v>0</v>
      </c>
      <c r="AC37" s="66" t="b">
        <v>0</v>
      </c>
      <c r="AD37" s="64" t="b">
        <v>0</v>
      </c>
      <c r="AE37" s="65" t="b">
        <v>0</v>
      </c>
      <c r="AF37" s="65" t="b">
        <v>0</v>
      </c>
      <c r="AG37" s="65" t="b">
        <v>0</v>
      </c>
      <c r="AH37" s="65" t="b">
        <v>0</v>
      </c>
      <c r="AI37" s="65" t="b">
        <v>0</v>
      </c>
      <c r="AJ37" s="65" t="b">
        <v>0</v>
      </c>
      <c r="AK37" s="64" t="b">
        <v>0</v>
      </c>
      <c r="AL37" s="65" t="b">
        <v>0</v>
      </c>
      <c r="AM37" s="65" t="b">
        <v>0</v>
      </c>
      <c r="AN37" s="65" t="b">
        <v>0</v>
      </c>
      <c r="AO37" s="65" t="b">
        <v>0</v>
      </c>
      <c r="AP37" s="65" t="b">
        <v>0</v>
      </c>
      <c r="AQ37" s="65" t="b">
        <v>0</v>
      </c>
      <c r="AR37" s="65" t="b">
        <v>0</v>
      </c>
      <c r="AS37" s="65" t="b">
        <v>0</v>
      </c>
      <c r="AT37" s="65" t="b">
        <v>0</v>
      </c>
      <c r="AU37" s="65" t="b">
        <v>0</v>
      </c>
      <c r="AV37" s="66" t="b">
        <v>0</v>
      </c>
      <c r="AW37" s="64" t="s">
        <v>323</v>
      </c>
      <c r="AX37" s="65">
        <v>1</v>
      </c>
      <c r="AY37" s="65">
        <v>1</v>
      </c>
      <c r="AZ37" s="65">
        <v>4</v>
      </c>
      <c r="BA37" s="65">
        <v>1</v>
      </c>
      <c r="BB37" s="65">
        <v>4</v>
      </c>
      <c r="BC37" s="65">
        <v>1</v>
      </c>
      <c r="BD37" s="65">
        <v>1</v>
      </c>
      <c r="BE37" s="65">
        <v>1</v>
      </c>
      <c r="BF37" s="65">
        <v>4</v>
      </c>
      <c r="BG37" s="66">
        <v>2</v>
      </c>
      <c r="BH37" s="64" t="b">
        <v>0</v>
      </c>
      <c r="BI37" s="65" t="b">
        <v>0</v>
      </c>
      <c r="BJ37" s="65" t="b">
        <v>0</v>
      </c>
      <c r="BK37" s="65" t="b">
        <v>0</v>
      </c>
      <c r="BL37" s="65" t="b">
        <v>0</v>
      </c>
      <c r="BM37" s="65" t="b">
        <v>0</v>
      </c>
      <c r="BN37" s="65" t="b">
        <v>0</v>
      </c>
      <c r="BO37" s="65" t="b">
        <v>0</v>
      </c>
      <c r="BP37" s="65" t="b">
        <v>0</v>
      </c>
      <c r="BQ37" s="65" t="b">
        <v>0</v>
      </c>
      <c r="BR37" s="66" t="b">
        <v>0</v>
      </c>
      <c r="BS37" s="64" t="b">
        <v>0</v>
      </c>
      <c r="BT37" s="65" t="b">
        <v>0</v>
      </c>
      <c r="BU37" s="65" t="b">
        <v>0</v>
      </c>
      <c r="BV37" s="65" t="b">
        <v>0</v>
      </c>
      <c r="BW37" s="65" t="b">
        <v>0</v>
      </c>
      <c r="BX37" s="65" t="b">
        <v>0</v>
      </c>
      <c r="BY37" s="65" t="b">
        <v>0</v>
      </c>
      <c r="BZ37" s="65" t="b">
        <v>0</v>
      </c>
      <c r="CA37" s="65" t="b">
        <v>0</v>
      </c>
      <c r="CB37" s="66" t="b">
        <v>0</v>
      </c>
      <c r="CC37" s="64" t="b">
        <v>0</v>
      </c>
      <c r="CD37" s="65" t="b">
        <v>0</v>
      </c>
      <c r="CE37" s="65" t="b">
        <v>0</v>
      </c>
      <c r="CF37" s="66" t="b">
        <v>0</v>
      </c>
      <c r="CG37" s="64" t="b">
        <v>0</v>
      </c>
      <c r="CH37" s="65" t="b">
        <v>0</v>
      </c>
      <c r="CI37" s="65" t="b">
        <v>0</v>
      </c>
      <c r="CJ37" s="66" t="b">
        <v>0</v>
      </c>
      <c r="CK37" s="64" t="b">
        <v>0</v>
      </c>
      <c r="CL37" s="65" t="b">
        <v>0</v>
      </c>
      <c r="CM37" s="65" t="b">
        <v>0</v>
      </c>
      <c r="CN37" s="65" t="b">
        <v>0</v>
      </c>
      <c r="CO37" s="65" t="b">
        <v>0</v>
      </c>
      <c r="CP37" s="65" t="b">
        <v>0</v>
      </c>
      <c r="CQ37" s="65" t="b">
        <v>0</v>
      </c>
      <c r="CR37" s="66" t="b">
        <v>0</v>
      </c>
      <c r="CS37" s="64" t="b">
        <v>0</v>
      </c>
      <c r="CT37" s="65" t="b">
        <v>0</v>
      </c>
      <c r="CU37" s="65" t="b">
        <v>0</v>
      </c>
      <c r="CV37" s="66" t="b">
        <v>0</v>
      </c>
      <c r="CW37" s="64" t="b">
        <v>0</v>
      </c>
      <c r="CX37" s="65" t="b">
        <v>0</v>
      </c>
      <c r="CY37" s="65" t="b">
        <v>0</v>
      </c>
      <c r="CZ37" s="65" t="b">
        <v>0</v>
      </c>
      <c r="DA37" s="65" t="b">
        <v>0</v>
      </c>
      <c r="DB37" s="65" t="b">
        <v>0</v>
      </c>
      <c r="DC37" s="65" t="b">
        <v>0</v>
      </c>
      <c r="DD37" s="65" t="b">
        <v>0</v>
      </c>
      <c r="DE37" s="65" t="b">
        <v>0</v>
      </c>
      <c r="DF37" s="66" t="b">
        <v>0</v>
      </c>
      <c r="DG37" s="64" t="b">
        <v>0</v>
      </c>
      <c r="DH37" s="65" t="b">
        <v>0</v>
      </c>
      <c r="DI37" s="65" t="b">
        <v>0</v>
      </c>
      <c r="DJ37" s="65" t="b">
        <v>0</v>
      </c>
      <c r="DK37" s="65" t="b">
        <v>0</v>
      </c>
      <c r="DL37" s="65" t="b">
        <v>0</v>
      </c>
      <c r="DM37" s="65" t="b">
        <v>0</v>
      </c>
      <c r="DN37" s="65" t="b">
        <v>0</v>
      </c>
      <c r="DO37" s="65" t="b">
        <v>0</v>
      </c>
      <c r="DP37" s="66" t="b">
        <v>0</v>
      </c>
      <c r="DQ37" s="64" t="b">
        <v>0</v>
      </c>
      <c r="DR37" s="65" t="b">
        <v>0</v>
      </c>
      <c r="DS37" s="65" t="b">
        <v>0</v>
      </c>
      <c r="DT37" s="65" t="b">
        <v>0</v>
      </c>
      <c r="DU37" s="66" t="b">
        <v>0</v>
      </c>
      <c r="DV37" s="64" t="b">
        <v>0</v>
      </c>
      <c r="DW37" s="65" t="b">
        <v>0</v>
      </c>
      <c r="DX37" s="65" t="b">
        <v>0</v>
      </c>
      <c r="DY37" s="65" t="b">
        <v>0</v>
      </c>
      <c r="DZ37" s="65" t="b">
        <v>0</v>
      </c>
      <c r="EA37" s="65" t="b">
        <v>0</v>
      </c>
      <c r="EB37" s="65" t="b">
        <v>0</v>
      </c>
      <c r="EC37" s="65" t="b">
        <v>0</v>
      </c>
      <c r="ED37" s="66" t="b">
        <v>0</v>
      </c>
      <c r="EE37" s="64" t="b">
        <v>0</v>
      </c>
      <c r="EF37" s="65" t="b">
        <v>0</v>
      </c>
      <c r="EG37" s="65" t="b">
        <v>0</v>
      </c>
      <c r="EH37" s="65" t="b">
        <v>0</v>
      </c>
      <c r="EI37" s="65" t="b">
        <v>0</v>
      </c>
      <c r="EJ37" s="65" t="b">
        <v>0</v>
      </c>
      <c r="EK37" s="65" t="b">
        <v>0</v>
      </c>
      <c r="EL37" s="65" t="b">
        <v>0</v>
      </c>
      <c r="EM37" s="65" t="b">
        <v>0</v>
      </c>
      <c r="EN37" s="66" t="b">
        <v>0</v>
      </c>
      <c r="EO37" s="64" t="b">
        <v>0</v>
      </c>
      <c r="EP37" s="65" t="b">
        <v>0</v>
      </c>
      <c r="EQ37" s="65" t="b">
        <v>0</v>
      </c>
      <c r="ER37" s="65" t="b">
        <v>0</v>
      </c>
      <c r="ES37" s="65" t="b">
        <v>0</v>
      </c>
      <c r="ET37" s="65" t="b">
        <v>0</v>
      </c>
      <c r="EU37" s="65" t="b">
        <v>0</v>
      </c>
      <c r="EV37" s="65" t="b">
        <v>0</v>
      </c>
      <c r="EW37" s="65" t="b">
        <v>0</v>
      </c>
      <c r="EX37" s="65" t="b">
        <v>0</v>
      </c>
      <c r="EY37" s="66" t="b">
        <v>0</v>
      </c>
    </row>
    <row r="38" spans="1:155" s="65" customFormat="1" ht="165">
      <c r="A38" s="297"/>
      <c r="B38" s="319" t="s">
        <v>335</v>
      </c>
      <c r="C38" s="111" t="s">
        <v>335</v>
      </c>
      <c r="D38" s="103" t="s">
        <v>336</v>
      </c>
      <c r="E38" s="59">
        <f t="shared" si="0"/>
        <v>7</v>
      </c>
      <c r="F38" s="70" t="s">
        <v>337</v>
      </c>
      <c r="G38" s="61" t="s">
        <v>170</v>
      </c>
      <c r="H38" s="61" t="s">
        <v>170</v>
      </c>
      <c r="I38" s="61" t="s">
        <v>170</v>
      </c>
      <c r="J38" s="61"/>
      <c r="K38" s="61"/>
      <c r="L38" s="61" t="s">
        <v>170</v>
      </c>
      <c r="M38" s="61" t="s">
        <v>170</v>
      </c>
      <c r="N38" s="61"/>
      <c r="O38" s="61"/>
      <c r="P38" s="61" t="s">
        <v>170</v>
      </c>
      <c r="Q38" s="61"/>
      <c r="R38" s="61"/>
      <c r="S38" s="61"/>
      <c r="T38" s="61"/>
      <c r="U38" s="61"/>
      <c r="V38" s="63" t="s">
        <v>170</v>
      </c>
      <c r="W38" s="64" t="s">
        <v>338</v>
      </c>
      <c r="X38" s="65" t="s">
        <v>192</v>
      </c>
      <c r="Y38" s="65" t="s">
        <v>192</v>
      </c>
      <c r="Z38" s="65" t="s">
        <v>192</v>
      </c>
      <c r="AA38" s="65">
        <v>1</v>
      </c>
      <c r="AB38" s="65" t="s">
        <v>192</v>
      </c>
      <c r="AC38" s="66" t="s">
        <v>192</v>
      </c>
      <c r="AD38" s="64" t="s">
        <v>338</v>
      </c>
      <c r="AE38" s="65" t="s">
        <v>192</v>
      </c>
      <c r="AF38" s="65">
        <v>2</v>
      </c>
      <c r="AG38" s="65" t="s">
        <v>192</v>
      </c>
      <c r="AH38" s="65">
        <v>1</v>
      </c>
      <c r="AI38" s="65" t="s">
        <v>192</v>
      </c>
      <c r="AJ38" s="65" t="s">
        <v>192</v>
      </c>
      <c r="AK38" s="64" t="s">
        <v>338</v>
      </c>
      <c r="AL38" s="65" t="s">
        <v>192</v>
      </c>
      <c r="AM38" s="65">
        <v>1</v>
      </c>
      <c r="AN38" s="65">
        <v>2</v>
      </c>
      <c r="AO38" s="65" t="s">
        <v>192</v>
      </c>
      <c r="AP38" s="65" t="s">
        <v>192</v>
      </c>
      <c r="AQ38" s="65">
        <v>1</v>
      </c>
      <c r="AR38" s="65">
        <v>1</v>
      </c>
      <c r="AS38" s="65" t="s">
        <v>192</v>
      </c>
      <c r="AT38" s="65">
        <v>2</v>
      </c>
      <c r="AU38" s="65">
        <v>2</v>
      </c>
      <c r="AV38" s="66" t="s">
        <v>192</v>
      </c>
      <c r="AW38" s="64" t="b">
        <v>0</v>
      </c>
      <c r="AX38" s="65" t="b">
        <v>0</v>
      </c>
      <c r="AY38" s="65" t="b">
        <v>0</v>
      </c>
      <c r="AZ38" s="65" t="b">
        <v>0</v>
      </c>
      <c r="BA38" s="65" t="b">
        <v>0</v>
      </c>
      <c r="BB38" s="65" t="b">
        <v>0</v>
      </c>
      <c r="BC38" s="65" t="b">
        <v>0</v>
      </c>
      <c r="BD38" s="65" t="b">
        <v>0</v>
      </c>
      <c r="BE38" s="65" t="b">
        <v>0</v>
      </c>
      <c r="BF38" s="65" t="b">
        <v>0</v>
      </c>
      <c r="BG38" s="66" t="b">
        <v>0</v>
      </c>
      <c r="BH38" s="64" t="b">
        <v>0</v>
      </c>
      <c r="BI38" s="65" t="b">
        <v>0</v>
      </c>
      <c r="BJ38" s="65" t="b">
        <v>0</v>
      </c>
      <c r="BK38" s="65" t="b">
        <v>0</v>
      </c>
      <c r="BL38" s="65" t="b">
        <v>0</v>
      </c>
      <c r="BM38" s="65" t="b">
        <v>0</v>
      </c>
      <c r="BN38" s="65" t="b">
        <v>0</v>
      </c>
      <c r="BO38" s="65" t="b">
        <v>0</v>
      </c>
      <c r="BP38" s="65" t="b">
        <v>0</v>
      </c>
      <c r="BQ38" s="65" t="b">
        <v>0</v>
      </c>
      <c r="BR38" s="66" t="b">
        <v>0</v>
      </c>
      <c r="BS38" s="64" t="s">
        <v>338</v>
      </c>
      <c r="BT38" s="65">
        <v>1</v>
      </c>
      <c r="BU38" s="65">
        <v>1</v>
      </c>
      <c r="BV38" s="65">
        <v>1</v>
      </c>
      <c r="BW38" s="65">
        <v>1</v>
      </c>
      <c r="BX38" s="65">
        <v>1</v>
      </c>
      <c r="BY38" s="65">
        <v>1</v>
      </c>
      <c r="BZ38" s="65" t="s">
        <v>281</v>
      </c>
      <c r="CA38" s="65">
        <v>1</v>
      </c>
      <c r="CB38" s="66">
        <v>1</v>
      </c>
      <c r="CC38" s="64" t="s">
        <v>338</v>
      </c>
      <c r="CD38" s="65">
        <v>1</v>
      </c>
      <c r="CE38" s="65">
        <v>1</v>
      </c>
      <c r="CF38" s="66" t="s">
        <v>192</v>
      </c>
      <c r="CG38" s="64" t="b">
        <v>0</v>
      </c>
      <c r="CH38" s="65" t="b">
        <v>0</v>
      </c>
      <c r="CI38" s="65" t="b">
        <v>0</v>
      </c>
      <c r="CJ38" s="66" t="b">
        <v>0</v>
      </c>
      <c r="CK38" s="64" t="b">
        <v>0</v>
      </c>
      <c r="CL38" s="65" t="b">
        <v>0</v>
      </c>
      <c r="CM38" s="65" t="b">
        <v>0</v>
      </c>
      <c r="CN38" s="65" t="b">
        <v>0</v>
      </c>
      <c r="CO38" s="65" t="b">
        <v>0</v>
      </c>
      <c r="CP38" s="65" t="b">
        <v>0</v>
      </c>
      <c r="CQ38" s="65" t="b">
        <v>0</v>
      </c>
      <c r="CR38" s="66" t="b">
        <v>0</v>
      </c>
      <c r="CS38" s="64" t="s">
        <v>338</v>
      </c>
      <c r="CT38" s="65">
        <v>1</v>
      </c>
      <c r="CU38" s="65">
        <v>1</v>
      </c>
      <c r="CV38" s="66">
        <v>1</v>
      </c>
      <c r="CW38" s="64" t="b">
        <v>0</v>
      </c>
      <c r="CX38" s="65" t="b">
        <v>0</v>
      </c>
      <c r="CY38" s="65" t="b">
        <v>0</v>
      </c>
      <c r="CZ38" s="65" t="b">
        <v>0</v>
      </c>
      <c r="DA38" s="65" t="b">
        <v>0</v>
      </c>
      <c r="DB38" s="65" t="b">
        <v>0</v>
      </c>
      <c r="DC38" s="65" t="b">
        <v>0</v>
      </c>
      <c r="DD38" s="65" t="b">
        <v>0</v>
      </c>
      <c r="DE38" s="65" t="b">
        <v>0</v>
      </c>
      <c r="DF38" s="66" t="b">
        <v>0</v>
      </c>
      <c r="DG38" s="64" t="b">
        <v>0</v>
      </c>
      <c r="DH38" s="65" t="b">
        <v>0</v>
      </c>
      <c r="DI38" s="65" t="b">
        <v>0</v>
      </c>
      <c r="DJ38" s="65" t="b">
        <v>0</v>
      </c>
      <c r="DK38" s="65" t="b">
        <v>0</v>
      </c>
      <c r="DL38" s="65" t="b">
        <v>0</v>
      </c>
      <c r="DM38" s="65" t="b">
        <v>0</v>
      </c>
      <c r="DN38" s="65" t="b">
        <v>0</v>
      </c>
      <c r="DO38" s="65" t="b">
        <v>0</v>
      </c>
      <c r="DP38" s="66" t="b">
        <v>0</v>
      </c>
      <c r="DQ38" s="64" t="b">
        <v>0</v>
      </c>
      <c r="DR38" s="65" t="b">
        <v>0</v>
      </c>
      <c r="DS38" s="65" t="b">
        <v>0</v>
      </c>
      <c r="DT38" s="65" t="b">
        <v>0</v>
      </c>
      <c r="DU38" s="66" t="b">
        <v>0</v>
      </c>
      <c r="DV38" s="64" t="b">
        <v>0</v>
      </c>
      <c r="DW38" s="65" t="b">
        <v>0</v>
      </c>
      <c r="DX38" s="65" t="b">
        <v>0</v>
      </c>
      <c r="DY38" s="65" t="b">
        <v>0</v>
      </c>
      <c r="DZ38" s="65" t="b">
        <v>0</v>
      </c>
      <c r="EA38" s="65" t="b">
        <v>0</v>
      </c>
      <c r="EB38" s="65" t="b">
        <v>0</v>
      </c>
      <c r="EC38" s="65" t="b">
        <v>0</v>
      </c>
      <c r="ED38" s="66" t="b">
        <v>0</v>
      </c>
      <c r="EE38" s="64" t="b">
        <v>0</v>
      </c>
      <c r="EF38" s="65" t="b">
        <v>0</v>
      </c>
      <c r="EG38" s="65" t="b">
        <v>0</v>
      </c>
      <c r="EH38" s="65" t="b">
        <v>0</v>
      </c>
      <c r="EI38" s="65" t="b">
        <v>0</v>
      </c>
      <c r="EJ38" s="65" t="b">
        <v>0</v>
      </c>
      <c r="EK38" s="65" t="b">
        <v>0</v>
      </c>
      <c r="EL38" s="65" t="b">
        <v>0</v>
      </c>
      <c r="EM38" s="65" t="b">
        <v>0</v>
      </c>
      <c r="EN38" s="66" t="b">
        <v>0</v>
      </c>
      <c r="EO38" s="64" t="s">
        <v>338</v>
      </c>
      <c r="EP38" s="65" t="s">
        <v>192</v>
      </c>
      <c r="EQ38" s="65" t="s">
        <v>192</v>
      </c>
      <c r="ER38" s="65" t="s">
        <v>192</v>
      </c>
      <c r="ES38" s="65" t="s">
        <v>192</v>
      </c>
      <c r="ET38" s="65" t="s">
        <v>192</v>
      </c>
      <c r="EU38" s="65" t="s">
        <v>192</v>
      </c>
      <c r="EV38" s="65">
        <v>1</v>
      </c>
      <c r="EW38" s="65" t="s">
        <v>192</v>
      </c>
      <c r="EX38" s="65" t="s">
        <v>192</v>
      </c>
      <c r="EY38" s="66" t="s">
        <v>192</v>
      </c>
    </row>
    <row r="39" spans="1:155" s="65" customFormat="1" ht="375">
      <c r="A39" s="297"/>
      <c r="B39" s="320"/>
      <c r="C39" s="111" t="s">
        <v>335</v>
      </c>
      <c r="D39" s="103" t="s">
        <v>339</v>
      </c>
      <c r="E39" s="59">
        <f t="shared" si="0"/>
        <v>4</v>
      </c>
      <c r="F39" s="70" t="s">
        <v>340</v>
      </c>
      <c r="G39" s="61"/>
      <c r="H39" s="61"/>
      <c r="I39" s="61"/>
      <c r="J39" s="61" t="s">
        <v>170</v>
      </c>
      <c r="K39" s="61" t="s">
        <v>170</v>
      </c>
      <c r="L39" s="61"/>
      <c r="M39" s="61"/>
      <c r="N39" s="61" t="s">
        <v>170</v>
      </c>
      <c r="O39" s="61" t="s">
        <v>170</v>
      </c>
      <c r="P39" s="61"/>
      <c r="Q39" s="61"/>
      <c r="R39" s="61"/>
      <c r="S39" s="61"/>
      <c r="T39" s="61"/>
      <c r="U39" s="61"/>
      <c r="V39" s="63"/>
      <c r="W39" s="64" t="b">
        <v>0</v>
      </c>
      <c r="X39" s="65" t="b">
        <v>0</v>
      </c>
      <c r="Y39" s="65" t="b">
        <v>0</v>
      </c>
      <c r="Z39" s="65" t="b">
        <v>0</v>
      </c>
      <c r="AA39" s="65" t="b">
        <v>0</v>
      </c>
      <c r="AB39" s="65" t="b">
        <v>0</v>
      </c>
      <c r="AC39" s="66" t="b">
        <v>0</v>
      </c>
      <c r="AD39" s="64" t="b">
        <v>0</v>
      </c>
      <c r="AE39" s="65" t="b">
        <v>0</v>
      </c>
      <c r="AF39" s="65" t="b">
        <v>0</v>
      </c>
      <c r="AG39" s="65" t="b">
        <v>0</v>
      </c>
      <c r="AH39" s="65" t="b">
        <v>0</v>
      </c>
      <c r="AI39" s="65" t="b">
        <v>0</v>
      </c>
      <c r="AJ39" s="65" t="b">
        <v>0</v>
      </c>
      <c r="AK39" s="64" t="b">
        <v>0</v>
      </c>
      <c r="AL39" s="65" t="b">
        <v>0</v>
      </c>
      <c r="AM39" s="65" t="b">
        <v>0</v>
      </c>
      <c r="AN39" s="65" t="b">
        <v>0</v>
      </c>
      <c r="AO39" s="65" t="b">
        <v>0</v>
      </c>
      <c r="AP39" s="65" t="b">
        <v>0</v>
      </c>
      <c r="AQ39" s="65" t="b">
        <v>0</v>
      </c>
      <c r="AR39" s="65" t="b">
        <v>0</v>
      </c>
      <c r="AS39" s="65" t="b">
        <v>0</v>
      </c>
      <c r="AT39" s="65" t="b">
        <v>0</v>
      </c>
      <c r="AU39" s="65" t="b">
        <v>0</v>
      </c>
      <c r="AV39" s="66" t="b">
        <v>0</v>
      </c>
      <c r="AW39" s="64" t="s">
        <v>340</v>
      </c>
      <c r="AX39" s="98">
        <v>4</v>
      </c>
      <c r="AY39" s="98">
        <v>1</v>
      </c>
      <c r="AZ39" s="98">
        <v>4</v>
      </c>
      <c r="BA39" s="98">
        <v>1</v>
      </c>
      <c r="BB39" s="98">
        <v>4</v>
      </c>
      <c r="BC39" s="98">
        <v>1</v>
      </c>
      <c r="BD39" s="98">
        <v>1</v>
      </c>
      <c r="BE39" s="98">
        <v>1</v>
      </c>
      <c r="BF39" s="98">
        <v>2</v>
      </c>
      <c r="BG39" s="99">
        <v>1</v>
      </c>
      <c r="BH39" s="64" t="s">
        <v>340</v>
      </c>
      <c r="BI39" s="65">
        <v>1</v>
      </c>
      <c r="BJ39" s="65">
        <v>4</v>
      </c>
      <c r="BK39" s="65">
        <v>1</v>
      </c>
      <c r="BL39" s="65">
        <v>4</v>
      </c>
      <c r="BM39" s="65">
        <v>1</v>
      </c>
      <c r="BN39" s="65">
        <v>2</v>
      </c>
      <c r="BO39" s="65">
        <v>1</v>
      </c>
      <c r="BP39" s="65">
        <v>2</v>
      </c>
      <c r="BQ39" s="65">
        <v>1</v>
      </c>
      <c r="BR39" s="66">
        <v>1</v>
      </c>
      <c r="BS39" s="64" t="b">
        <v>0</v>
      </c>
      <c r="BT39" s="65" t="b">
        <v>0</v>
      </c>
      <c r="BU39" s="65" t="b">
        <v>0</v>
      </c>
      <c r="BV39" s="65" t="b">
        <v>0</v>
      </c>
      <c r="BW39" s="65" t="b">
        <v>0</v>
      </c>
      <c r="BX39" s="65" t="b">
        <v>0</v>
      </c>
      <c r="BY39" s="65" t="b">
        <v>0</v>
      </c>
      <c r="BZ39" s="65" t="b">
        <v>0</v>
      </c>
      <c r="CA39" s="65" t="b">
        <v>0</v>
      </c>
      <c r="CB39" s="66" t="b">
        <v>0</v>
      </c>
      <c r="CC39" s="64" t="b">
        <v>0</v>
      </c>
      <c r="CD39" s="65" t="b">
        <v>0</v>
      </c>
      <c r="CE39" s="65" t="b">
        <v>0</v>
      </c>
      <c r="CF39" s="66" t="b">
        <v>0</v>
      </c>
      <c r="CG39" s="64" t="s">
        <v>340</v>
      </c>
      <c r="CH39" s="65">
        <v>4</v>
      </c>
      <c r="CI39" s="65">
        <v>4</v>
      </c>
      <c r="CJ39" s="66">
        <v>2</v>
      </c>
      <c r="CK39" s="64" t="s">
        <v>340</v>
      </c>
      <c r="CL39" s="65">
        <v>4</v>
      </c>
      <c r="CM39" s="65">
        <v>2</v>
      </c>
      <c r="CN39" s="65">
        <v>2</v>
      </c>
      <c r="CO39" s="65">
        <v>4</v>
      </c>
      <c r="CP39" s="65">
        <v>2</v>
      </c>
      <c r="CQ39" s="65">
        <v>4</v>
      </c>
      <c r="CR39" s="66">
        <v>2</v>
      </c>
      <c r="CS39" s="64" t="b">
        <v>0</v>
      </c>
      <c r="CT39" s="65" t="b">
        <v>0</v>
      </c>
      <c r="CU39" s="65" t="b">
        <v>0</v>
      </c>
      <c r="CV39" s="66" t="b">
        <v>0</v>
      </c>
      <c r="CW39" s="64" t="b">
        <v>0</v>
      </c>
      <c r="CX39" s="65" t="b">
        <v>0</v>
      </c>
      <c r="CY39" s="65" t="b">
        <v>0</v>
      </c>
      <c r="CZ39" s="65" t="b">
        <v>0</v>
      </c>
      <c r="DA39" s="65" t="b">
        <v>0</v>
      </c>
      <c r="DB39" s="65" t="b">
        <v>0</v>
      </c>
      <c r="DC39" s="65" t="b">
        <v>0</v>
      </c>
      <c r="DD39" s="65" t="b">
        <v>0</v>
      </c>
      <c r="DE39" s="65" t="b">
        <v>0</v>
      </c>
      <c r="DF39" s="66" t="b">
        <v>0</v>
      </c>
      <c r="DG39" s="64" t="b">
        <v>0</v>
      </c>
      <c r="DH39" s="65" t="b">
        <v>0</v>
      </c>
      <c r="DI39" s="65" t="b">
        <v>0</v>
      </c>
      <c r="DJ39" s="65" t="b">
        <v>0</v>
      </c>
      <c r="DK39" s="65" t="b">
        <v>0</v>
      </c>
      <c r="DL39" s="65" t="b">
        <v>0</v>
      </c>
      <c r="DM39" s="65" t="b">
        <v>0</v>
      </c>
      <c r="DN39" s="65" t="b">
        <v>0</v>
      </c>
      <c r="DO39" s="65" t="b">
        <v>0</v>
      </c>
      <c r="DP39" s="66" t="b">
        <v>0</v>
      </c>
      <c r="DQ39" s="64" t="b">
        <v>0</v>
      </c>
      <c r="DR39" s="65" t="b">
        <v>0</v>
      </c>
      <c r="DS39" s="65" t="b">
        <v>0</v>
      </c>
      <c r="DT39" s="65" t="b">
        <v>0</v>
      </c>
      <c r="DU39" s="66" t="b">
        <v>0</v>
      </c>
      <c r="DV39" s="64" t="b">
        <v>0</v>
      </c>
      <c r="DW39" s="65" t="b">
        <v>0</v>
      </c>
      <c r="DX39" s="65" t="b">
        <v>0</v>
      </c>
      <c r="DY39" s="65" t="b">
        <v>0</v>
      </c>
      <c r="DZ39" s="65" t="b">
        <v>0</v>
      </c>
      <c r="EA39" s="65" t="b">
        <v>0</v>
      </c>
      <c r="EB39" s="65" t="b">
        <v>0</v>
      </c>
      <c r="EC39" s="65" t="b">
        <v>0</v>
      </c>
      <c r="ED39" s="66" t="b">
        <v>0</v>
      </c>
      <c r="EE39" s="64" t="b">
        <v>0</v>
      </c>
      <c r="EF39" s="65" t="b">
        <v>0</v>
      </c>
      <c r="EG39" s="65" t="b">
        <v>0</v>
      </c>
      <c r="EH39" s="65" t="b">
        <v>0</v>
      </c>
      <c r="EI39" s="65" t="b">
        <v>0</v>
      </c>
      <c r="EJ39" s="65" t="b">
        <v>0</v>
      </c>
      <c r="EK39" s="65" t="b">
        <v>0</v>
      </c>
      <c r="EL39" s="65" t="b">
        <v>0</v>
      </c>
      <c r="EM39" s="65" t="b">
        <v>0</v>
      </c>
      <c r="EN39" s="66" t="b">
        <v>0</v>
      </c>
      <c r="EO39" s="64" t="b">
        <v>0</v>
      </c>
      <c r="EP39" s="65" t="b">
        <v>0</v>
      </c>
      <c r="EQ39" s="65" t="b">
        <v>0</v>
      </c>
      <c r="ER39" s="65" t="b">
        <v>0</v>
      </c>
      <c r="ES39" s="65" t="b">
        <v>0</v>
      </c>
      <c r="ET39" s="65" t="b">
        <v>0</v>
      </c>
      <c r="EU39" s="65" t="b">
        <v>0</v>
      </c>
      <c r="EV39" s="65" t="b">
        <v>0</v>
      </c>
      <c r="EW39" s="65" t="b">
        <v>0</v>
      </c>
      <c r="EX39" s="65" t="b">
        <v>0</v>
      </c>
      <c r="EY39" s="66" t="b">
        <v>0</v>
      </c>
    </row>
    <row r="40" spans="1:155" s="65" customFormat="1" ht="345">
      <c r="A40" s="297"/>
      <c r="B40" s="318"/>
      <c r="C40" s="111" t="s">
        <v>335</v>
      </c>
      <c r="D40" s="67" t="s">
        <v>341</v>
      </c>
      <c r="E40" s="59">
        <f t="shared" si="0"/>
        <v>5</v>
      </c>
      <c r="F40" s="68" t="s">
        <v>342</v>
      </c>
      <c r="G40" s="61"/>
      <c r="H40" s="61"/>
      <c r="I40" s="61"/>
      <c r="J40" s="61"/>
      <c r="K40" s="61"/>
      <c r="L40" s="61"/>
      <c r="M40" s="61"/>
      <c r="N40" s="61"/>
      <c r="O40" s="61"/>
      <c r="P40" s="61"/>
      <c r="Q40" s="61" t="s">
        <v>170</v>
      </c>
      <c r="R40" s="61" t="s">
        <v>170</v>
      </c>
      <c r="S40" s="61" t="s">
        <v>170</v>
      </c>
      <c r="T40" s="61" t="s">
        <v>170</v>
      </c>
      <c r="U40" s="61" t="s">
        <v>170</v>
      </c>
      <c r="V40" s="63"/>
      <c r="W40" s="64" t="b">
        <v>0</v>
      </c>
      <c r="X40" s="65" t="b">
        <v>0</v>
      </c>
      <c r="Y40" s="65" t="b">
        <v>0</v>
      </c>
      <c r="Z40" s="65" t="b">
        <v>0</v>
      </c>
      <c r="AA40" s="65" t="b">
        <v>0</v>
      </c>
      <c r="AB40" s="65" t="b">
        <v>0</v>
      </c>
      <c r="AC40" s="66" t="b">
        <v>0</v>
      </c>
      <c r="AD40" s="64" t="b">
        <v>0</v>
      </c>
      <c r="AE40" s="65" t="b">
        <v>0</v>
      </c>
      <c r="AF40" s="65" t="b">
        <v>0</v>
      </c>
      <c r="AG40" s="65" t="b">
        <v>0</v>
      </c>
      <c r="AH40" s="65" t="b">
        <v>0</v>
      </c>
      <c r="AI40" s="65" t="b">
        <v>0</v>
      </c>
      <c r="AJ40" s="65" t="b">
        <v>0</v>
      </c>
      <c r="AK40" s="64" t="b">
        <v>0</v>
      </c>
      <c r="AL40" s="65" t="b">
        <v>0</v>
      </c>
      <c r="AM40" s="65" t="b">
        <v>0</v>
      </c>
      <c r="AN40" s="65" t="b">
        <v>0</v>
      </c>
      <c r="AO40" s="65" t="b">
        <v>0</v>
      </c>
      <c r="AP40" s="65" t="b">
        <v>0</v>
      </c>
      <c r="AQ40" s="65" t="b">
        <v>0</v>
      </c>
      <c r="AR40" s="65" t="b">
        <v>0</v>
      </c>
      <c r="AS40" s="65" t="b">
        <v>0</v>
      </c>
      <c r="AT40" s="65" t="b">
        <v>0</v>
      </c>
      <c r="AU40" s="65" t="b">
        <v>0</v>
      </c>
      <c r="AV40" s="66" t="b">
        <v>0</v>
      </c>
      <c r="AW40" s="64" t="b">
        <v>0</v>
      </c>
      <c r="AX40" s="65" t="b">
        <v>0</v>
      </c>
      <c r="AY40" s="65" t="b">
        <v>0</v>
      </c>
      <c r="AZ40" s="65" t="b">
        <v>0</v>
      </c>
      <c r="BA40" s="65" t="b">
        <v>0</v>
      </c>
      <c r="BB40" s="65" t="b">
        <v>0</v>
      </c>
      <c r="BC40" s="65" t="b">
        <v>0</v>
      </c>
      <c r="BD40" s="65" t="b">
        <v>0</v>
      </c>
      <c r="BE40" s="65" t="b">
        <v>0</v>
      </c>
      <c r="BF40" s="65" t="b">
        <v>0</v>
      </c>
      <c r="BG40" s="66" t="b">
        <v>0</v>
      </c>
      <c r="BH40" s="64" t="b">
        <v>0</v>
      </c>
      <c r="BI40" s="65" t="b">
        <v>0</v>
      </c>
      <c r="BJ40" s="65" t="b">
        <v>0</v>
      </c>
      <c r="BK40" s="65" t="b">
        <v>0</v>
      </c>
      <c r="BL40" s="65" t="b">
        <v>0</v>
      </c>
      <c r="BM40" s="65" t="b">
        <v>0</v>
      </c>
      <c r="BN40" s="65" t="b">
        <v>0</v>
      </c>
      <c r="BO40" s="65" t="b">
        <v>0</v>
      </c>
      <c r="BP40" s="65" t="b">
        <v>0</v>
      </c>
      <c r="BQ40" s="65" t="b">
        <v>0</v>
      </c>
      <c r="BR40" s="66" t="b">
        <v>0</v>
      </c>
      <c r="BS40" s="64" t="b">
        <v>0</v>
      </c>
      <c r="BT40" s="65" t="b">
        <v>0</v>
      </c>
      <c r="BU40" s="65" t="b">
        <v>0</v>
      </c>
      <c r="BV40" s="65" t="b">
        <v>0</v>
      </c>
      <c r="BW40" s="65" t="b">
        <v>0</v>
      </c>
      <c r="BX40" s="65" t="b">
        <v>0</v>
      </c>
      <c r="BY40" s="65" t="b">
        <v>0</v>
      </c>
      <c r="BZ40" s="65" t="b">
        <v>0</v>
      </c>
      <c r="CA40" s="65" t="b">
        <v>0</v>
      </c>
      <c r="CB40" s="66" t="b">
        <v>0</v>
      </c>
      <c r="CC40" s="64" t="b">
        <v>0</v>
      </c>
      <c r="CD40" s="65" t="b">
        <v>0</v>
      </c>
      <c r="CE40" s="65" t="b">
        <v>0</v>
      </c>
      <c r="CF40" s="66" t="b">
        <v>0</v>
      </c>
      <c r="CG40" s="64" t="b">
        <v>0</v>
      </c>
      <c r="CH40" s="65" t="b">
        <v>0</v>
      </c>
      <c r="CI40" s="65" t="b">
        <v>0</v>
      </c>
      <c r="CJ40" s="66" t="b">
        <v>0</v>
      </c>
      <c r="CK40" s="64" t="b">
        <v>0</v>
      </c>
      <c r="CL40" s="65" t="b">
        <v>0</v>
      </c>
      <c r="CM40" s="65" t="b">
        <v>0</v>
      </c>
      <c r="CN40" s="65" t="b">
        <v>0</v>
      </c>
      <c r="CO40" s="65" t="b">
        <v>0</v>
      </c>
      <c r="CP40" s="65" t="b">
        <v>0</v>
      </c>
      <c r="CQ40" s="65" t="b">
        <v>0</v>
      </c>
      <c r="CR40" s="66" t="b">
        <v>0</v>
      </c>
      <c r="CS40" s="64" t="b">
        <v>0</v>
      </c>
      <c r="CT40" s="65" t="b">
        <v>0</v>
      </c>
      <c r="CU40" s="65" t="b">
        <v>0</v>
      </c>
      <c r="CV40" s="66" t="b">
        <v>0</v>
      </c>
      <c r="CW40" s="64" t="s">
        <v>342</v>
      </c>
      <c r="CX40" s="65">
        <v>2</v>
      </c>
      <c r="CY40" s="65">
        <v>1</v>
      </c>
      <c r="CZ40" s="65">
        <v>2</v>
      </c>
      <c r="DA40" s="65">
        <v>1</v>
      </c>
      <c r="DB40" s="65">
        <v>2</v>
      </c>
      <c r="DC40" s="65">
        <v>2</v>
      </c>
      <c r="DD40" s="65">
        <v>2</v>
      </c>
      <c r="DE40" s="65">
        <v>1</v>
      </c>
      <c r="DF40" s="66">
        <v>1</v>
      </c>
      <c r="DG40" s="64" t="s">
        <v>340</v>
      </c>
      <c r="DH40" s="65">
        <v>1</v>
      </c>
      <c r="DI40" s="65">
        <v>1</v>
      </c>
      <c r="DJ40" s="65">
        <v>1</v>
      </c>
      <c r="DK40" s="65">
        <v>1</v>
      </c>
      <c r="DL40" s="65">
        <v>1</v>
      </c>
      <c r="DM40" s="65">
        <v>1</v>
      </c>
      <c r="DN40" s="65">
        <v>1</v>
      </c>
      <c r="DO40" s="65">
        <v>1</v>
      </c>
      <c r="DP40" s="66">
        <v>1</v>
      </c>
      <c r="DQ40" s="64" t="s">
        <v>342</v>
      </c>
      <c r="DR40" s="65">
        <v>1</v>
      </c>
      <c r="DS40" s="65">
        <v>1</v>
      </c>
      <c r="DT40" s="65">
        <v>1</v>
      </c>
      <c r="DU40" s="66">
        <v>1</v>
      </c>
      <c r="DV40" s="64" t="s">
        <v>342</v>
      </c>
      <c r="DW40" s="65">
        <v>1</v>
      </c>
      <c r="DX40" s="65">
        <v>1</v>
      </c>
      <c r="DY40" s="65">
        <v>1</v>
      </c>
      <c r="DZ40" s="65">
        <v>1</v>
      </c>
      <c r="EA40" s="65">
        <v>1</v>
      </c>
      <c r="EB40" s="65">
        <v>1</v>
      </c>
      <c r="EC40" s="65">
        <v>1</v>
      </c>
      <c r="ED40" s="66">
        <v>1</v>
      </c>
      <c r="EE40" s="64" t="s">
        <v>342</v>
      </c>
      <c r="EF40" s="65">
        <v>1</v>
      </c>
      <c r="EG40" s="65">
        <v>1</v>
      </c>
      <c r="EH40" s="65">
        <v>1</v>
      </c>
      <c r="EI40" s="65">
        <v>1</v>
      </c>
      <c r="EJ40" s="65">
        <v>1</v>
      </c>
      <c r="EK40" s="65">
        <v>1</v>
      </c>
      <c r="EL40" s="65">
        <v>1</v>
      </c>
      <c r="EM40" s="65">
        <v>1</v>
      </c>
      <c r="EN40" s="66">
        <v>1</v>
      </c>
      <c r="EO40" s="64" t="b">
        <v>0</v>
      </c>
      <c r="EP40" s="65" t="b">
        <v>0</v>
      </c>
      <c r="EQ40" s="65" t="b">
        <v>0</v>
      </c>
      <c r="ER40" s="65" t="b">
        <v>0</v>
      </c>
      <c r="ES40" s="65" t="b">
        <v>0</v>
      </c>
      <c r="ET40" s="65" t="b">
        <v>0</v>
      </c>
      <c r="EU40" s="65" t="b">
        <v>0</v>
      </c>
      <c r="EV40" s="65" t="b">
        <v>0</v>
      </c>
      <c r="EW40" s="65" t="b">
        <v>0</v>
      </c>
      <c r="EX40" s="65" t="b">
        <v>0</v>
      </c>
      <c r="EY40" s="66" t="b">
        <v>0</v>
      </c>
    </row>
    <row r="41" spans="1:155" s="65" customFormat="1" ht="120">
      <c r="A41" s="297"/>
      <c r="B41" s="111" t="s">
        <v>343</v>
      </c>
      <c r="C41" s="111" t="s">
        <v>343</v>
      </c>
      <c r="D41" s="112" t="s">
        <v>344</v>
      </c>
      <c r="E41" s="59">
        <f t="shared" si="0"/>
        <v>16</v>
      </c>
      <c r="F41" s="78" t="s">
        <v>345</v>
      </c>
      <c r="G41" s="61" t="s">
        <v>170</v>
      </c>
      <c r="H41" s="61" t="s">
        <v>170</v>
      </c>
      <c r="I41" s="61" t="s">
        <v>170</v>
      </c>
      <c r="J41" s="62" t="s">
        <v>170</v>
      </c>
      <c r="K41" s="61" t="s">
        <v>170</v>
      </c>
      <c r="L41" s="61" t="s">
        <v>170</v>
      </c>
      <c r="M41" s="61" t="s">
        <v>170</v>
      </c>
      <c r="N41" s="61" t="s">
        <v>170</v>
      </c>
      <c r="O41" s="61" t="s">
        <v>170</v>
      </c>
      <c r="P41" s="61" t="s">
        <v>170</v>
      </c>
      <c r="Q41" s="61" t="s">
        <v>170</v>
      </c>
      <c r="R41" s="61" t="s">
        <v>170</v>
      </c>
      <c r="S41" s="61" t="s">
        <v>170</v>
      </c>
      <c r="T41" s="61" t="s">
        <v>170</v>
      </c>
      <c r="U41" s="61" t="s">
        <v>170</v>
      </c>
      <c r="V41" s="63" t="s">
        <v>170</v>
      </c>
      <c r="W41" s="64" t="s">
        <v>345</v>
      </c>
      <c r="X41" s="65">
        <v>2</v>
      </c>
      <c r="Y41" s="65">
        <v>2</v>
      </c>
      <c r="Z41" s="65">
        <v>2</v>
      </c>
      <c r="AA41" s="65">
        <v>2</v>
      </c>
      <c r="AB41" s="65">
        <v>2</v>
      </c>
      <c r="AC41" s="66">
        <v>2</v>
      </c>
      <c r="AD41" s="64" t="s">
        <v>345</v>
      </c>
      <c r="AE41" s="65">
        <v>2</v>
      </c>
      <c r="AF41" s="65">
        <v>2</v>
      </c>
      <c r="AG41" s="65">
        <v>2</v>
      </c>
      <c r="AH41" s="65">
        <v>2</v>
      </c>
      <c r="AI41" s="65">
        <v>2</v>
      </c>
      <c r="AJ41" s="65">
        <v>2</v>
      </c>
      <c r="AK41" s="64" t="s">
        <v>345</v>
      </c>
      <c r="AL41" s="65" t="s">
        <v>281</v>
      </c>
      <c r="AM41" s="65">
        <v>2</v>
      </c>
      <c r="AN41" s="65" t="s">
        <v>281</v>
      </c>
      <c r="AO41" s="65">
        <v>4</v>
      </c>
      <c r="AP41" s="65">
        <v>4</v>
      </c>
      <c r="AQ41" s="65">
        <v>1</v>
      </c>
      <c r="AR41" s="65">
        <v>4</v>
      </c>
      <c r="AS41" s="65">
        <v>4</v>
      </c>
      <c r="AT41" s="65">
        <v>4</v>
      </c>
      <c r="AU41" s="65" t="s">
        <v>281</v>
      </c>
      <c r="AV41" s="66">
        <v>4</v>
      </c>
      <c r="AW41" s="64" t="s">
        <v>345</v>
      </c>
      <c r="AX41" s="65">
        <v>2</v>
      </c>
      <c r="AY41" s="65">
        <v>2</v>
      </c>
      <c r="AZ41" s="65">
        <v>2</v>
      </c>
      <c r="BA41" s="65">
        <v>2</v>
      </c>
      <c r="BB41" s="65">
        <v>2</v>
      </c>
      <c r="BC41" s="65">
        <v>2</v>
      </c>
      <c r="BD41" s="65">
        <v>2</v>
      </c>
      <c r="BE41" s="65">
        <v>2</v>
      </c>
      <c r="BF41" s="65">
        <v>4</v>
      </c>
      <c r="BG41" s="66">
        <v>2</v>
      </c>
      <c r="BH41" s="64" t="s">
        <v>345</v>
      </c>
      <c r="BI41" s="65">
        <v>2</v>
      </c>
      <c r="BJ41" s="65">
        <v>2</v>
      </c>
      <c r="BK41" s="65">
        <v>2</v>
      </c>
      <c r="BL41" s="65">
        <v>4</v>
      </c>
      <c r="BM41" s="65">
        <v>2</v>
      </c>
      <c r="BN41" s="65">
        <v>2</v>
      </c>
      <c r="BO41" s="65">
        <v>2</v>
      </c>
      <c r="BP41" s="65">
        <v>2</v>
      </c>
      <c r="BQ41" s="65">
        <v>2</v>
      </c>
      <c r="BR41" s="66">
        <v>2</v>
      </c>
      <c r="BS41" s="64" t="s">
        <v>345</v>
      </c>
      <c r="BT41" s="65">
        <v>2</v>
      </c>
      <c r="BU41" s="65">
        <v>2</v>
      </c>
      <c r="BV41" s="65">
        <v>2</v>
      </c>
      <c r="BW41" s="65">
        <v>2</v>
      </c>
      <c r="BX41" s="65">
        <v>2</v>
      </c>
      <c r="BY41" s="65">
        <v>2</v>
      </c>
      <c r="BZ41" s="65">
        <v>2</v>
      </c>
      <c r="CA41" s="65">
        <v>2</v>
      </c>
      <c r="CB41" s="66">
        <v>2</v>
      </c>
      <c r="CC41" s="64" t="s">
        <v>345</v>
      </c>
      <c r="CD41" s="65">
        <v>2</v>
      </c>
      <c r="CE41" s="65">
        <v>2</v>
      </c>
      <c r="CF41" s="66">
        <v>2</v>
      </c>
      <c r="CG41" s="64" t="s">
        <v>345</v>
      </c>
      <c r="CH41" s="65">
        <v>2</v>
      </c>
      <c r="CI41" s="65">
        <v>4</v>
      </c>
      <c r="CJ41" s="66">
        <v>2</v>
      </c>
      <c r="CK41" s="64" t="s">
        <v>345</v>
      </c>
      <c r="CL41" s="65">
        <v>2</v>
      </c>
      <c r="CM41" s="65">
        <v>2</v>
      </c>
      <c r="CN41" s="65">
        <v>2</v>
      </c>
      <c r="CO41" s="65">
        <v>4</v>
      </c>
      <c r="CP41" s="65">
        <v>2</v>
      </c>
      <c r="CQ41" s="65">
        <v>2</v>
      </c>
      <c r="CR41" s="66">
        <v>2</v>
      </c>
      <c r="CS41" s="64" t="s">
        <v>345</v>
      </c>
      <c r="CT41" s="65">
        <v>2</v>
      </c>
      <c r="CU41" s="65">
        <v>2</v>
      </c>
      <c r="CV41" s="66">
        <v>2</v>
      </c>
      <c r="CW41" s="64" t="s">
        <v>345</v>
      </c>
      <c r="CX41" s="65">
        <v>2</v>
      </c>
      <c r="CY41" s="65">
        <v>2</v>
      </c>
      <c r="CZ41" s="65">
        <v>2</v>
      </c>
      <c r="DA41" s="65">
        <v>2</v>
      </c>
      <c r="DB41" s="65">
        <v>2</v>
      </c>
      <c r="DC41" s="65">
        <v>2</v>
      </c>
      <c r="DD41" s="65">
        <v>2</v>
      </c>
      <c r="DE41" s="65">
        <v>4</v>
      </c>
      <c r="DF41" s="66">
        <v>2</v>
      </c>
      <c r="DG41" s="64" t="s">
        <v>345</v>
      </c>
      <c r="DH41" s="65">
        <v>2</v>
      </c>
      <c r="DI41" s="65">
        <v>2</v>
      </c>
      <c r="DJ41" s="65">
        <v>2</v>
      </c>
      <c r="DK41" s="65">
        <v>2</v>
      </c>
      <c r="DL41" s="65">
        <v>2</v>
      </c>
      <c r="DM41" s="65">
        <v>2</v>
      </c>
      <c r="DN41" s="65">
        <v>2</v>
      </c>
      <c r="DO41" s="65">
        <v>2</v>
      </c>
      <c r="DP41" s="66">
        <v>4</v>
      </c>
      <c r="DQ41" s="64" t="s">
        <v>345</v>
      </c>
      <c r="DR41" s="65">
        <v>2</v>
      </c>
      <c r="DS41" s="65">
        <v>4</v>
      </c>
      <c r="DT41" s="65">
        <v>2</v>
      </c>
      <c r="DU41" s="66">
        <v>2</v>
      </c>
      <c r="DV41" s="64" t="s">
        <v>345</v>
      </c>
      <c r="DW41" s="65">
        <v>2</v>
      </c>
      <c r="DX41" s="65">
        <v>2</v>
      </c>
      <c r="DY41" s="65">
        <v>2</v>
      </c>
      <c r="DZ41" s="65">
        <v>2</v>
      </c>
      <c r="EA41" s="65">
        <v>2</v>
      </c>
      <c r="EB41" s="65">
        <v>2</v>
      </c>
      <c r="EC41" s="65">
        <v>2</v>
      </c>
      <c r="ED41" s="66">
        <v>2</v>
      </c>
      <c r="EE41" s="64" t="s">
        <v>345</v>
      </c>
      <c r="EF41" s="65">
        <v>2</v>
      </c>
      <c r="EG41" s="65">
        <v>2</v>
      </c>
      <c r="EH41" s="65">
        <v>2</v>
      </c>
      <c r="EI41" s="65">
        <v>4</v>
      </c>
      <c r="EJ41" s="65">
        <v>2</v>
      </c>
      <c r="EK41" s="65">
        <v>2</v>
      </c>
      <c r="EL41" s="65">
        <v>2</v>
      </c>
      <c r="EM41" s="65">
        <v>2</v>
      </c>
      <c r="EN41" s="66">
        <v>2</v>
      </c>
      <c r="EO41" s="64" t="s">
        <v>345</v>
      </c>
      <c r="EP41" s="65">
        <v>2</v>
      </c>
      <c r="EQ41" s="65">
        <v>2</v>
      </c>
      <c r="ER41" s="65">
        <v>2</v>
      </c>
      <c r="ES41" s="65">
        <v>2</v>
      </c>
      <c r="ET41" s="65">
        <v>2</v>
      </c>
      <c r="EU41" s="65">
        <v>2</v>
      </c>
      <c r="EV41" s="65">
        <v>2</v>
      </c>
      <c r="EW41" s="65">
        <v>2</v>
      </c>
      <c r="EX41" s="65">
        <v>2</v>
      </c>
      <c r="EY41" s="66">
        <v>2</v>
      </c>
    </row>
    <row r="42" spans="1:155" s="65" customFormat="1" ht="120">
      <c r="A42" s="297"/>
      <c r="B42" s="111" t="s">
        <v>346</v>
      </c>
      <c r="C42" s="111" t="s">
        <v>346</v>
      </c>
      <c r="D42" s="112" t="s">
        <v>347</v>
      </c>
      <c r="E42" s="59">
        <f t="shared" si="0"/>
        <v>16</v>
      </c>
      <c r="F42" s="78" t="s">
        <v>348</v>
      </c>
      <c r="G42" s="61" t="s">
        <v>170</v>
      </c>
      <c r="H42" s="61" t="s">
        <v>170</v>
      </c>
      <c r="I42" s="61" t="s">
        <v>170</v>
      </c>
      <c r="J42" s="62" t="s">
        <v>170</v>
      </c>
      <c r="K42" s="61" t="s">
        <v>170</v>
      </c>
      <c r="L42" s="61" t="s">
        <v>170</v>
      </c>
      <c r="M42" s="61" t="s">
        <v>170</v>
      </c>
      <c r="N42" s="61" t="s">
        <v>170</v>
      </c>
      <c r="O42" s="61" t="s">
        <v>170</v>
      </c>
      <c r="P42" s="61" t="s">
        <v>170</v>
      </c>
      <c r="Q42" s="61" t="s">
        <v>170</v>
      </c>
      <c r="R42" s="61" t="s">
        <v>170</v>
      </c>
      <c r="S42" s="61" t="s">
        <v>170</v>
      </c>
      <c r="T42" s="61" t="s">
        <v>170</v>
      </c>
      <c r="U42" s="61" t="s">
        <v>170</v>
      </c>
      <c r="V42" s="63" t="s">
        <v>170</v>
      </c>
      <c r="W42" s="64" t="s">
        <v>348</v>
      </c>
      <c r="X42" s="65">
        <v>2</v>
      </c>
      <c r="Y42" s="65">
        <v>2</v>
      </c>
      <c r="Z42" s="65">
        <v>2</v>
      </c>
      <c r="AA42" s="65">
        <v>2</v>
      </c>
      <c r="AB42" s="65">
        <v>2</v>
      </c>
      <c r="AC42" s="66">
        <v>2</v>
      </c>
      <c r="AD42" s="64" t="s">
        <v>348</v>
      </c>
      <c r="AE42" s="65">
        <v>2</v>
      </c>
      <c r="AF42" s="65">
        <v>2</v>
      </c>
      <c r="AG42" s="65">
        <v>2</v>
      </c>
      <c r="AH42" s="65">
        <v>2</v>
      </c>
      <c r="AI42" s="65">
        <v>2</v>
      </c>
      <c r="AJ42" s="65">
        <v>2</v>
      </c>
      <c r="AK42" s="64" t="s">
        <v>348</v>
      </c>
      <c r="AL42" s="98">
        <v>4</v>
      </c>
      <c r="AM42" s="98">
        <v>2</v>
      </c>
      <c r="AN42" s="98">
        <v>4</v>
      </c>
      <c r="AO42" s="98">
        <v>4</v>
      </c>
      <c r="AP42" s="98">
        <v>4</v>
      </c>
      <c r="AQ42" s="98">
        <v>4</v>
      </c>
      <c r="AR42" s="98">
        <v>4</v>
      </c>
      <c r="AS42" s="98">
        <v>4</v>
      </c>
      <c r="AT42" s="98">
        <v>4</v>
      </c>
      <c r="AU42" s="98">
        <v>1</v>
      </c>
      <c r="AV42" s="99">
        <v>4</v>
      </c>
      <c r="AW42" s="64" t="s">
        <v>348</v>
      </c>
      <c r="AX42" s="65">
        <v>2</v>
      </c>
      <c r="AY42" s="65">
        <v>2</v>
      </c>
      <c r="AZ42" s="65">
        <v>2</v>
      </c>
      <c r="BA42" s="65">
        <v>2</v>
      </c>
      <c r="BB42" s="65">
        <v>2</v>
      </c>
      <c r="BC42" s="65">
        <v>2</v>
      </c>
      <c r="BD42" s="65">
        <v>2</v>
      </c>
      <c r="BE42" s="65">
        <v>2</v>
      </c>
      <c r="BF42" s="65">
        <v>4</v>
      </c>
      <c r="BG42" s="66">
        <v>2</v>
      </c>
      <c r="BH42" s="64" t="s">
        <v>348</v>
      </c>
      <c r="BI42" s="98">
        <v>2</v>
      </c>
      <c r="BJ42" s="98">
        <v>2</v>
      </c>
      <c r="BK42" s="98">
        <v>2</v>
      </c>
      <c r="BL42" s="98">
        <v>4</v>
      </c>
      <c r="BM42" s="98">
        <v>2</v>
      </c>
      <c r="BN42" s="98">
        <v>2</v>
      </c>
      <c r="BO42" s="98">
        <v>2</v>
      </c>
      <c r="BP42" s="98">
        <v>2</v>
      </c>
      <c r="BQ42" s="98">
        <v>2</v>
      </c>
      <c r="BR42" s="99">
        <v>2</v>
      </c>
      <c r="BS42" s="64" t="s">
        <v>348</v>
      </c>
      <c r="BT42" s="65">
        <v>2</v>
      </c>
      <c r="BU42" s="65">
        <v>2</v>
      </c>
      <c r="BV42" s="65">
        <v>2</v>
      </c>
      <c r="BW42" s="65">
        <v>2</v>
      </c>
      <c r="BX42" s="65">
        <v>2</v>
      </c>
      <c r="BY42" s="65">
        <v>2</v>
      </c>
      <c r="BZ42" s="65">
        <v>2</v>
      </c>
      <c r="CA42" s="65">
        <v>2</v>
      </c>
      <c r="CB42" s="66">
        <v>2</v>
      </c>
      <c r="CC42" s="64" t="s">
        <v>348</v>
      </c>
      <c r="CD42" s="65">
        <v>2</v>
      </c>
      <c r="CE42" s="65">
        <v>2</v>
      </c>
      <c r="CF42" s="66">
        <v>2</v>
      </c>
      <c r="CG42" s="64" t="s">
        <v>348</v>
      </c>
      <c r="CH42" s="98">
        <v>2</v>
      </c>
      <c r="CI42" s="98">
        <v>4</v>
      </c>
      <c r="CJ42" s="99">
        <v>2</v>
      </c>
      <c r="CK42" s="64" t="s">
        <v>348</v>
      </c>
      <c r="CL42" s="98">
        <v>2</v>
      </c>
      <c r="CM42" s="98">
        <v>2</v>
      </c>
      <c r="CN42" s="98">
        <v>2</v>
      </c>
      <c r="CO42" s="98">
        <v>4</v>
      </c>
      <c r="CP42" s="98">
        <v>2</v>
      </c>
      <c r="CQ42" s="98">
        <v>2</v>
      </c>
      <c r="CR42" s="99">
        <v>2</v>
      </c>
      <c r="CS42" s="64" t="s">
        <v>348</v>
      </c>
      <c r="CT42" s="65">
        <v>2</v>
      </c>
      <c r="CU42" s="65">
        <v>2</v>
      </c>
      <c r="CV42" s="66">
        <v>2</v>
      </c>
      <c r="CW42" s="64" t="s">
        <v>348</v>
      </c>
      <c r="CX42" s="65">
        <v>2</v>
      </c>
      <c r="CY42" s="65">
        <v>2</v>
      </c>
      <c r="CZ42" s="65">
        <v>2</v>
      </c>
      <c r="DA42" s="65">
        <v>2</v>
      </c>
      <c r="DB42" s="65">
        <v>2</v>
      </c>
      <c r="DC42" s="65">
        <v>2</v>
      </c>
      <c r="DD42" s="65">
        <v>2</v>
      </c>
      <c r="DE42" s="65">
        <v>2</v>
      </c>
      <c r="DF42" s="66">
        <v>2</v>
      </c>
      <c r="DG42" s="64" t="s">
        <v>348</v>
      </c>
      <c r="DH42" s="98">
        <v>2</v>
      </c>
      <c r="DI42" s="98">
        <v>2</v>
      </c>
      <c r="DJ42" s="98">
        <v>2</v>
      </c>
      <c r="DK42" s="98">
        <v>2</v>
      </c>
      <c r="DL42" s="98">
        <v>2</v>
      </c>
      <c r="DM42" s="98">
        <v>2</v>
      </c>
      <c r="DN42" s="98">
        <v>2</v>
      </c>
      <c r="DO42" s="98">
        <v>2</v>
      </c>
      <c r="DP42" s="99">
        <v>4</v>
      </c>
      <c r="DQ42" s="64" t="s">
        <v>348</v>
      </c>
      <c r="DR42" s="65">
        <v>2</v>
      </c>
      <c r="DS42" s="65">
        <v>4</v>
      </c>
      <c r="DT42" s="65">
        <v>2</v>
      </c>
      <c r="DU42" s="66">
        <v>2</v>
      </c>
      <c r="DV42" s="64" t="s">
        <v>348</v>
      </c>
      <c r="DW42" s="65">
        <v>2</v>
      </c>
      <c r="DX42" s="65">
        <v>2</v>
      </c>
      <c r="DY42" s="65">
        <v>2</v>
      </c>
      <c r="DZ42" s="65">
        <v>2</v>
      </c>
      <c r="EA42" s="65">
        <v>2</v>
      </c>
      <c r="EB42" s="65">
        <v>2</v>
      </c>
      <c r="EC42" s="65">
        <v>2</v>
      </c>
      <c r="ED42" s="66">
        <v>2</v>
      </c>
      <c r="EE42" s="64" t="s">
        <v>348</v>
      </c>
      <c r="EF42" s="65">
        <v>2</v>
      </c>
      <c r="EG42" s="65">
        <v>2</v>
      </c>
      <c r="EH42" s="65">
        <v>2</v>
      </c>
      <c r="EI42" s="65">
        <v>2</v>
      </c>
      <c r="EJ42" s="65">
        <v>2</v>
      </c>
      <c r="EK42" s="65">
        <v>2</v>
      </c>
      <c r="EL42" s="65">
        <v>2</v>
      </c>
      <c r="EM42" s="65">
        <v>2</v>
      </c>
      <c r="EN42" s="66">
        <v>2</v>
      </c>
      <c r="EO42" s="64" t="s">
        <v>348</v>
      </c>
      <c r="EP42" s="65">
        <v>2</v>
      </c>
      <c r="EQ42" s="65">
        <v>2</v>
      </c>
      <c r="ER42" s="65">
        <v>2</v>
      </c>
      <c r="ES42" s="65">
        <v>2</v>
      </c>
      <c r="ET42" s="65">
        <v>2</v>
      </c>
      <c r="EU42" s="65">
        <v>2</v>
      </c>
      <c r="EV42" s="65">
        <v>2</v>
      </c>
      <c r="EW42" s="65">
        <v>2</v>
      </c>
      <c r="EX42" s="65">
        <v>2</v>
      </c>
      <c r="EY42" s="66">
        <v>2</v>
      </c>
    </row>
    <row r="43" spans="1:155" s="65" customFormat="1" ht="150">
      <c r="A43" s="297"/>
      <c r="B43" s="319" t="s">
        <v>349</v>
      </c>
      <c r="C43" s="111" t="s">
        <v>349</v>
      </c>
      <c r="D43" s="103" t="s">
        <v>350</v>
      </c>
      <c r="E43" s="59">
        <f t="shared" si="0"/>
        <v>2</v>
      </c>
      <c r="F43" s="70" t="s">
        <v>351</v>
      </c>
      <c r="G43" s="61" t="s">
        <v>170</v>
      </c>
      <c r="H43" s="61"/>
      <c r="I43" s="61"/>
      <c r="J43" s="62"/>
      <c r="K43" s="61" t="s">
        <v>170</v>
      </c>
      <c r="L43" s="61"/>
      <c r="M43" s="61"/>
      <c r="N43" s="61"/>
      <c r="O43" s="61"/>
      <c r="P43" s="61"/>
      <c r="Q43" s="61"/>
      <c r="R43" s="61"/>
      <c r="S43" s="61"/>
      <c r="T43" s="61"/>
      <c r="U43" s="61"/>
      <c r="V43" s="63"/>
      <c r="W43" s="64" t="s">
        <v>352</v>
      </c>
      <c r="X43" s="65">
        <v>2</v>
      </c>
      <c r="Y43" s="65">
        <v>4</v>
      </c>
      <c r="Z43" s="65">
        <v>2</v>
      </c>
      <c r="AA43" s="65">
        <v>2</v>
      </c>
      <c r="AB43" s="65">
        <v>4</v>
      </c>
      <c r="AC43" s="66">
        <v>2</v>
      </c>
      <c r="AD43" s="64" t="b">
        <v>0</v>
      </c>
      <c r="AE43" s="65" t="b">
        <v>0</v>
      </c>
      <c r="AF43" s="65" t="b">
        <v>0</v>
      </c>
      <c r="AG43" s="65" t="b">
        <v>0</v>
      </c>
      <c r="AH43" s="65" t="b">
        <v>0</v>
      </c>
      <c r="AI43" s="65" t="b">
        <v>0</v>
      </c>
      <c r="AJ43" s="65" t="b">
        <v>0</v>
      </c>
      <c r="AK43" s="64" t="b">
        <v>0</v>
      </c>
      <c r="AL43" s="65" t="b">
        <v>0</v>
      </c>
      <c r="AM43" s="65" t="b">
        <v>0</v>
      </c>
      <c r="AN43" s="65" t="b">
        <v>0</v>
      </c>
      <c r="AO43" s="65" t="b">
        <v>0</v>
      </c>
      <c r="AP43" s="65" t="b">
        <v>0</v>
      </c>
      <c r="AQ43" s="65" t="b">
        <v>0</v>
      </c>
      <c r="AR43" s="65" t="b">
        <v>0</v>
      </c>
      <c r="AS43" s="65" t="b">
        <v>0</v>
      </c>
      <c r="AT43" s="65" t="b">
        <v>0</v>
      </c>
      <c r="AU43" s="65" t="b">
        <v>0</v>
      </c>
      <c r="AV43" s="66" t="b">
        <v>0</v>
      </c>
      <c r="AW43" s="64" t="b">
        <v>0</v>
      </c>
      <c r="AX43" s="65" t="b">
        <v>0</v>
      </c>
      <c r="AY43" s="65" t="b">
        <v>0</v>
      </c>
      <c r="AZ43" s="65" t="b">
        <v>0</v>
      </c>
      <c r="BA43" s="65" t="b">
        <v>0</v>
      </c>
      <c r="BB43" s="65" t="b">
        <v>0</v>
      </c>
      <c r="BC43" s="65" t="b">
        <v>0</v>
      </c>
      <c r="BD43" s="65" t="b">
        <v>0</v>
      </c>
      <c r="BE43" s="65" t="b">
        <v>0</v>
      </c>
      <c r="BF43" s="65" t="b">
        <v>0</v>
      </c>
      <c r="BG43" s="66" t="b">
        <v>0</v>
      </c>
      <c r="BH43" s="64" t="s">
        <v>353</v>
      </c>
      <c r="BI43" s="65">
        <v>4</v>
      </c>
      <c r="BJ43" s="65">
        <v>4</v>
      </c>
      <c r="BK43" s="65">
        <v>4</v>
      </c>
      <c r="BL43" s="65">
        <v>2</v>
      </c>
      <c r="BM43" s="65">
        <v>4</v>
      </c>
      <c r="BN43" s="65">
        <v>2</v>
      </c>
      <c r="BO43" s="65">
        <v>4</v>
      </c>
      <c r="BP43" s="65">
        <v>2</v>
      </c>
      <c r="BQ43" s="65">
        <v>2</v>
      </c>
      <c r="BR43" s="66">
        <v>4</v>
      </c>
      <c r="BS43" s="64" t="b">
        <v>0</v>
      </c>
      <c r="BT43" s="65" t="b">
        <v>0</v>
      </c>
      <c r="BU43" s="65" t="b">
        <v>0</v>
      </c>
      <c r="BV43" s="65" t="b">
        <v>0</v>
      </c>
      <c r="BW43" s="65" t="b">
        <v>0</v>
      </c>
      <c r="BX43" s="65" t="b">
        <v>0</v>
      </c>
      <c r="BY43" s="65" t="b">
        <v>0</v>
      </c>
      <c r="BZ43" s="65" t="b">
        <v>0</v>
      </c>
      <c r="CA43" s="65" t="b">
        <v>0</v>
      </c>
      <c r="CB43" s="66" t="b">
        <v>0</v>
      </c>
      <c r="CC43" s="64" t="b">
        <v>0</v>
      </c>
      <c r="CD43" s="65" t="b">
        <v>0</v>
      </c>
      <c r="CE43" s="65" t="b">
        <v>0</v>
      </c>
      <c r="CF43" s="66" t="b">
        <v>0</v>
      </c>
      <c r="CG43" s="64" t="b">
        <v>0</v>
      </c>
      <c r="CH43" s="65" t="b">
        <v>0</v>
      </c>
      <c r="CI43" s="65" t="b">
        <v>0</v>
      </c>
      <c r="CJ43" s="66" t="b">
        <v>0</v>
      </c>
      <c r="CK43" s="64" t="b">
        <v>0</v>
      </c>
      <c r="CL43" s="65" t="b">
        <v>0</v>
      </c>
      <c r="CM43" s="65" t="b">
        <v>0</v>
      </c>
      <c r="CN43" s="65" t="b">
        <v>0</v>
      </c>
      <c r="CO43" s="65" t="b">
        <v>0</v>
      </c>
      <c r="CP43" s="65" t="b">
        <v>0</v>
      </c>
      <c r="CQ43" s="65" t="b">
        <v>0</v>
      </c>
      <c r="CR43" s="66" t="b">
        <v>0</v>
      </c>
      <c r="CS43" s="64" t="b">
        <v>0</v>
      </c>
      <c r="CT43" s="65" t="b">
        <v>0</v>
      </c>
      <c r="CU43" s="65" t="b">
        <v>0</v>
      </c>
      <c r="CV43" s="66" t="b">
        <v>0</v>
      </c>
      <c r="CW43" s="64" t="b">
        <v>0</v>
      </c>
      <c r="CX43" s="65" t="b">
        <v>0</v>
      </c>
      <c r="CY43" s="65" t="b">
        <v>0</v>
      </c>
      <c r="CZ43" s="65" t="b">
        <v>0</v>
      </c>
      <c r="DA43" s="65" t="b">
        <v>0</v>
      </c>
      <c r="DB43" s="65" t="b">
        <v>0</v>
      </c>
      <c r="DC43" s="65" t="b">
        <v>0</v>
      </c>
      <c r="DD43" s="65" t="b">
        <v>0</v>
      </c>
      <c r="DE43" s="65" t="b">
        <v>0</v>
      </c>
      <c r="DF43" s="66" t="b">
        <v>0</v>
      </c>
      <c r="DG43" s="64" t="b">
        <v>0</v>
      </c>
      <c r="DH43" s="65" t="b">
        <v>0</v>
      </c>
      <c r="DI43" s="65" t="b">
        <v>0</v>
      </c>
      <c r="DJ43" s="65" t="b">
        <v>0</v>
      </c>
      <c r="DK43" s="65" t="b">
        <v>0</v>
      </c>
      <c r="DL43" s="65" t="b">
        <v>0</v>
      </c>
      <c r="DM43" s="65" t="b">
        <v>0</v>
      </c>
      <c r="DN43" s="65" t="b">
        <v>0</v>
      </c>
      <c r="DO43" s="65" t="b">
        <v>0</v>
      </c>
      <c r="DP43" s="66" t="b">
        <v>0</v>
      </c>
      <c r="DQ43" s="64" t="b">
        <v>0</v>
      </c>
      <c r="DR43" s="65" t="b">
        <v>0</v>
      </c>
      <c r="DS43" s="65" t="b">
        <v>0</v>
      </c>
      <c r="DT43" s="65" t="b">
        <v>0</v>
      </c>
      <c r="DU43" s="66" t="b">
        <v>0</v>
      </c>
      <c r="DV43" s="64" t="b">
        <v>0</v>
      </c>
      <c r="DW43" s="65" t="b">
        <v>0</v>
      </c>
      <c r="DX43" s="65" t="b">
        <v>0</v>
      </c>
      <c r="DY43" s="65" t="b">
        <v>0</v>
      </c>
      <c r="DZ43" s="65" t="b">
        <v>0</v>
      </c>
      <c r="EA43" s="65" t="b">
        <v>0</v>
      </c>
      <c r="EB43" s="65" t="b">
        <v>0</v>
      </c>
      <c r="EC43" s="65" t="b">
        <v>0</v>
      </c>
      <c r="ED43" s="66" t="b">
        <v>0</v>
      </c>
      <c r="EE43" s="64" t="b">
        <v>0</v>
      </c>
      <c r="EF43" s="65" t="b">
        <v>0</v>
      </c>
      <c r="EG43" s="65" t="b">
        <v>0</v>
      </c>
      <c r="EH43" s="65" t="b">
        <v>0</v>
      </c>
      <c r="EI43" s="65" t="b">
        <v>0</v>
      </c>
      <c r="EJ43" s="65" t="b">
        <v>0</v>
      </c>
      <c r="EK43" s="65" t="b">
        <v>0</v>
      </c>
      <c r="EL43" s="65" t="b">
        <v>0</v>
      </c>
      <c r="EM43" s="65" t="b">
        <v>0</v>
      </c>
      <c r="EN43" s="66" t="b">
        <v>0</v>
      </c>
      <c r="EO43" s="64" t="b">
        <v>0</v>
      </c>
      <c r="EP43" s="65" t="b">
        <v>0</v>
      </c>
      <c r="EQ43" s="65" t="b">
        <v>0</v>
      </c>
      <c r="ER43" s="65" t="b">
        <v>0</v>
      </c>
      <c r="ES43" s="65" t="b">
        <v>0</v>
      </c>
      <c r="ET43" s="65" t="b">
        <v>0</v>
      </c>
      <c r="EU43" s="65" t="b">
        <v>0</v>
      </c>
      <c r="EV43" s="65" t="b">
        <v>0</v>
      </c>
      <c r="EW43" s="65" t="b">
        <v>0</v>
      </c>
      <c r="EX43" s="65" t="b">
        <v>0</v>
      </c>
      <c r="EY43" s="66" t="b">
        <v>0</v>
      </c>
    </row>
    <row r="44" spans="1:155" s="65" customFormat="1" ht="315">
      <c r="A44" s="297"/>
      <c r="B44" s="320"/>
      <c r="C44" s="111" t="s">
        <v>349</v>
      </c>
      <c r="D44" s="103" t="s">
        <v>354</v>
      </c>
      <c r="E44" s="59">
        <f t="shared" si="0"/>
        <v>2</v>
      </c>
      <c r="F44" s="70" t="s">
        <v>355</v>
      </c>
      <c r="G44" s="61"/>
      <c r="H44" s="61"/>
      <c r="I44" s="61"/>
      <c r="J44" s="61"/>
      <c r="K44" s="61"/>
      <c r="L44" s="61"/>
      <c r="M44" s="61"/>
      <c r="N44" s="61"/>
      <c r="O44" s="61" t="s">
        <v>170</v>
      </c>
      <c r="P44" s="61"/>
      <c r="Q44" s="61"/>
      <c r="R44" s="61" t="s">
        <v>170</v>
      </c>
      <c r="S44" s="61"/>
      <c r="T44" s="61"/>
      <c r="U44" s="61"/>
      <c r="V44" s="63"/>
      <c r="W44" s="64" t="b">
        <v>0</v>
      </c>
      <c r="X44" s="65" t="b">
        <v>0</v>
      </c>
      <c r="Y44" s="65" t="b">
        <v>0</v>
      </c>
      <c r="Z44" s="65" t="b">
        <v>0</v>
      </c>
      <c r="AA44" s="65" t="b">
        <v>0</v>
      </c>
      <c r="AB44" s="65" t="b">
        <v>0</v>
      </c>
      <c r="AC44" s="66" t="b">
        <v>0</v>
      </c>
      <c r="AD44" s="64" t="b">
        <v>0</v>
      </c>
      <c r="AE44" s="65" t="b">
        <v>0</v>
      </c>
      <c r="AF44" s="65" t="b">
        <v>0</v>
      </c>
      <c r="AG44" s="65" t="b">
        <v>0</v>
      </c>
      <c r="AH44" s="65" t="b">
        <v>0</v>
      </c>
      <c r="AI44" s="65" t="b">
        <v>0</v>
      </c>
      <c r="AJ44" s="65" t="b">
        <v>0</v>
      </c>
      <c r="AK44" s="64" t="b">
        <v>0</v>
      </c>
      <c r="AL44" s="65" t="b">
        <v>0</v>
      </c>
      <c r="AM44" s="65" t="b">
        <v>0</v>
      </c>
      <c r="AN44" s="65" t="b">
        <v>0</v>
      </c>
      <c r="AO44" s="65" t="b">
        <v>0</v>
      </c>
      <c r="AP44" s="65" t="b">
        <v>0</v>
      </c>
      <c r="AQ44" s="65" t="b">
        <v>0</v>
      </c>
      <c r="AR44" s="65" t="b">
        <v>0</v>
      </c>
      <c r="AS44" s="65" t="b">
        <v>0</v>
      </c>
      <c r="AT44" s="65" t="b">
        <v>0</v>
      </c>
      <c r="AU44" s="65" t="b">
        <v>0</v>
      </c>
      <c r="AV44" s="66" t="b">
        <v>0</v>
      </c>
      <c r="AW44" s="64" t="b">
        <v>0</v>
      </c>
      <c r="AX44" s="65" t="b">
        <v>0</v>
      </c>
      <c r="AY44" s="65" t="b">
        <v>0</v>
      </c>
      <c r="AZ44" s="65" t="b">
        <v>0</v>
      </c>
      <c r="BA44" s="65" t="b">
        <v>0</v>
      </c>
      <c r="BB44" s="65" t="b">
        <v>0</v>
      </c>
      <c r="BC44" s="65" t="b">
        <v>0</v>
      </c>
      <c r="BD44" s="65" t="b">
        <v>0</v>
      </c>
      <c r="BE44" s="65" t="b">
        <v>0</v>
      </c>
      <c r="BF44" s="65" t="b">
        <v>0</v>
      </c>
      <c r="BG44" s="66" t="b">
        <v>0</v>
      </c>
      <c r="BH44" s="64" t="b">
        <v>0</v>
      </c>
      <c r="BI44" s="65" t="b">
        <v>0</v>
      </c>
      <c r="BJ44" s="65" t="b">
        <v>0</v>
      </c>
      <c r="BK44" s="65" t="b">
        <v>0</v>
      </c>
      <c r="BL44" s="65" t="b">
        <v>0</v>
      </c>
      <c r="BM44" s="65" t="b">
        <v>0</v>
      </c>
      <c r="BN44" s="65" t="b">
        <v>0</v>
      </c>
      <c r="BO44" s="65" t="b">
        <v>0</v>
      </c>
      <c r="BP44" s="65" t="b">
        <v>0</v>
      </c>
      <c r="BQ44" s="65" t="b">
        <v>0</v>
      </c>
      <c r="BR44" s="66" t="b">
        <v>0</v>
      </c>
      <c r="BS44" s="64" t="b">
        <v>0</v>
      </c>
      <c r="BT44" s="65" t="b">
        <v>0</v>
      </c>
      <c r="BU44" s="65" t="b">
        <v>0</v>
      </c>
      <c r="BV44" s="65" t="b">
        <v>0</v>
      </c>
      <c r="BW44" s="65" t="b">
        <v>0</v>
      </c>
      <c r="BX44" s="65" t="b">
        <v>0</v>
      </c>
      <c r="BY44" s="65" t="b">
        <v>0</v>
      </c>
      <c r="BZ44" s="65" t="b">
        <v>0</v>
      </c>
      <c r="CA44" s="65" t="b">
        <v>0</v>
      </c>
      <c r="CB44" s="66" t="b">
        <v>0</v>
      </c>
      <c r="CC44" s="64" t="b">
        <v>0</v>
      </c>
      <c r="CD44" s="65" t="b">
        <v>0</v>
      </c>
      <c r="CE44" s="65" t="b">
        <v>0</v>
      </c>
      <c r="CF44" s="66" t="b">
        <v>0</v>
      </c>
      <c r="CG44" s="64" t="b">
        <v>0</v>
      </c>
      <c r="CH44" s="65" t="b">
        <v>0</v>
      </c>
      <c r="CI44" s="65" t="b">
        <v>0</v>
      </c>
      <c r="CJ44" s="66" t="b">
        <v>0</v>
      </c>
      <c r="CK44" s="64" t="s">
        <v>356</v>
      </c>
      <c r="CL44" s="65">
        <v>2</v>
      </c>
      <c r="CM44" s="65">
        <v>4</v>
      </c>
      <c r="CN44" s="65">
        <v>4</v>
      </c>
      <c r="CO44" s="65">
        <v>1</v>
      </c>
      <c r="CP44" s="65">
        <v>2</v>
      </c>
      <c r="CQ44" s="65">
        <v>1</v>
      </c>
      <c r="CR44" s="66">
        <v>2</v>
      </c>
      <c r="CS44" s="64" t="b">
        <v>0</v>
      </c>
      <c r="CT44" s="65" t="b">
        <v>0</v>
      </c>
      <c r="CU44" s="65" t="b">
        <v>0</v>
      </c>
      <c r="CV44" s="66" t="b">
        <v>0</v>
      </c>
      <c r="CW44" s="64" t="b">
        <v>0</v>
      </c>
      <c r="CX44" s="65" t="b">
        <v>0</v>
      </c>
      <c r="CY44" s="65" t="b">
        <v>0</v>
      </c>
      <c r="CZ44" s="65" t="b">
        <v>0</v>
      </c>
      <c r="DA44" s="65" t="b">
        <v>0</v>
      </c>
      <c r="DB44" s="65" t="b">
        <v>0</v>
      </c>
      <c r="DC44" s="65" t="b">
        <v>0</v>
      </c>
      <c r="DD44" s="65" t="b">
        <v>0</v>
      </c>
      <c r="DE44" s="65" t="b">
        <v>0</v>
      </c>
      <c r="DF44" s="66" t="b">
        <v>0</v>
      </c>
      <c r="DG44" s="64" t="s">
        <v>357</v>
      </c>
      <c r="DH44" s="65">
        <v>1</v>
      </c>
      <c r="DI44" s="65">
        <v>4</v>
      </c>
      <c r="DJ44" s="65">
        <v>4</v>
      </c>
      <c r="DK44" s="65">
        <v>1</v>
      </c>
      <c r="DL44" s="65">
        <v>4</v>
      </c>
      <c r="DM44" s="65">
        <v>4</v>
      </c>
      <c r="DN44" s="65">
        <v>1</v>
      </c>
      <c r="DO44" s="65">
        <v>2</v>
      </c>
      <c r="DP44" s="66">
        <v>2</v>
      </c>
      <c r="DQ44" s="64" t="b">
        <v>0</v>
      </c>
      <c r="DR44" s="65" t="b">
        <v>0</v>
      </c>
      <c r="DS44" s="65" t="b">
        <v>0</v>
      </c>
      <c r="DT44" s="65" t="b">
        <v>0</v>
      </c>
      <c r="DU44" s="66" t="b">
        <v>0</v>
      </c>
      <c r="DV44" s="64" t="b">
        <v>0</v>
      </c>
      <c r="DW44" s="65" t="b">
        <v>0</v>
      </c>
      <c r="DX44" s="65" t="b">
        <v>0</v>
      </c>
      <c r="DY44" s="65" t="b">
        <v>0</v>
      </c>
      <c r="DZ44" s="65" t="b">
        <v>0</v>
      </c>
      <c r="EA44" s="65" t="b">
        <v>0</v>
      </c>
      <c r="EB44" s="65" t="b">
        <v>0</v>
      </c>
      <c r="EC44" s="65" t="b">
        <v>0</v>
      </c>
      <c r="ED44" s="66" t="b">
        <v>0</v>
      </c>
      <c r="EE44" s="64" t="b">
        <v>0</v>
      </c>
      <c r="EF44" s="65" t="b">
        <v>0</v>
      </c>
      <c r="EG44" s="65" t="b">
        <v>0</v>
      </c>
      <c r="EH44" s="65" t="b">
        <v>0</v>
      </c>
      <c r="EI44" s="65" t="b">
        <v>0</v>
      </c>
      <c r="EJ44" s="65" t="b">
        <v>0</v>
      </c>
      <c r="EK44" s="65" t="b">
        <v>0</v>
      </c>
      <c r="EL44" s="65" t="b">
        <v>0</v>
      </c>
      <c r="EM44" s="65" t="b">
        <v>0</v>
      </c>
      <c r="EN44" s="66" t="b">
        <v>0</v>
      </c>
      <c r="EO44" s="64" t="b">
        <v>0</v>
      </c>
      <c r="EP44" s="65" t="b">
        <v>0</v>
      </c>
      <c r="EQ44" s="65" t="b">
        <v>0</v>
      </c>
      <c r="ER44" s="65" t="b">
        <v>0</v>
      </c>
      <c r="ES44" s="65" t="b">
        <v>0</v>
      </c>
      <c r="ET44" s="65" t="b">
        <v>0</v>
      </c>
      <c r="EU44" s="65" t="b">
        <v>0</v>
      </c>
      <c r="EV44" s="65" t="b">
        <v>0</v>
      </c>
      <c r="EW44" s="65" t="b">
        <v>0</v>
      </c>
      <c r="EX44" s="65" t="b">
        <v>0</v>
      </c>
      <c r="EY44" s="66" t="b">
        <v>0</v>
      </c>
    </row>
    <row r="45" spans="1:155" s="65" customFormat="1" ht="240">
      <c r="A45" s="297"/>
      <c r="B45" s="320"/>
      <c r="C45" s="111" t="s">
        <v>349</v>
      </c>
      <c r="D45" s="71" t="s">
        <v>358</v>
      </c>
      <c r="E45" s="59">
        <f t="shared" si="0"/>
        <v>1</v>
      </c>
      <c r="F45" s="72" t="s">
        <v>359</v>
      </c>
      <c r="G45" s="61"/>
      <c r="H45" s="61"/>
      <c r="I45" s="61"/>
      <c r="J45" s="61"/>
      <c r="K45" s="61"/>
      <c r="L45" s="61"/>
      <c r="M45" s="61"/>
      <c r="N45" s="61"/>
      <c r="O45" s="61"/>
      <c r="P45" s="61"/>
      <c r="Q45" s="61" t="s">
        <v>170</v>
      </c>
      <c r="R45" s="61"/>
      <c r="S45" s="61"/>
      <c r="T45" s="61"/>
      <c r="U45" s="61"/>
      <c r="V45" s="63"/>
      <c r="W45" s="64" t="b">
        <v>0</v>
      </c>
      <c r="X45" s="65" t="b">
        <v>0</v>
      </c>
      <c r="Y45" s="65" t="b">
        <v>0</v>
      </c>
      <c r="Z45" s="65" t="b">
        <v>0</v>
      </c>
      <c r="AA45" s="65" t="b">
        <v>0</v>
      </c>
      <c r="AB45" s="65" t="b">
        <v>0</v>
      </c>
      <c r="AC45" s="66" t="b">
        <v>0</v>
      </c>
      <c r="AD45" s="64" t="b">
        <v>0</v>
      </c>
      <c r="AE45" s="65" t="b">
        <v>0</v>
      </c>
      <c r="AF45" s="65" t="b">
        <v>0</v>
      </c>
      <c r="AG45" s="65" t="b">
        <v>0</v>
      </c>
      <c r="AH45" s="65" t="b">
        <v>0</v>
      </c>
      <c r="AI45" s="65" t="b">
        <v>0</v>
      </c>
      <c r="AJ45" s="65" t="b">
        <v>0</v>
      </c>
      <c r="AK45" s="64" t="b">
        <v>0</v>
      </c>
      <c r="AL45" s="65" t="b">
        <v>0</v>
      </c>
      <c r="AM45" s="65" t="b">
        <v>0</v>
      </c>
      <c r="AN45" s="65" t="b">
        <v>0</v>
      </c>
      <c r="AO45" s="65" t="b">
        <v>0</v>
      </c>
      <c r="AP45" s="65" t="b">
        <v>0</v>
      </c>
      <c r="AQ45" s="65" t="b">
        <v>0</v>
      </c>
      <c r="AR45" s="65" t="b">
        <v>0</v>
      </c>
      <c r="AS45" s="65" t="b">
        <v>0</v>
      </c>
      <c r="AT45" s="65" t="b">
        <v>0</v>
      </c>
      <c r="AU45" s="65" t="b">
        <v>0</v>
      </c>
      <c r="AV45" s="66" t="b">
        <v>0</v>
      </c>
      <c r="AW45" s="64" t="b">
        <v>0</v>
      </c>
      <c r="AX45" s="65" t="b">
        <v>0</v>
      </c>
      <c r="AY45" s="65" t="b">
        <v>0</v>
      </c>
      <c r="AZ45" s="65" t="b">
        <v>0</v>
      </c>
      <c r="BA45" s="65" t="b">
        <v>0</v>
      </c>
      <c r="BB45" s="65" t="b">
        <v>0</v>
      </c>
      <c r="BC45" s="65" t="b">
        <v>0</v>
      </c>
      <c r="BD45" s="65" t="b">
        <v>0</v>
      </c>
      <c r="BE45" s="65" t="b">
        <v>0</v>
      </c>
      <c r="BF45" s="65" t="b">
        <v>0</v>
      </c>
      <c r="BG45" s="66" t="b">
        <v>0</v>
      </c>
      <c r="BH45" s="64" t="b">
        <v>0</v>
      </c>
      <c r="BI45" s="65" t="b">
        <v>0</v>
      </c>
      <c r="BJ45" s="65" t="b">
        <v>0</v>
      </c>
      <c r="BK45" s="65" t="b">
        <v>0</v>
      </c>
      <c r="BL45" s="65" t="b">
        <v>0</v>
      </c>
      <c r="BM45" s="65" t="b">
        <v>0</v>
      </c>
      <c r="BN45" s="65" t="b">
        <v>0</v>
      </c>
      <c r="BO45" s="65" t="b">
        <v>0</v>
      </c>
      <c r="BP45" s="65" t="b">
        <v>0</v>
      </c>
      <c r="BQ45" s="65" t="b">
        <v>0</v>
      </c>
      <c r="BR45" s="66" t="b">
        <v>0</v>
      </c>
      <c r="BS45" s="64" t="b">
        <v>0</v>
      </c>
      <c r="BT45" s="65" t="b">
        <v>0</v>
      </c>
      <c r="BU45" s="65" t="b">
        <v>0</v>
      </c>
      <c r="BV45" s="65" t="b">
        <v>0</v>
      </c>
      <c r="BW45" s="65" t="b">
        <v>0</v>
      </c>
      <c r="BX45" s="65" t="b">
        <v>0</v>
      </c>
      <c r="BY45" s="65" t="b">
        <v>0</v>
      </c>
      <c r="BZ45" s="65" t="b">
        <v>0</v>
      </c>
      <c r="CA45" s="65" t="b">
        <v>0</v>
      </c>
      <c r="CB45" s="66" t="b">
        <v>0</v>
      </c>
      <c r="CC45" s="64" t="b">
        <v>0</v>
      </c>
      <c r="CD45" s="65" t="b">
        <v>0</v>
      </c>
      <c r="CE45" s="65" t="b">
        <v>0</v>
      </c>
      <c r="CF45" s="66" t="b">
        <v>0</v>
      </c>
      <c r="CG45" s="64" t="b">
        <v>0</v>
      </c>
      <c r="CH45" s="65" t="b">
        <v>0</v>
      </c>
      <c r="CI45" s="65" t="b">
        <v>0</v>
      </c>
      <c r="CJ45" s="66" t="b">
        <v>0</v>
      </c>
      <c r="CK45" s="64" t="b">
        <v>0</v>
      </c>
      <c r="CL45" s="65" t="b">
        <v>0</v>
      </c>
      <c r="CM45" s="65" t="b">
        <v>0</v>
      </c>
      <c r="CN45" s="65" t="b">
        <v>0</v>
      </c>
      <c r="CO45" s="65" t="b">
        <v>0</v>
      </c>
      <c r="CP45" s="65" t="b">
        <v>0</v>
      </c>
      <c r="CQ45" s="65" t="b">
        <v>0</v>
      </c>
      <c r="CR45" s="66" t="b">
        <v>0</v>
      </c>
      <c r="CS45" s="64" t="b">
        <v>0</v>
      </c>
      <c r="CT45" s="65" t="b">
        <v>0</v>
      </c>
      <c r="CU45" s="65" t="b">
        <v>0</v>
      </c>
      <c r="CV45" s="66" t="b">
        <v>0</v>
      </c>
      <c r="CW45" s="64" t="s">
        <v>359</v>
      </c>
      <c r="CX45" s="65">
        <v>2</v>
      </c>
      <c r="CY45" s="65">
        <v>4</v>
      </c>
      <c r="CZ45" s="65">
        <v>1</v>
      </c>
      <c r="DA45" s="65">
        <v>4</v>
      </c>
      <c r="DB45" s="65">
        <v>4</v>
      </c>
      <c r="DC45" s="65">
        <v>4</v>
      </c>
      <c r="DD45" s="65">
        <v>4</v>
      </c>
      <c r="DE45" s="65">
        <v>4</v>
      </c>
      <c r="DF45" s="66">
        <v>4</v>
      </c>
      <c r="DG45" s="64" t="b">
        <v>0</v>
      </c>
      <c r="DH45" s="65" t="b">
        <v>0</v>
      </c>
      <c r="DI45" s="65" t="b">
        <v>0</v>
      </c>
      <c r="DJ45" s="65" t="b">
        <v>0</v>
      </c>
      <c r="DK45" s="65" t="b">
        <v>0</v>
      </c>
      <c r="DL45" s="65" t="b">
        <v>0</v>
      </c>
      <c r="DM45" s="65" t="b">
        <v>0</v>
      </c>
      <c r="DN45" s="65" t="b">
        <v>0</v>
      </c>
      <c r="DO45" s="65" t="b">
        <v>0</v>
      </c>
      <c r="DP45" s="66" t="b">
        <v>0</v>
      </c>
      <c r="DQ45" s="64" t="b">
        <v>0</v>
      </c>
      <c r="DR45" s="65" t="b">
        <v>0</v>
      </c>
      <c r="DS45" s="65" t="b">
        <v>0</v>
      </c>
      <c r="DT45" s="65" t="b">
        <v>0</v>
      </c>
      <c r="DU45" s="66" t="b">
        <v>0</v>
      </c>
      <c r="DV45" s="64" t="b">
        <v>0</v>
      </c>
      <c r="DW45" s="65" t="b">
        <v>0</v>
      </c>
      <c r="DX45" s="65" t="b">
        <v>0</v>
      </c>
      <c r="DY45" s="65" t="b">
        <v>0</v>
      </c>
      <c r="DZ45" s="65" t="b">
        <v>0</v>
      </c>
      <c r="EA45" s="65" t="b">
        <v>0</v>
      </c>
      <c r="EB45" s="65" t="b">
        <v>0</v>
      </c>
      <c r="EC45" s="65" t="b">
        <v>0</v>
      </c>
      <c r="ED45" s="66" t="b">
        <v>0</v>
      </c>
      <c r="EE45" s="64" t="b">
        <v>0</v>
      </c>
      <c r="EF45" s="65" t="b">
        <v>0</v>
      </c>
      <c r="EG45" s="65" t="b">
        <v>0</v>
      </c>
      <c r="EH45" s="65" t="b">
        <v>0</v>
      </c>
      <c r="EI45" s="65" t="b">
        <v>0</v>
      </c>
      <c r="EJ45" s="65" t="b">
        <v>0</v>
      </c>
      <c r="EK45" s="65" t="b">
        <v>0</v>
      </c>
      <c r="EL45" s="65" t="b">
        <v>0</v>
      </c>
      <c r="EM45" s="65" t="b">
        <v>0</v>
      </c>
      <c r="EN45" s="66" t="b">
        <v>0</v>
      </c>
      <c r="EO45" s="64" t="b">
        <v>0</v>
      </c>
      <c r="EP45" s="65" t="b">
        <v>0</v>
      </c>
      <c r="EQ45" s="65" t="b">
        <v>0</v>
      </c>
      <c r="ER45" s="65" t="b">
        <v>0</v>
      </c>
      <c r="ES45" s="65" t="b">
        <v>0</v>
      </c>
      <c r="ET45" s="65" t="b">
        <v>0</v>
      </c>
      <c r="EU45" s="65" t="b">
        <v>0</v>
      </c>
      <c r="EV45" s="65" t="b">
        <v>0</v>
      </c>
      <c r="EW45" s="65" t="b">
        <v>0</v>
      </c>
      <c r="EX45" s="65" t="b">
        <v>0</v>
      </c>
      <c r="EY45" s="66" t="b">
        <v>0</v>
      </c>
    </row>
    <row r="46" spans="1:155" s="65" customFormat="1" ht="240">
      <c r="A46" s="297"/>
      <c r="B46" s="320"/>
      <c r="C46" s="111" t="s">
        <v>349</v>
      </c>
      <c r="D46" s="67" t="s">
        <v>360</v>
      </c>
      <c r="E46" s="59">
        <f t="shared" si="0"/>
        <v>1</v>
      </c>
      <c r="F46" s="68" t="s">
        <v>361</v>
      </c>
      <c r="G46" s="61"/>
      <c r="H46" s="61"/>
      <c r="I46" s="61"/>
      <c r="J46" s="61"/>
      <c r="K46" s="61"/>
      <c r="L46" s="61"/>
      <c r="M46" s="61"/>
      <c r="N46" s="61"/>
      <c r="O46" s="61"/>
      <c r="P46" s="61"/>
      <c r="Q46" s="61"/>
      <c r="R46" s="61"/>
      <c r="S46" s="61" t="s">
        <v>170</v>
      </c>
      <c r="T46" s="61"/>
      <c r="U46" s="61"/>
      <c r="V46" s="63"/>
      <c r="W46" s="64" t="b">
        <v>0</v>
      </c>
      <c r="X46" s="65" t="b">
        <v>0</v>
      </c>
      <c r="Y46" s="65" t="b">
        <v>0</v>
      </c>
      <c r="Z46" s="65" t="b">
        <v>0</v>
      </c>
      <c r="AA46" s="65" t="b">
        <v>0</v>
      </c>
      <c r="AB46" s="65" t="b">
        <v>0</v>
      </c>
      <c r="AC46" s="66" t="b">
        <v>0</v>
      </c>
      <c r="AD46" s="64" t="b">
        <v>0</v>
      </c>
      <c r="AE46" s="65" t="b">
        <v>0</v>
      </c>
      <c r="AF46" s="65" t="b">
        <v>0</v>
      </c>
      <c r="AG46" s="65" t="b">
        <v>0</v>
      </c>
      <c r="AH46" s="65" t="b">
        <v>0</v>
      </c>
      <c r="AI46" s="65" t="b">
        <v>0</v>
      </c>
      <c r="AJ46" s="65" t="b">
        <v>0</v>
      </c>
      <c r="AK46" s="64" t="b">
        <v>0</v>
      </c>
      <c r="AL46" s="65" t="b">
        <v>0</v>
      </c>
      <c r="AM46" s="65" t="b">
        <v>0</v>
      </c>
      <c r="AN46" s="65" t="b">
        <v>0</v>
      </c>
      <c r="AO46" s="65" t="b">
        <v>0</v>
      </c>
      <c r="AP46" s="65" t="b">
        <v>0</v>
      </c>
      <c r="AQ46" s="65" t="b">
        <v>0</v>
      </c>
      <c r="AR46" s="65" t="b">
        <v>0</v>
      </c>
      <c r="AS46" s="65" t="b">
        <v>0</v>
      </c>
      <c r="AT46" s="65" t="b">
        <v>0</v>
      </c>
      <c r="AU46" s="65" t="b">
        <v>0</v>
      </c>
      <c r="AV46" s="66" t="b">
        <v>0</v>
      </c>
      <c r="AW46" s="64" t="b">
        <v>0</v>
      </c>
      <c r="AX46" s="65" t="b">
        <v>0</v>
      </c>
      <c r="AY46" s="65" t="b">
        <v>0</v>
      </c>
      <c r="AZ46" s="65" t="b">
        <v>0</v>
      </c>
      <c r="BA46" s="65" t="b">
        <v>0</v>
      </c>
      <c r="BB46" s="65" t="b">
        <v>0</v>
      </c>
      <c r="BC46" s="65" t="b">
        <v>0</v>
      </c>
      <c r="BD46" s="65" t="b">
        <v>0</v>
      </c>
      <c r="BE46" s="65" t="b">
        <v>0</v>
      </c>
      <c r="BF46" s="65" t="b">
        <v>0</v>
      </c>
      <c r="BG46" s="66" t="b">
        <v>0</v>
      </c>
      <c r="BH46" s="64" t="b">
        <v>0</v>
      </c>
      <c r="BI46" s="65" t="b">
        <v>0</v>
      </c>
      <c r="BJ46" s="65" t="b">
        <v>0</v>
      </c>
      <c r="BK46" s="65" t="b">
        <v>0</v>
      </c>
      <c r="BL46" s="65" t="b">
        <v>0</v>
      </c>
      <c r="BM46" s="65" t="b">
        <v>0</v>
      </c>
      <c r="BN46" s="65" t="b">
        <v>0</v>
      </c>
      <c r="BO46" s="65" t="b">
        <v>0</v>
      </c>
      <c r="BP46" s="65" t="b">
        <v>0</v>
      </c>
      <c r="BQ46" s="65" t="b">
        <v>0</v>
      </c>
      <c r="BR46" s="66" t="b">
        <v>0</v>
      </c>
      <c r="BS46" s="64" t="b">
        <v>0</v>
      </c>
      <c r="BT46" s="65" t="b">
        <v>0</v>
      </c>
      <c r="BU46" s="65" t="b">
        <v>0</v>
      </c>
      <c r="BV46" s="65" t="b">
        <v>0</v>
      </c>
      <c r="BW46" s="65" t="b">
        <v>0</v>
      </c>
      <c r="BX46" s="65" t="b">
        <v>0</v>
      </c>
      <c r="BY46" s="65" t="b">
        <v>0</v>
      </c>
      <c r="BZ46" s="65" t="b">
        <v>0</v>
      </c>
      <c r="CA46" s="65" t="b">
        <v>0</v>
      </c>
      <c r="CB46" s="66" t="b">
        <v>0</v>
      </c>
      <c r="CC46" s="64" t="b">
        <v>0</v>
      </c>
      <c r="CD46" s="65" t="b">
        <v>0</v>
      </c>
      <c r="CE46" s="65" t="b">
        <v>0</v>
      </c>
      <c r="CF46" s="66" t="b">
        <v>0</v>
      </c>
      <c r="CG46" s="64" t="b">
        <v>0</v>
      </c>
      <c r="CH46" s="65" t="b">
        <v>0</v>
      </c>
      <c r="CI46" s="65" t="b">
        <v>0</v>
      </c>
      <c r="CJ46" s="66" t="b">
        <v>0</v>
      </c>
      <c r="CK46" s="64" t="b">
        <v>0</v>
      </c>
      <c r="CL46" s="65" t="b">
        <v>0</v>
      </c>
      <c r="CM46" s="65" t="b">
        <v>0</v>
      </c>
      <c r="CN46" s="65" t="b">
        <v>0</v>
      </c>
      <c r="CO46" s="65" t="b">
        <v>0</v>
      </c>
      <c r="CP46" s="65" t="b">
        <v>0</v>
      </c>
      <c r="CQ46" s="65" t="b">
        <v>0</v>
      </c>
      <c r="CR46" s="66" t="b">
        <v>0</v>
      </c>
      <c r="CS46" s="64" t="b">
        <v>0</v>
      </c>
      <c r="CT46" s="65" t="b">
        <v>0</v>
      </c>
      <c r="CU46" s="65" t="b">
        <v>0</v>
      </c>
      <c r="CV46" s="66" t="b">
        <v>0</v>
      </c>
      <c r="CW46" s="64" t="b">
        <v>0</v>
      </c>
      <c r="CX46" s="65" t="b">
        <v>0</v>
      </c>
      <c r="CY46" s="65" t="b">
        <v>0</v>
      </c>
      <c r="CZ46" s="65" t="b">
        <v>0</v>
      </c>
      <c r="DA46" s="65" t="b">
        <v>0</v>
      </c>
      <c r="DB46" s="65" t="b">
        <v>0</v>
      </c>
      <c r="DC46" s="65" t="b">
        <v>0</v>
      </c>
      <c r="DD46" s="65" t="b">
        <v>0</v>
      </c>
      <c r="DE46" s="65" t="b">
        <v>0</v>
      </c>
      <c r="DF46" s="66" t="b">
        <v>0</v>
      </c>
      <c r="DG46" s="64" t="b">
        <v>0</v>
      </c>
      <c r="DH46" s="65" t="b">
        <v>0</v>
      </c>
      <c r="DI46" s="65" t="b">
        <v>0</v>
      </c>
      <c r="DJ46" s="65" t="b">
        <v>0</v>
      </c>
      <c r="DK46" s="65" t="b">
        <v>0</v>
      </c>
      <c r="DL46" s="65" t="b">
        <v>0</v>
      </c>
      <c r="DM46" s="65" t="b">
        <v>0</v>
      </c>
      <c r="DN46" s="65" t="b">
        <v>0</v>
      </c>
      <c r="DO46" s="65" t="b">
        <v>0</v>
      </c>
      <c r="DP46" s="66" t="b">
        <v>0</v>
      </c>
      <c r="DQ46" s="64" t="s">
        <v>362</v>
      </c>
      <c r="DR46" s="65">
        <v>4</v>
      </c>
      <c r="DS46" s="65">
        <v>2</v>
      </c>
      <c r="DT46" s="65">
        <v>4</v>
      </c>
      <c r="DU46" s="66">
        <v>2</v>
      </c>
      <c r="DV46" s="64" t="b">
        <v>0</v>
      </c>
      <c r="DW46" s="65" t="b">
        <v>0</v>
      </c>
      <c r="DX46" s="65" t="b">
        <v>0</v>
      </c>
      <c r="DY46" s="65" t="b">
        <v>0</v>
      </c>
      <c r="DZ46" s="65" t="b">
        <v>0</v>
      </c>
      <c r="EA46" s="65" t="b">
        <v>0</v>
      </c>
      <c r="EB46" s="65" t="b">
        <v>0</v>
      </c>
      <c r="EC46" s="65" t="b">
        <v>0</v>
      </c>
      <c r="ED46" s="66" t="b">
        <v>0</v>
      </c>
      <c r="EE46" s="64" t="b">
        <v>0</v>
      </c>
      <c r="EF46" s="65" t="b">
        <v>0</v>
      </c>
      <c r="EG46" s="65" t="b">
        <v>0</v>
      </c>
      <c r="EH46" s="65" t="b">
        <v>0</v>
      </c>
      <c r="EI46" s="65" t="b">
        <v>0</v>
      </c>
      <c r="EJ46" s="65" t="b">
        <v>0</v>
      </c>
      <c r="EK46" s="65" t="b">
        <v>0</v>
      </c>
      <c r="EL46" s="65" t="b">
        <v>0</v>
      </c>
      <c r="EM46" s="65" t="b">
        <v>0</v>
      </c>
      <c r="EN46" s="66" t="b">
        <v>0</v>
      </c>
      <c r="EO46" s="64" t="b">
        <v>0</v>
      </c>
      <c r="EP46" s="65" t="b">
        <v>0</v>
      </c>
      <c r="EQ46" s="65" t="b">
        <v>0</v>
      </c>
      <c r="ER46" s="65" t="b">
        <v>0</v>
      </c>
      <c r="ES46" s="65" t="b">
        <v>0</v>
      </c>
      <c r="ET46" s="65" t="b">
        <v>0</v>
      </c>
      <c r="EU46" s="65" t="b">
        <v>0</v>
      </c>
      <c r="EV46" s="65" t="b">
        <v>0</v>
      </c>
      <c r="EW46" s="65" t="b">
        <v>0</v>
      </c>
      <c r="EX46" s="65" t="b">
        <v>0</v>
      </c>
      <c r="EY46" s="66" t="b">
        <v>0</v>
      </c>
    </row>
    <row r="47" spans="1:155" s="65" customFormat="1" ht="240">
      <c r="A47" s="297"/>
      <c r="B47" s="320"/>
      <c r="C47" s="111" t="s">
        <v>349</v>
      </c>
      <c r="D47" s="112" t="s">
        <v>363</v>
      </c>
      <c r="E47" s="59">
        <f t="shared" si="0"/>
        <v>1</v>
      </c>
      <c r="F47" s="70" t="s">
        <v>364</v>
      </c>
      <c r="G47" s="61"/>
      <c r="H47" s="61"/>
      <c r="I47" s="61"/>
      <c r="J47" s="61"/>
      <c r="K47" s="61"/>
      <c r="L47" s="61"/>
      <c r="M47" s="61"/>
      <c r="N47" s="61"/>
      <c r="O47" s="61"/>
      <c r="P47" s="61"/>
      <c r="Q47" s="61"/>
      <c r="R47" s="61"/>
      <c r="S47" s="61"/>
      <c r="T47" s="61"/>
      <c r="U47" s="61"/>
      <c r="V47" s="63" t="s">
        <v>170</v>
      </c>
      <c r="W47" s="64" t="b">
        <v>0</v>
      </c>
      <c r="X47" s="65" t="b">
        <v>0</v>
      </c>
      <c r="Y47" s="65" t="b">
        <v>0</v>
      </c>
      <c r="Z47" s="65" t="b">
        <v>0</v>
      </c>
      <c r="AA47" s="65" t="b">
        <v>0</v>
      </c>
      <c r="AB47" s="65" t="b">
        <v>0</v>
      </c>
      <c r="AC47" s="66" t="b">
        <v>0</v>
      </c>
      <c r="AD47" s="64" t="b">
        <v>0</v>
      </c>
      <c r="AE47" s="65" t="b">
        <v>0</v>
      </c>
      <c r="AF47" s="65" t="b">
        <v>0</v>
      </c>
      <c r="AG47" s="65" t="b">
        <v>0</v>
      </c>
      <c r="AH47" s="65" t="b">
        <v>0</v>
      </c>
      <c r="AI47" s="65" t="b">
        <v>0</v>
      </c>
      <c r="AJ47" s="65" t="b">
        <v>0</v>
      </c>
      <c r="AK47" s="64" t="b">
        <v>0</v>
      </c>
      <c r="AL47" s="65" t="b">
        <v>0</v>
      </c>
      <c r="AM47" s="65" t="b">
        <v>0</v>
      </c>
      <c r="AN47" s="65" t="b">
        <v>0</v>
      </c>
      <c r="AO47" s="65" t="b">
        <v>0</v>
      </c>
      <c r="AP47" s="65" t="b">
        <v>0</v>
      </c>
      <c r="AQ47" s="65" t="b">
        <v>0</v>
      </c>
      <c r="AR47" s="65" t="b">
        <v>0</v>
      </c>
      <c r="AS47" s="65" t="b">
        <v>0</v>
      </c>
      <c r="AT47" s="65" t="b">
        <v>0</v>
      </c>
      <c r="AU47" s="65" t="b">
        <v>0</v>
      </c>
      <c r="AV47" s="66" t="b">
        <v>0</v>
      </c>
      <c r="AW47" s="64" t="b">
        <v>0</v>
      </c>
      <c r="AX47" s="65" t="b">
        <v>0</v>
      </c>
      <c r="AY47" s="65" t="b">
        <v>0</v>
      </c>
      <c r="AZ47" s="65" t="b">
        <v>0</v>
      </c>
      <c r="BA47" s="65" t="b">
        <v>0</v>
      </c>
      <c r="BB47" s="65" t="b">
        <v>0</v>
      </c>
      <c r="BC47" s="65" t="b">
        <v>0</v>
      </c>
      <c r="BD47" s="65" t="b">
        <v>0</v>
      </c>
      <c r="BE47" s="65" t="b">
        <v>0</v>
      </c>
      <c r="BF47" s="65" t="b">
        <v>0</v>
      </c>
      <c r="BG47" s="66" t="b">
        <v>0</v>
      </c>
      <c r="BH47" s="64" t="b">
        <v>0</v>
      </c>
      <c r="BI47" s="65" t="b">
        <v>0</v>
      </c>
      <c r="BJ47" s="65" t="b">
        <v>0</v>
      </c>
      <c r="BK47" s="65" t="b">
        <v>0</v>
      </c>
      <c r="BL47" s="65" t="b">
        <v>0</v>
      </c>
      <c r="BM47" s="65" t="b">
        <v>0</v>
      </c>
      <c r="BN47" s="65" t="b">
        <v>0</v>
      </c>
      <c r="BO47" s="65" t="b">
        <v>0</v>
      </c>
      <c r="BP47" s="65" t="b">
        <v>0</v>
      </c>
      <c r="BQ47" s="65" t="b">
        <v>0</v>
      </c>
      <c r="BR47" s="66" t="b">
        <v>0</v>
      </c>
      <c r="BS47" s="64" t="b">
        <v>0</v>
      </c>
      <c r="BT47" s="65" t="b">
        <v>0</v>
      </c>
      <c r="BU47" s="65" t="b">
        <v>0</v>
      </c>
      <c r="BV47" s="65" t="b">
        <v>0</v>
      </c>
      <c r="BW47" s="65" t="b">
        <v>0</v>
      </c>
      <c r="BX47" s="65" t="b">
        <v>0</v>
      </c>
      <c r="BY47" s="65" t="b">
        <v>0</v>
      </c>
      <c r="BZ47" s="65" t="b">
        <v>0</v>
      </c>
      <c r="CA47" s="65" t="b">
        <v>0</v>
      </c>
      <c r="CB47" s="66" t="b">
        <v>0</v>
      </c>
      <c r="CC47" s="64" t="b">
        <v>0</v>
      </c>
      <c r="CD47" s="65" t="b">
        <v>0</v>
      </c>
      <c r="CE47" s="65" t="b">
        <v>0</v>
      </c>
      <c r="CF47" s="66" t="b">
        <v>0</v>
      </c>
      <c r="CG47" s="64" t="b">
        <v>0</v>
      </c>
      <c r="CH47" s="65" t="b">
        <v>0</v>
      </c>
      <c r="CI47" s="65" t="b">
        <v>0</v>
      </c>
      <c r="CJ47" s="66" t="b">
        <v>0</v>
      </c>
      <c r="CK47" s="64" t="b">
        <v>0</v>
      </c>
      <c r="CL47" s="65" t="b">
        <v>0</v>
      </c>
      <c r="CM47" s="65" t="b">
        <v>0</v>
      </c>
      <c r="CN47" s="65" t="b">
        <v>0</v>
      </c>
      <c r="CO47" s="65" t="b">
        <v>0</v>
      </c>
      <c r="CP47" s="65" t="b">
        <v>0</v>
      </c>
      <c r="CQ47" s="65" t="b">
        <v>0</v>
      </c>
      <c r="CR47" s="66" t="b">
        <v>0</v>
      </c>
      <c r="CS47" s="64" t="b">
        <v>0</v>
      </c>
      <c r="CT47" s="65" t="b">
        <v>0</v>
      </c>
      <c r="CU47" s="65" t="b">
        <v>0</v>
      </c>
      <c r="CV47" s="66" t="b">
        <v>0</v>
      </c>
      <c r="CW47" s="64" t="b">
        <v>0</v>
      </c>
      <c r="CX47" s="65" t="b">
        <v>0</v>
      </c>
      <c r="CY47" s="65" t="b">
        <v>0</v>
      </c>
      <c r="CZ47" s="65" t="b">
        <v>0</v>
      </c>
      <c r="DA47" s="65" t="b">
        <v>0</v>
      </c>
      <c r="DB47" s="65" t="b">
        <v>0</v>
      </c>
      <c r="DC47" s="65" t="b">
        <v>0</v>
      </c>
      <c r="DD47" s="65" t="b">
        <v>0</v>
      </c>
      <c r="DE47" s="65" t="b">
        <v>0</v>
      </c>
      <c r="DF47" s="66" t="b">
        <v>0</v>
      </c>
      <c r="DG47" s="64" t="b">
        <v>0</v>
      </c>
      <c r="DH47" s="65" t="b">
        <v>0</v>
      </c>
      <c r="DI47" s="65" t="b">
        <v>0</v>
      </c>
      <c r="DJ47" s="65" t="b">
        <v>0</v>
      </c>
      <c r="DK47" s="65" t="b">
        <v>0</v>
      </c>
      <c r="DL47" s="65" t="b">
        <v>0</v>
      </c>
      <c r="DM47" s="65" t="b">
        <v>0</v>
      </c>
      <c r="DN47" s="65" t="b">
        <v>0</v>
      </c>
      <c r="DO47" s="65" t="b">
        <v>0</v>
      </c>
      <c r="DP47" s="66" t="b">
        <v>0</v>
      </c>
      <c r="DQ47" s="64" t="b">
        <v>0</v>
      </c>
      <c r="DR47" s="65" t="b">
        <v>0</v>
      </c>
      <c r="DS47" s="65" t="b">
        <v>0</v>
      </c>
      <c r="DT47" s="65" t="b">
        <v>0</v>
      </c>
      <c r="DU47" s="66" t="b">
        <v>0</v>
      </c>
      <c r="DV47" s="64" t="b">
        <v>0</v>
      </c>
      <c r="DW47" s="65" t="b">
        <v>0</v>
      </c>
      <c r="DX47" s="65" t="b">
        <v>0</v>
      </c>
      <c r="DY47" s="65" t="b">
        <v>0</v>
      </c>
      <c r="DZ47" s="65" t="b">
        <v>0</v>
      </c>
      <c r="EA47" s="65" t="b">
        <v>0</v>
      </c>
      <c r="EB47" s="65" t="b">
        <v>0</v>
      </c>
      <c r="EC47" s="65" t="b">
        <v>0</v>
      </c>
      <c r="ED47" s="66" t="b">
        <v>0</v>
      </c>
      <c r="EE47" s="64" t="b">
        <v>0</v>
      </c>
      <c r="EF47" s="65" t="b">
        <v>0</v>
      </c>
      <c r="EG47" s="65" t="b">
        <v>0</v>
      </c>
      <c r="EH47" s="65" t="b">
        <v>0</v>
      </c>
      <c r="EI47" s="65" t="b">
        <v>0</v>
      </c>
      <c r="EJ47" s="65" t="b">
        <v>0</v>
      </c>
      <c r="EK47" s="65" t="b">
        <v>0</v>
      </c>
      <c r="EL47" s="65" t="b">
        <v>0</v>
      </c>
      <c r="EM47" s="65" t="b">
        <v>0</v>
      </c>
      <c r="EN47" s="66" t="b">
        <v>0</v>
      </c>
      <c r="EO47" s="64" t="s">
        <v>365</v>
      </c>
      <c r="EP47" s="65">
        <v>4</v>
      </c>
      <c r="EQ47" s="65">
        <v>4</v>
      </c>
      <c r="ER47" s="65">
        <v>2</v>
      </c>
      <c r="ES47" s="65">
        <v>4</v>
      </c>
      <c r="ET47" s="65">
        <v>4</v>
      </c>
      <c r="EU47" s="65">
        <v>2</v>
      </c>
      <c r="EV47" s="65">
        <v>2</v>
      </c>
      <c r="EW47" s="65">
        <v>4</v>
      </c>
      <c r="EX47" s="65">
        <v>2</v>
      </c>
      <c r="EY47" s="66">
        <v>4</v>
      </c>
    </row>
    <row r="48" spans="1:155" s="65" customFormat="1" ht="225">
      <c r="A48" s="297"/>
      <c r="B48" s="320"/>
      <c r="C48" s="111" t="s">
        <v>349</v>
      </c>
      <c r="D48" s="71" t="s">
        <v>366</v>
      </c>
      <c r="E48" s="59">
        <f t="shared" si="0"/>
        <v>5</v>
      </c>
      <c r="F48" s="68" t="s">
        <v>367</v>
      </c>
      <c r="G48" s="61"/>
      <c r="H48" s="61" t="s">
        <v>170</v>
      </c>
      <c r="I48" s="61"/>
      <c r="J48" s="61"/>
      <c r="K48" s="61"/>
      <c r="L48" s="61" t="s">
        <v>170</v>
      </c>
      <c r="M48" s="61" t="s">
        <v>170</v>
      </c>
      <c r="N48" s="61" t="s">
        <v>170</v>
      </c>
      <c r="O48" s="61"/>
      <c r="P48" s="61" t="s">
        <v>170</v>
      </c>
      <c r="Q48" s="61"/>
      <c r="R48" s="61"/>
      <c r="S48" s="61"/>
      <c r="T48" s="61"/>
      <c r="U48" s="61"/>
      <c r="V48" s="63"/>
      <c r="W48" s="64" t="b">
        <v>0</v>
      </c>
      <c r="X48" s="65" t="b">
        <v>0</v>
      </c>
      <c r="Y48" s="65" t="b">
        <v>0</v>
      </c>
      <c r="Z48" s="65" t="b">
        <v>0</v>
      </c>
      <c r="AA48" s="65" t="b">
        <v>0</v>
      </c>
      <c r="AB48" s="65" t="b">
        <v>0</v>
      </c>
      <c r="AC48" s="66" t="b">
        <v>0</v>
      </c>
      <c r="AD48" s="64" t="s">
        <v>368</v>
      </c>
      <c r="AE48" s="65">
        <v>2</v>
      </c>
      <c r="AF48" s="65">
        <v>2</v>
      </c>
      <c r="AG48" s="65">
        <v>2</v>
      </c>
      <c r="AH48" s="65">
        <v>2</v>
      </c>
      <c r="AI48" s="65">
        <v>2</v>
      </c>
      <c r="AJ48" s="65">
        <v>2</v>
      </c>
      <c r="AK48" s="64" t="b">
        <v>0</v>
      </c>
      <c r="AL48" s="65" t="b">
        <v>0</v>
      </c>
      <c r="AM48" s="65" t="b">
        <v>0</v>
      </c>
      <c r="AN48" s="65" t="b">
        <v>0</v>
      </c>
      <c r="AO48" s="65" t="b">
        <v>0</v>
      </c>
      <c r="AP48" s="65" t="b">
        <v>0</v>
      </c>
      <c r="AQ48" s="65" t="b">
        <v>0</v>
      </c>
      <c r="AR48" s="65" t="b">
        <v>0</v>
      </c>
      <c r="AS48" s="65" t="b">
        <v>0</v>
      </c>
      <c r="AT48" s="65" t="b">
        <v>0</v>
      </c>
      <c r="AU48" s="65" t="b">
        <v>0</v>
      </c>
      <c r="AV48" s="66" t="b">
        <v>0</v>
      </c>
      <c r="AW48" s="64" t="b">
        <v>0</v>
      </c>
      <c r="AX48" s="65" t="b">
        <v>0</v>
      </c>
      <c r="AY48" s="65" t="b">
        <v>0</v>
      </c>
      <c r="AZ48" s="65" t="b">
        <v>0</v>
      </c>
      <c r="BA48" s="65" t="b">
        <v>0</v>
      </c>
      <c r="BB48" s="65" t="b">
        <v>0</v>
      </c>
      <c r="BC48" s="65" t="b">
        <v>0</v>
      </c>
      <c r="BD48" s="65" t="b">
        <v>0</v>
      </c>
      <c r="BE48" s="65" t="b">
        <v>0</v>
      </c>
      <c r="BF48" s="65" t="b">
        <v>0</v>
      </c>
      <c r="BG48" s="66" t="b">
        <v>0</v>
      </c>
      <c r="BH48" s="64" t="b">
        <v>0</v>
      </c>
      <c r="BI48" s="65" t="b">
        <v>0</v>
      </c>
      <c r="BJ48" s="65" t="b">
        <v>0</v>
      </c>
      <c r="BK48" s="65" t="b">
        <v>0</v>
      </c>
      <c r="BL48" s="65" t="b">
        <v>0</v>
      </c>
      <c r="BM48" s="65" t="b">
        <v>0</v>
      </c>
      <c r="BN48" s="65" t="b">
        <v>0</v>
      </c>
      <c r="BO48" s="65" t="b">
        <v>0</v>
      </c>
      <c r="BP48" s="65" t="b">
        <v>0</v>
      </c>
      <c r="BQ48" s="65" t="b">
        <v>0</v>
      </c>
      <c r="BR48" s="66" t="b">
        <v>0</v>
      </c>
      <c r="BS48" s="64" t="s">
        <v>367</v>
      </c>
      <c r="BT48" s="65">
        <v>2</v>
      </c>
      <c r="BU48" s="65">
        <v>2</v>
      </c>
      <c r="BV48" s="65">
        <v>2</v>
      </c>
      <c r="BW48" s="65">
        <v>2</v>
      </c>
      <c r="BX48" s="65">
        <v>2</v>
      </c>
      <c r="BY48" s="65">
        <v>2</v>
      </c>
      <c r="BZ48" s="65">
        <v>2</v>
      </c>
      <c r="CA48" s="65">
        <v>2</v>
      </c>
      <c r="CB48" s="66">
        <v>2</v>
      </c>
      <c r="CC48" s="64" t="s">
        <v>367</v>
      </c>
      <c r="CD48" s="65">
        <v>2</v>
      </c>
      <c r="CE48" s="65">
        <v>2</v>
      </c>
      <c r="CF48" s="66">
        <v>1</v>
      </c>
      <c r="CG48" s="64" t="s">
        <v>367</v>
      </c>
      <c r="CH48" s="65">
        <v>2</v>
      </c>
      <c r="CI48" s="65">
        <v>2</v>
      </c>
      <c r="CJ48" s="66">
        <v>4</v>
      </c>
      <c r="CK48" s="64" t="b">
        <v>0</v>
      </c>
      <c r="CL48" s="65" t="b">
        <v>0</v>
      </c>
      <c r="CM48" s="65" t="b">
        <v>0</v>
      </c>
      <c r="CN48" s="65" t="b">
        <v>0</v>
      </c>
      <c r="CO48" s="65" t="b">
        <v>0</v>
      </c>
      <c r="CP48" s="65" t="b">
        <v>0</v>
      </c>
      <c r="CQ48" s="65" t="b">
        <v>0</v>
      </c>
      <c r="CR48" s="66" t="b">
        <v>0</v>
      </c>
      <c r="CS48" s="64" t="s">
        <v>367</v>
      </c>
      <c r="CT48" s="65">
        <v>2</v>
      </c>
      <c r="CU48" s="65">
        <v>4</v>
      </c>
      <c r="CV48" s="66">
        <v>2</v>
      </c>
      <c r="CW48" s="64" t="b">
        <v>0</v>
      </c>
      <c r="CX48" s="65" t="b">
        <v>0</v>
      </c>
      <c r="CY48" s="65" t="b">
        <v>0</v>
      </c>
      <c r="CZ48" s="65" t="b">
        <v>0</v>
      </c>
      <c r="DA48" s="65" t="b">
        <v>0</v>
      </c>
      <c r="DB48" s="65" t="b">
        <v>0</v>
      </c>
      <c r="DC48" s="65" t="b">
        <v>0</v>
      </c>
      <c r="DD48" s="65" t="b">
        <v>0</v>
      </c>
      <c r="DE48" s="65" t="b">
        <v>0</v>
      </c>
      <c r="DF48" s="66" t="b">
        <v>0</v>
      </c>
      <c r="DG48" s="64" t="b">
        <v>0</v>
      </c>
      <c r="DH48" s="65" t="b">
        <v>0</v>
      </c>
      <c r="DI48" s="65" t="b">
        <v>0</v>
      </c>
      <c r="DJ48" s="65" t="b">
        <v>0</v>
      </c>
      <c r="DK48" s="65" t="b">
        <v>0</v>
      </c>
      <c r="DL48" s="65" t="b">
        <v>0</v>
      </c>
      <c r="DM48" s="65" t="b">
        <v>0</v>
      </c>
      <c r="DN48" s="65" t="b">
        <v>0</v>
      </c>
      <c r="DO48" s="65" t="b">
        <v>0</v>
      </c>
      <c r="DP48" s="66" t="b">
        <v>0</v>
      </c>
      <c r="DQ48" s="64" t="b">
        <v>0</v>
      </c>
      <c r="DR48" s="65" t="b">
        <v>0</v>
      </c>
      <c r="DS48" s="65" t="b">
        <v>0</v>
      </c>
      <c r="DT48" s="65" t="b">
        <v>0</v>
      </c>
      <c r="DU48" s="66" t="b">
        <v>0</v>
      </c>
      <c r="DV48" s="64" t="b">
        <v>0</v>
      </c>
      <c r="DW48" s="65" t="b">
        <v>0</v>
      </c>
      <c r="DX48" s="65" t="b">
        <v>0</v>
      </c>
      <c r="DY48" s="65" t="b">
        <v>0</v>
      </c>
      <c r="DZ48" s="65" t="b">
        <v>0</v>
      </c>
      <c r="EA48" s="65" t="b">
        <v>0</v>
      </c>
      <c r="EB48" s="65" t="b">
        <v>0</v>
      </c>
      <c r="EC48" s="65" t="b">
        <v>0</v>
      </c>
      <c r="ED48" s="66" t="b">
        <v>0</v>
      </c>
      <c r="EE48" s="64" t="b">
        <v>0</v>
      </c>
      <c r="EF48" s="65" t="b">
        <v>0</v>
      </c>
      <c r="EG48" s="65" t="b">
        <v>0</v>
      </c>
      <c r="EH48" s="65" t="b">
        <v>0</v>
      </c>
      <c r="EI48" s="65" t="b">
        <v>0</v>
      </c>
      <c r="EJ48" s="65" t="b">
        <v>0</v>
      </c>
      <c r="EK48" s="65" t="b">
        <v>0</v>
      </c>
      <c r="EL48" s="65" t="b">
        <v>0</v>
      </c>
      <c r="EM48" s="65" t="b">
        <v>0</v>
      </c>
      <c r="EN48" s="66" t="b">
        <v>0</v>
      </c>
      <c r="EO48" s="64" t="b">
        <v>0</v>
      </c>
      <c r="EP48" s="65" t="b">
        <v>0</v>
      </c>
      <c r="EQ48" s="65" t="b">
        <v>0</v>
      </c>
      <c r="ER48" s="65" t="b">
        <v>0</v>
      </c>
      <c r="ES48" s="65" t="b">
        <v>0</v>
      </c>
      <c r="ET48" s="65" t="b">
        <v>0</v>
      </c>
      <c r="EU48" s="65" t="b">
        <v>0</v>
      </c>
      <c r="EV48" s="65" t="b">
        <v>0</v>
      </c>
      <c r="EW48" s="65" t="b">
        <v>0</v>
      </c>
      <c r="EX48" s="65" t="b">
        <v>0</v>
      </c>
      <c r="EY48" s="66" t="b">
        <v>0</v>
      </c>
    </row>
    <row r="49" spans="1:155" s="65" customFormat="1" ht="225">
      <c r="A49" s="297"/>
      <c r="B49" s="320"/>
      <c r="C49" s="111" t="s">
        <v>349</v>
      </c>
      <c r="D49" s="67" t="s">
        <v>369</v>
      </c>
      <c r="E49" s="59">
        <f t="shared" si="0"/>
        <v>2</v>
      </c>
      <c r="F49" s="68" t="s">
        <v>367</v>
      </c>
      <c r="G49" s="61"/>
      <c r="H49" s="61"/>
      <c r="I49" s="61"/>
      <c r="J49" s="61"/>
      <c r="K49" s="61"/>
      <c r="L49" s="61"/>
      <c r="M49" s="61"/>
      <c r="N49" s="61"/>
      <c r="O49" s="61"/>
      <c r="P49" s="61"/>
      <c r="Q49" s="61"/>
      <c r="R49" s="61"/>
      <c r="S49" s="61"/>
      <c r="T49" s="61" t="s">
        <v>170</v>
      </c>
      <c r="U49" s="61" t="s">
        <v>170</v>
      </c>
      <c r="V49" s="63"/>
      <c r="W49" s="64" t="b">
        <v>0</v>
      </c>
      <c r="X49" s="65" t="b">
        <v>0</v>
      </c>
      <c r="Y49" s="65" t="b">
        <v>0</v>
      </c>
      <c r="Z49" s="65" t="b">
        <v>0</v>
      </c>
      <c r="AA49" s="65" t="b">
        <v>0</v>
      </c>
      <c r="AB49" s="65" t="b">
        <v>0</v>
      </c>
      <c r="AC49" s="66" t="b">
        <v>0</v>
      </c>
      <c r="AD49" s="64" t="b">
        <v>0</v>
      </c>
      <c r="AE49" s="65" t="b">
        <v>0</v>
      </c>
      <c r="AF49" s="65" t="b">
        <v>0</v>
      </c>
      <c r="AG49" s="65" t="b">
        <v>0</v>
      </c>
      <c r="AH49" s="65" t="b">
        <v>0</v>
      </c>
      <c r="AI49" s="65" t="b">
        <v>0</v>
      </c>
      <c r="AJ49" s="65" t="b">
        <v>0</v>
      </c>
      <c r="AK49" s="64" t="b">
        <v>0</v>
      </c>
      <c r="AL49" s="65" t="b">
        <v>0</v>
      </c>
      <c r="AM49" s="65" t="b">
        <v>0</v>
      </c>
      <c r="AN49" s="65" t="b">
        <v>0</v>
      </c>
      <c r="AO49" s="65" t="b">
        <v>0</v>
      </c>
      <c r="AP49" s="65" t="b">
        <v>0</v>
      </c>
      <c r="AQ49" s="65" t="b">
        <v>0</v>
      </c>
      <c r="AR49" s="65" t="b">
        <v>0</v>
      </c>
      <c r="AS49" s="65" t="b">
        <v>0</v>
      </c>
      <c r="AT49" s="65" t="b">
        <v>0</v>
      </c>
      <c r="AU49" s="65" t="b">
        <v>0</v>
      </c>
      <c r="AV49" s="66" t="b">
        <v>0</v>
      </c>
      <c r="AW49" s="64" t="b">
        <v>0</v>
      </c>
      <c r="AX49" s="65" t="b">
        <v>0</v>
      </c>
      <c r="AY49" s="65" t="b">
        <v>0</v>
      </c>
      <c r="AZ49" s="65" t="b">
        <v>0</v>
      </c>
      <c r="BA49" s="65" t="b">
        <v>0</v>
      </c>
      <c r="BB49" s="65" t="b">
        <v>0</v>
      </c>
      <c r="BC49" s="65" t="b">
        <v>0</v>
      </c>
      <c r="BD49" s="65" t="b">
        <v>0</v>
      </c>
      <c r="BE49" s="65" t="b">
        <v>0</v>
      </c>
      <c r="BF49" s="65" t="b">
        <v>0</v>
      </c>
      <c r="BG49" s="66" t="b">
        <v>0</v>
      </c>
      <c r="BH49" s="64" t="b">
        <v>0</v>
      </c>
      <c r="BI49" s="65" t="b">
        <v>0</v>
      </c>
      <c r="BJ49" s="65" t="b">
        <v>0</v>
      </c>
      <c r="BK49" s="65" t="b">
        <v>0</v>
      </c>
      <c r="BL49" s="65" t="b">
        <v>0</v>
      </c>
      <c r="BM49" s="65" t="b">
        <v>0</v>
      </c>
      <c r="BN49" s="65" t="b">
        <v>0</v>
      </c>
      <c r="BO49" s="65" t="b">
        <v>0</v>
      </c>
      <c r="BP49" s="65" t="b">
        <v>0</v>
      </c>
      <c r="BQ49" s="65" t="b">
        <v>0</v>
      </c>
      <c r="BR49" s="66" t="b">
        <v>0</v>
      </c>
      <c r="BS49" s="64" t="b">
        <v>0</v>
      </c>
      <c r="BT49" s="65" t="b">
        <v>0</v>
      </c>
      <c r="BU49" s="65" t="b">
        <v>0</v>
      </c>
      <c r="BV49" s="65" t="b">
        <v>0</v>
      </c>
      <c r="BW49" s="65" t="b">
        <v>0</v>
      </c>
      <c r="BX49" s="65" t="b">
        <v>0</v>
      </c>
      <c r="BY49" s="65" t="b">
        <v>0</v>
      </c>
      <c r="BZ49" s="65" t="b">
        <v>0</v>
      </c>
      <c r="CA49" s="65" t="b">
        <v>0</v>
      </c>
      <c r="CB49" s="66" t="b">
        <v>0</v>
      </c>
      <c r="CC49" s="64" t="b">
        <v>0</v>
      </c>
      <c r="CD49" s="65" t="b">
        <v>0</v>
      </c>
      <c r="CE49" s="65" t="b">
        <v>0</v>
      </c>
      <c r="CF49" s="66" t="b">
        <v>0</v>
      </c>
      <c r="CG49" s="64" t="b">
        <v>0</v>
      </c>
      <c r="CH49" s="65" t="b">
        <v>0</v>
      </c>
      <c r="CI49" s="65" t="b">
        <v>0</v>
      </c>
      <c r="CJ49" s="66" t="b">
        <v>0</v>
      </c>
      <c r="CK49" s="64" t="b">
        <v>0</v>
      </c>
      <c r="CL49" s="65" t="b">
        <v>0</v>
      </c>
      <c r="CM49" s="65" t="b">
        <v>0</v>
      </c>
      <c r="CN49" s="65" t="b">
        <v>0</v>
      </c>
      <c r="CO49" s="65" t="b">
        <v>0</v>
      </c>
      <c r="CP49" s="65" t="b">
        <v>0</v>
      </c>
      <c r="CQ49" s="65" t="b">
        <v>0</v>
      </c>
      <c r="CR49" s="66" t="b">
        <v>0</v>
      </c>
      <c r="CS49" s="64" t="b">
        <v>0</v>
      </c>
      <c r="CT49" s="65" t="b">
        <v>0</v>
      </c>
      <c r="CU49" s="65" t="b">
        <v>0</v>
      </c>
      <c r="CV49" s="66" t="b">
        <v>0</v>
      </c>
      <c r="CW49" s="64" t="b">
        <v>0</v>
      </c>
      <c r="CX49" s="65" t="b">
        <v>0</v>
      </c>
      <c r="CY49" s="65" t="b">
        <v>0</v>
      </c>
      <c r="CZ49" s="65" t="b">
        <v>0</v>
      </c>
      <c r="DA49" s="65" t="b">
        <v>0</v>
      </c>
      <c r="DB49" s="65" t="b">
        <v>0</v>
      </c>
      <c r="DC49" s="65" t="b">
        <v>0</v>
      </c>
      <c r="DD49" s="65" t="b">
        <v>0</v>
      </c>
      <c r="DE49" s="65" t="b">
        <v>0</v>
      </c>
      <c r="DF49" s="66" t="b">
        <v>0</v>
      </c>
      <c r="DG49" s="64" t="b">
        <v>0</v>
      </c>
      <c r="DH49" s="65" t="b">
        <v>0</v>
      </c>
      <c r="DI49" s="65" t="b">
        <v>0</v>
      </c>
      <c r="DJ49" s="65" t="b">
        <v>0</v>
      </c>
      <c r="DK49" s="65" t="b">
        <v>0</v>
      </c>
      <c r="DL49" s="65" t="b">
        <v>0</v>
      </c>
      <c r="DM49" s="65" t="b">
        <v>0</v>
      </c>
      <c r="DN49" s="65" t="b">
        <v>0</v>
      </c>
      <c r="DO49" s="65" t="b">
        <v>0</v>
      </c>
      <c r="DP49" s="66" t="b">
        <v>0</v>
      </c>
      <c r="DQ49" s="64" t="b">
        <v>0</v>
      </c>
      <c r="DR49" s="65" t="b">
        <v>0</v>
      </c>
      <c r="DS49" s="65" t="b">
        <v>0</v>
      </c>
      <c r="DT49" s="65" t="b">
        <v>0</v>
      </c>
      <c r="DU49" s="66" t="b">
        <v>0</v>
      </c>
      <c r="DV49" s="64" t="s">
        <v>367</v>
      </c>
      <c r="DW49" s="65">
        <v>4</v>
      </c>
      <c r="DX49" s="65">
        <v>2</v>
      </c>
      <c r="DY49" s="65">
        <v>4</v>
      </c>
      <c r="DZ49" s="65">
        <v>4</v>
      </c>
      <c r="EA49" s="65">
        <v>4</v>
      </c>
      <c r="EB49" s="65">
        <v>4</v>
      </c>
      <c r="EC49" s="65">
        <v>4</v>
      </c>
      <c r="ED49" s="66">
        <v>1</v>
      </c>
      <c r="EE49" s="64" t="s">
        <v>367</v>
      </c>
      <c r="EF49" s="65">
        <v>2</v>
      </c>
      <c r="EG49" s="65">
        <v>2</v>
      </c>
      <c r="EH49" s="65">
        <v>4</v>
      </c>
      <c r="EI49" s="65">
        <v>2</v>
      </c>
      <c r="EJ49" s="65">
        <v>4</v>
      </c>
      <c r="EK49" s="65">
        <v>2</v>
      </c>
      <c r="EL49" s="65">
        <v>4</v>
      </c>
      <c r="EM49" s="65">
        <v>2</v>
      </c>
      <c r="EN49" s="66">
        <v>4</v>
      </c>
      <c r="EO49" s="64" t="b">
        <v>0</v>
      </c>
      <c r="EP49" s="65" t="b">
        <v>0</v>
      </c>
      <c r="EQ49" s="65" t="b">
        <v>0</v>
      </c>
      <c r="ER49" s="65" t="b">
        <v>0</v>
      </c>
      <c r="ES49" s="65" t="b">
        <v>0</v>
      </c>
      <c r="ET49" s="65" t="b">
        <v>0</v>
      </c>
      <c r="EU49" s="65" t="b">
        <v>0</v>
      </c>
      <c r="EV49" s="65" t="b">
        <v>0</v>
      </c>
      <c r="EW49" s="65" t="b">
        <v>0</v>
      </c>
      <c r="EX49" s="65" t="b">
        <v>0</v>
      </c>
      <c r="EY49" s="66" t="b">
        <v>0</v>
      </c>
    </row>
    <row r="50" spans="1:155" s="65" customFormat="1" ht="270">
      <c r="A50" s="297"/>
      <c r="B50" s="320"/>
      <c r="C50" s="111" t="s">
        <v>349</v>
      </c>
      <c r="D50" s="103" t="s">
        <v>370</v>
      </c>
      <c r="E50" s="59">
        <f t="shared" si="0"/>
        <v>1</v>
      </c>
      <c r="F50" s="70" t="s">
        <v>371</v>
      </c>
      <c r="G50" s="61"/>
      <c r="H50" s="61"/>
      <c r="I50" s="61" t="s">
        <v>170</v>
      </c>
      <c r="J50" s="61"/>
      <c r="K50" s="61"/>
      <c r="L50" s="61"/>
      <c r="M50" s="61"/>
      <c r="N50" s="61"/>
      <c r="O50" s="61"/>
      <c r="P50" s="61"/>
      <c r="Q50" s="61"/>
      <c r="R50" s="61"/>
      <c r="S50" s="61"/>
      <c r="T50" s="61"/>
      <c r="U50" s="61"/>
      <c r="V50" s="63"/>
      <c r="W50" s="64" t="b">
        <v>0</v>
      </c>
      <c r="X50" s="65" t="b">
        <v>0</v>
      </c>
      <c r="Y50" s="65" t="b">
        <v>0</v>
      </c>
      <c r="Z50" s="65" t="b">
        <v>0</v>
      </c>
      <c r="AA50" s="65" t="b">
        <v>0</v>
      </c>
      <c r="AB50" s="65" t="b">
        <v>0</v>
      </c>
      <c r="AC50" s="66" t="b">
        <v>0</v>
      </c>
      <c r="AD50" s="64" t="b">
        <v>0</v>
      </c>
      <c r="AE50" s="65" t="b">
        <v>0</v>
      </c>
      <c r="AF50" s="65" t="b">
        <v>0</v>
      </c>
      <c r="AG50" s="65" t="b">
        <v>0</v>
      </c>
      <c r="AH50" s="65" t="b">
        <v>0</v>
      </c>
      <c r="AI50" s="65" t="b">
        <v>0</v>
      </c>
      <c r="AJ50" s="65" t="b">
        <v>0</v>
      </c>
      <c r="AK50" s="64" t="s">
        <v>372</v>
      </c>
      <c r="AL50" s="65" t="s">
        <v>281</v>
      </c>
      <c r="AM50" s="65">
        <v>1</v>
      </c>
      <c r="AN50" s="65" t="s">
        <v>281</v>
      </c>
      <c r="AO50" s="65">
        <v>4</v>
      </c>
      <c r="AP50" s="65">
        <v>4</v>
      </c>
      <c r="AQ50" s="65">
        <v>1</v>
      </c>
      <c r="AR50" s="65">
        <v>4</v>
      </c>
      <c r="AS50" s="65">
        <v>4</v>
      </c>
      <c r="AT50" s="65">
        <v>4</v>
      </c>
      <c r="AU50" s="65">
        <v>1</v>
      </c>
      <c r="AV50" s="66">
        <v>4</v>
      </c>
      <c r="AW50" s="64" t="b">
        <v>0</v>
      </c>
      <c r="AX50" s="65" t="b">
        <v>0</v>
      </c>
      <c r="AY50" s="65" t="b">
        <v>0</v>
      </c>
      <c r="AZ50" s="65" t="b">
        <v>0</v>
      </c>
      <c r="BA50" s="65" t="b">
        <v>0</v>
      </c>
      <c r="BB50" s="65" t="b">
        <v>0</v>
      </c>
      <c r="BC50" s="65" t="b">
        <v>0</v>
      </c>
      <c r="BD50" s="65" t="b">
        <v>0</v>
      </c>
      <c r="BE50" s="65" t="b">
        <v>0</v>
      </c>
      <c r="BF50" s="65" t="b">
        <v>0</v>
      </c>
      <c r="BG50" s="66" t="b">
        <v>0</v>
      </c>
      <c r="BH50" s="64" t="b">
        <v>0</v>
      </c>
      <c r="BI50" s="65" t="b">
        <v>0</v>
      </c>
      <c r="BJ50" s="65" t="b">
        <v>0</v>
      </c>
      <c r="BK50" s="65" t="b">
        <v>0</v>
      </c>
      <c r="BL50" s="65" t="b">
        <v>0</v>
      </c>
      <c r="BM50" s="65" t="b">
        <v>0</v>
      </c>
      <c r="BN50" s="65" t="b">
        <v>0</v>
      </c>
      <c r="BO50" s="65" t="b">
        <v>0</v>
      </c>
      <c r="BP50" s="65" t="b">
        <v>0</v>
      </c>
      <c r="BQ50" s="65" t="b">
        <v>0</v>
      </c>
      <c r="BR50" s="66" t="b">
        <v>0</v>
      </c>
      <c r="BS50" s="64" t="b">
        <v>0</v>
      </c>
      <c r="BT50" s="65" t="b">
        <v>0</v>
      </c>
      <c r="BU50" s="65" t="b">
        <v>0</v>
      </c>
      <c r="BV50" s="65" t="b">
        <v>0</v>
      </c>
      <c r="BW50" s="65" t="b">
        <v>0</v>
      </c>
      <c r="BX50" s="65" t="b">
        <v>0</v>
      </c>
      <c r="BY50" s="65" t="b">
        <v>0</v>
      </c>
      <c r="BZ50" s="65" t="b">
        <v>0</v>
      </c>
      <c r="CA50" s="65" t="b">
        <v>0</v>
      </c>
      <c r="CB50" s="66" t="b">
        <v>0</v>
      </c>
      <c r="CC50" s="64" t="b">
        <v>0</v>
      </c>
      <c r="CD50" s="65" t="b">
        <v>0</v>
      </c>
      <c r="CE50" s="65" t="b">
        <v>0</v>
      </c>
      <c r="CF50" s="66" t="b">
        <v>0</v>
      </c>
      <c r="CG50" s="64" t="b">
        <v>0</v>
      </c>
      <c r="CH50" s="65" t="b">
        <v>0</v>
      </c>
      <c r="CI50" s="65" t="b">
        <v>0</v>
      </c>
      <c r="CJ50" s="66" t="b">
        <v>0</v>
      </c>
      <c r="CK50" s="64" t="b">
        <v>0</v>
      </c>
      <c r="CL50" s="65" t="b">
        <v>0</v>
      </c>
      <c r="CM50" s="65" t="b">
        <v>0</v>
      </c>
      <c r="CN50" s="65" t="b">
        <v>0</v>
      </c>
      <c r="CO50" s="65" t="b">
        <v>0</v>
      </c>
      <c r="CP50" s="65" t="b">
        <v>0</v>
      </c>
      <c r="CQ50" s="65" t="b">
        <v>0</v>
      </c>
      <c r="CR50" s="66" t="b">
        <v>0</v>
      </c>
      <c r="CS50" s="64" t="b">
        <v>0</v>
      </c>
      <c r="CT50" s="65" t="b">
        <v>0</v>
      </c>
      <c r="CU50" s="65" t="b">
        <v>0</v>
      </c>
      <c r="CV50" s="66" t="b">
        <v>0</v>
      </c>
      <c r="CW50" s="64" t="b">
        <v>0</v>
      </c>
      <c r="CX50" s="65" t="b">
        <v>0</v>
      </c>
      <c r="CY50" s="65" t="b">
        <v>0</v>
      </c>
      <c r="CZ50" s="65" t="b">
        <v>0</v>
      </c>
      <c r="DA50" s="65" t="b">
        <v>0</v>
      </c>
      <c r="DB50" s="65" t="b">
        <v>0</v>
      </c>
      <c r="DC50" s="65" t="b">
        <v>0</v>
      </c>
      <c r="DD50" s="65" t="b">
        <v>0</v>
      </c>
      <c r="DE50" s="65" t="b">
        <v>0</v>
      </c>
      <c r="DF50" s="66" t="b">
        <v>0</v>
      </c>
      <c r="DG50" s="64" t="b">
        <v>0</v>
      </c>
      <c r="DH50" s="65" t="b">
        <v>0</v>
      </c>
      <c r="DI50" s="65" t="b">
        <v>0</v>
      </c>
      <c r="DJ50" s="65" t="b">
        <v>0</v>
      </c>
      <c r="DK50" s="65" t="b">
        <v>0</v>
      </c>
      <c r="DL50" s="65" t="b">
        <v>0</v>
      </c>
      <c r="DM50" s="65" t="b">
        <v>0</v>
      </c>
      <c r="DN50" s="65" t="b">
        <v>0</v>
      </c>
      <c r="DO50" s="65" t="b">
        <v>0</v>
      </c>
      <c r="DP50" s="66" t="b">
        <v>0</v>
      </c>
      <c r="DQ50" s="64" t="b">
        <v>0</v>
      </c>
      <c r="DR50" s="65" t="b">
        <v>0</v>
      </c>
      <c r="DS50" s="65" t="b">
        <v>0</v>
      </c>
      <c r="DT50" s="65" t="b">
        <v>0</v>
      </c>
      <c r="DU50" s="66" t="b">
        <v>0</v>
      </c>
      <c r="DV50" s="64" t="b">
        <v>0</v>
      </c>
      <c r="DW50" s="65" t="b">
        <v>0</v>
      </c>
      <c r="DX50" s="65" t="b">
        <v>0</v>
      </c>
      <c r="DY50" s="65" t="b">
        <v>0</v>
      </c>
      <c r="DZ50" s="65" t="b">
        <v>0</v>
      </c>
      <c r="EA50" s="65" t="b">
        <v>0</v>
      </c>
      <c r="EB50" s="65" t="b">
        <v>0</v>
      </c>
      <c r="EC50" s="65" t="b">
        <v>0</v>
      </c>
      <c r="ED50" s="66" t="b">
        <v>0</v>
      </c>
      <c r="EE50" s="64" t="b">
        <v>0</v>
      </c>
      <c r="EF50" s="65" t="b">
        <v>0</v>
      </c>
      <c r="EG50" s="65" t="b">
        <v>0</v>
      </c>
      <c r="EH50" s="65" t="b">
        <v>0</v>
      </c>
      <c r="EI50" s="65" t="b">
        <v>0</v>
      </c>
      <c r="EJ50" s="65" t="b">
        <v>0</v>
      </c>
      <c r="EK50" s="65" t="b">
        <v>0</v>
      </c>
      <c r="EL50" s="65" t="b">
        <v>0</v>
      </c>
      <c r="EM50" s="65" t="b">
        <v>0</v>
      </c>
      <c r="EN50" s="66" t="b">
        <v>0</v>
      </c>
      <c r="EO50" s="64" t="b">
        <v>0</v>
      </c>
      <c r="EP50" s="65" t="b">
        <v>0</v>
      </c>
      <c r="EQ50" s="65" t="b">
        <v>0</v>
      </c>
      <c r="ER50" s="65" t="b">
        <v>0</v>
      </c>
      <c r="ES50" s="65" t="b">
        <v>0</v>
      </c>
      <c r="ET50" s="65" t="b">
        <v>0</v>
      </c>
      <c r="EU50" s="65" t="b">
        <v>0</v>
      </c>
      <c r="EV50" s="65" t="b">
        <v>0</v>
      </c>
      <c r="EW50" s="65" t="b">
        <v>0</v>
      </c>
      <c r="EX50" s="65" t="b">
        <v>0</v>
      </c>
      <c r="EY50" s="66" t="b">
        <v>0</v>
      </c>
    </row>
    <row r="51" spans="1:155" s="65" customFormat="1" ht="150">
      <c r="A51" s="297"/>
      <c r="B51" s="318"/>
      <c r="C51" s="111" t="s">
        <v>349</v>
      </c>
      <c r="D51" s="103" t="s">
        <v>373</v>
      </c>
      <c r="E51" s="59">
        <f t="shared" si="0"/>
        <v>1</v>
      </c>
      <c r="F51" s="70" t="s">
        <v>374</v>
      </c>
      <c r="G51" s="61"/>
      <c r="H51" s="61"/>
      <c r="I51" s="61"/>
      <c r="J51" s="61" t="s">
        <v>170</v>
      </c>
      <c r="K51" s="61"/>
      <c r="L51" s="61"/>
      <c r="M51" s="61"/>
      <c r="N51" s="61"/>
      <c r="O51" s="61"/>
      <c r="P51" s="61"/>
      <c r="Q51" s="61"/>
      <c r="R51" s="61"/>
      <c r="S51" s="61"/>
      <c r="T51" s="61"/>
      <c r="U51" s="61"/>
      <c r="V51" s="63"/>
      <c r="W51" s="64" t="b">
        <v>0</v>
      </c>
      <c r="X51" s="65" t="b">
        <v>0</v>
      </c>
      <c r="Y51" s="65" t="b">
        <v>0</v>
      </c>
      <c r="Z51" s="65" t="b">
        <v>0</v>
      </c>
      <c r="AA51" s="65" t="b">
        <v>0</v>
      </c>
      <c r="AB51" s="65" t="b">
        <v>0</v>
      </c>
      <c r="AC51" s="66" t="b">
        <v>0</v>
      </c>
      <c r="AD51" s="64" t="b">
        <v>0</v>
      </c>
      <c r="AE51" s="65" t="b">
        <v>0</v>
      </c>
      <c r="AF51" s="65" t="b">
        <v>0</v>
      </c>
      <c r="AG51" s="65" t="b">
        <v>0</v>
      </c>
      <c r="AH51" s="65" t="b">
        <v>0</v>
      </c>
      <c r="AI51" s="65" t="b">
        <v>0</v>
      </c>
      <c r="AJ51" s="65" t="b">
        <v>0</v>
      </c>
      <c r="AK51" s="64" t="b">
        <v>0</v>
      </c>
      <c r="AL51" s="65" t="b">
        <v>0</v>
      </c>
      <c r="AM51" s="65" t="b">
        <v>0</v>
      </c>
      <c r="AN51" s="65" t="b">
        <v>0</v>
      </c>
      <c r="AO51" s="65" t="b">
        <v>0</v>
      </c>
      <c r="AP51" s="65" t="b">
        <v>0</v>
      </c>
      <c r="AQ51" s="65" t="b">
        <v>0</v>
      </c>
      <c r="AR51" s="65" t="b">
        <v>0</v>
      </c>
      <c r="AS51" s="65" t="b">
        <v>0</v>
      </c>
      <c r="AT51" s="65" t="b">
        <v>0</v>
      </c>
      <c r="AU51" s="65" t="b">
        <v>0</v>
      </c>
      <c r="AV51" s="66" t="b">
        <v>0</v>
      </c>
      <c r="AW51" s="64" t="s">
        <v>375</v>
      </c>
      <c r="AX51" s="65">
        <v>2</v>
      </c>
      <c r="AY51" s="65">
        <v>2</v>
      </c>
      <c r="AZ51" s="65">
        <v>2</v>
      </c>
      <c r="BA51" s="65">
        <v>2</v>
      </c>
      <c r="BB51" s="65">
        <v>4</v>
      </c>
      <c r="BC51" s="65">
        <v>2</v>
      </c>
      <c r="BD51" s="65">
        <v>2</v>
      </c>
      <c r="BE51" s="65">
        <v>2</v>
      </c>
      <c r="BF51" s="65">
        <v>4</v>
      </c>
      <c r="BG51" s="66">
        <v>2</v>
      </c>
      <c r="BH51" s="64" t="b">
        <v>0</v>
      </c>
      <c r="BI51" s="65" t="b">
        <v>0</v>
      </c>
      <c r="BJ51" s="65" t="b">
        <v>0</v>
      </c>
      <c r="BK51" s="65" t="b">
        <v>0</v>
      </c>
      <c r="BL51" s="65" t="b">
        <v>0</v>
      </c>
      <c r="BM51" s="65" t="b">
        <v>0</v>
      </c>
      <c r="BN51" s="65" t="b">
        <v>0</v>
      </c>
      <c r="BO51" s="65" t="b">
        <v>0</v>
      </c>
      <c r="BP51" s="65" t="b">
        <v>0</v>
      </c>
      <c r="BQ51" s="65" t="b">
        <v>0</v>
      </c>
      <c r="BR51" s="66" t="b">
        <v>0</v>
      </c>
      <c r="BS51" s="64" t="b">
        <v>0</v>
      </c>
      <c r="BT51" s="65" t="b">
        <v>0</v>
      </c>
      <c r="BU51" s="65" t="b">
        <v>0</v>
      </c>
      <c r="BV51" s="65" t="b">
        <v>0</v>
      </c>
      <c r="BW51" s="65" t="b">
        <v>0</v>
      </c>
      <c r="BX51" s="65" t="b">
        <v>0</v>
      </c>
      <c r="BY51" s="65" t="b">
        <v>0</v>
      </c>
      <c r="BZ51" s="65" t="b">
        <v>0</v>
      </c>
      <c r="CA51" s="65" t="b">
        <v>0</v>
      </c>
      <c r="CB51" s="66" t="b">
        <v>0</v>
      </c>
      <c r="CC51" s="64" t="b">
        <v>0</v>
      </c>
      <c r="CD51" s="65" t="b">
        <v>0</v>
      </c>
      <c r="CE51" s="65" t="b">
        <v>0</v>
      </c>
      <c r="CF51" s="66" t="b">
        <v>0</v>
      </c>
      <c r="CG51" s="64" t="b">
        <v>0</v>
      </c>
      <c r="CH51" s="65" t="b">
        <v>0</v>
      </c>
      <c r="CI51" s="65" t="b">
        <v>0</v>
      </c>
      <c r="CJ51" s="66" t="b">
        <v>0</v>
      </c>
      <c r="CK51" s="64" t="b">
        <v>0</v>
      </c>
      <c r="CL51" s="65" t="b">
        <v>0</v>
      </c>
      <c r="CM51" s="65" t="b">
        <v>0</v>
      </c>
      <c r="CN51" s="65" t="b">
        <v>0</v>
      </c>
      <c r="CO51" s="65" t="b">
        <v>0</v>
      </c>
      <c r="CP51" s="65" t="b">
        <v>0</v>
      </c>
      <c r="CQ51" s="65" t="b">
        <v>0</v>
      </c>
      <c r="CR51" s="66" t="b">
        <v>0</v>
      </c>
      <c r="CS51" s="64" t="b">
        <v>0</v>
      </c>
      <c r="CT51" s="65" t="b">
        <v>0</v>
      </c>
      <c r="CU51" s="65" t="b">
        <v>0</v>
      </c>
      <c r="CV51" s="66" t="b">
        <v>0</v>
      </c>
      <c r="CW51" s="64" t="b">
        <v>0</v>
      </c>
      <c r="CX51" s="65" t="b">
        <v>0</v>
      </c>
      <c r="CY51" s="65" t="b">
        <v>0</v>
      </c>
      <c r="CZ51" s="65" t="b">
        <v>0</v>
      </c>
      <c r="DA51" s="65" t="b">
        <v>0</v>
      </c>
      <c r="DB51" s="65" t="b">
        <v>0</v>
      </c>
      <c r="DC51" s="65" t="b">
        <v>0</v>
      </c>
      <c r="DD51" s="65" t="b">
        <v>0</v>
      </c>
      <c r="DE51" s="65" t="b">
        <v>0</v>
      </c>
      <c r="DF51" s="66" t="b">
        <v>0</v>
      </c>
      <c r="DG51" s="64" t="b">
        <v>0</v>
      </c>
      <c r="DH51" s="65" t="b">
        <v>0</v>
      </c>
      <c r="DI51" s="65" t="b">
        <v>0</v>
      </c>
      <c r="DJ51" s="65" t="b">
        <v>0</v>
      </c>
      <c r="DK51" s="65" t="b">
        <v>0</v>
      </c>
      <c r="DL51" s="65" t="b">
        <v>0</v>
      </c>
      <c r="DM51" s="65" t="b">
        <v>0</v>
      </c>
      <c r="DN51" s="65" t="b">
        <v>0</v>
      </c>
      <c r="DO51" s="65" t="b">
        <v>0</v>
      </c>
      <c r="DP51" s="66" t="b">
        <v>0</v>
      </c>
      <c r="DQ51" s="64" t="b">
        <v>0</v>
      </c>
      <c r="DR51" s="65" t="b">
        <v>0</v>
      </c>
      <c r="DS51" s="65" t="b">
        <v>0</v>
      </c>
      <c r="DT51" s="65" t="b">
        <v>0</v>
      </c>
      <c r="DU51" s="66" t="b">
        <v>0</v>
      </c>
      <c r="DV51" s="64" t="b">
        <v>0</v>
      </c>
      <c r="DW51" s="65" t="b">
        <v>0</v>
      </c>
      <c r="DX51" s="65" t="b">
        <v>0</v>
      </c>
      <c r="DY51" s="65" t="b">
        <v>0</v>
      </c>
      <c r="DZ51" s="65" t="b">
        <v>0</v>
      </c>
      <c r="EA51" s="65" t="b">
        <v>0</v>
      </c>
      <c r="EB51" s="65" t="b">
        <v>0</v>
      </c>
      <c r="EC51" s="65" t="b">
        <v>0</v>
      </c>
      <c r="ED51" s="66" t="b">
        <v>0</v>
      </c>
      <c r="EE51" s="64" t="b">
        <v>0</v>
      </c>
      <c r="EF51" s="65" t="b">
        <v>0</v>
      </c>
      <c r="EG51" s="65" t="b">
        <v>0</v>
      </c>
      <c r="EH51" s="65" t="b">
        <v>0</v>
      </c>
      <c r="EI51" s="65" t="b">
        <v>0</v>
      </c>
      <c r="EJ51" s="65" t="b">
        <v>0</v>
      </c>
      <c r="EK51" s="65" t="b">
        <v>0</v>
      </c>
      <c r="EL51" s="65" t="b">
        <v>0</v>
      </c>
      <c r="EM51" s="65" t="b">
        <v>0</v>
      </c>
      <c r="EN51" s="66" t="b">
        <v>0</v>
      </c>
      <c r="EO51" s="64" t="b">
        <v>0</v>
      </c>
      <c r="EP51" s="65" t="b">
        <v>0</v>
      </c>
      <c r="EQ51" s="65" t="b">
        <v>0</v>
      </c>
      <c r="ER51" s="65" t="b">
        <v>0</v>
      </c>
      <c r="ES51" s="65" t="b">
        <v>0</v>
      </c>
      <c r="ET51" s="65" t="b">
        <v>0</v>
      </c>
      <c r="EU51" s="65" t="b">
        <v>0</v>
      </c>
      <c r="EV51" s="65" t="b">
        <v>0</v>
      </c>
      <c r="EW51" s="65" t="b">
        <v>0</v>
      </c>
      <c r="EX51" s="65" t="b">
        <v>0</v>
      </c>
      <c r="EY51" s="66" t="b">
        <v>0</v>
      </c>
    </row>
    <row r="52" spans="1:155" s="65" customFormat="1" ht="135">
      <c r="A52" s="297"/>
      <c r="B52" s="319" t="s">
        <v>376</v>
      </c>
      <c r="C52" s="111" t="s">
        <v>376</v>
      </c>
      <c r="D52" s="103" t="s">
        <v>327</v>
      </c>
      <c r="E52" s="59">
        <f t="shared" si="0"/>
        <v>4</v>
      </c>
      <c r="F52" s="70" t="s">
        <v>328</v>
      </c>
      <c r="G52" s="61" t="s">
        <v>170</v>
      </c>
      <c r="H52" s="61" t="s">
        <v>170</v>
      </c>
      <c r="I52" s="61"/>
      <c r="J52" s="62" t="s">
        <v>170</v>
      </c>
      <c r="K52" s="61"/>
      <c r="L52" s="61" t="s">
        <v>170</v>
      </c>
      <c r="M52" s="61"/>
      <c r="N52" s="61"/>
      <c r="O52" s="61"/>
      <c r="P52" s="61"/>
      <c r="Q52" s="61"/>
      <c r="R52" s="61"/>
      <c r="S52" s="61"/>
      <c r="T52" s="61"/>
      <c r="U52" s="61"/>
      <c r="V52" s="63"/>
      <c r="W52" s="64" t="s">
        <v>328</v>
      </c>
      <c r="X52" s="65">
        <v>1</v>
      </c>
      <c r="Y52" s="65" t="s">
        <v>192</v>
      </c>
      <c r="Z52" s="65">
        <v>4</v>
      </c>
      <c r="AA52" s="65">
        <v>2</v>
      </c>
      <c r="AB52" s="65" t="s">
        <v>192</v>
      </c>
      <c r="AC52" s="66">
        <v>4</v>
      </c>
      <c r="AD52" s="64" t="s">
        <v>328</v>
      </c>
      <c r="AE52" s="98">
        <v>1</v>
      </c>
      <c r="AF52" s="98" t="s">
        <v>281</v>
      </c>
      <c r="AG52" s="98" t="s">
        <v>281</v>
      </c>
      <c r="AH52" s="98" t="s">
        <v>281</v>
      </c>
      <c r="AI52" s="98" t="s">
        <v>281</v>
      </c>
      <c r="AJ52" s="98" t="s">
        <v>281</v>
      </c>
      <c r="AK52" s="64" t="b">
        <v>0</v>
      </c>
      <c r="AL52" s="65" t="b">
        <v>0</v>
      </c>
      <c r="AM52" s="65" t="b">
        <v>0</v>
      </c>
      <c r="AN52" s="65" t="b">
        <v>0</v>
      </c>
      <c r="AO52" s="65" t="b">
        <v>0</v>
      </c>
      <c r="AP52" s="65" t="b">
        <v>0</v>
      </c>
      <c r="AQ52" s="65" t="b">
        <v>0</v>
      </c>
      <c r="AR52" s="65" t="b">
        <v>0</v>
      </c>
      <c r="AS52" s="65" t="b">
        <v>0</v>
      </c>
      <c r="AT52" s="65" t="b">
        <v>0</v>
      </c>
      <c r="AU52" s="65" t="b">
        <v>0</v>
      </c>
      <c r="AV52" s="66" t="b">
        <v>0</v>
      </c>
      <c r="AW52" s="64" t="s">
        <v>377</v>
      </c>
      <c r="AX52" s="65">
        <v>4</v>
      </c>
      <c r="AY52" s="65" t="s">
        <v>281</v>
      </c>
      <c r="AZ52" s="65" t="s">
        <v>281</v>
      </c>
      <c r="BA52" s="65" t="s">
        <v>281</v>
      </c>
      <c r="BB52" s="65">
        <v>4</v>
      </c>
      <c r="BC52" s="65" t="s">
        <v>281</v>
      </c>
      <c r="BD52" s="65" t="s">
        <v>281</v>
      </c>
      <c r="BE52" s="65" t="s">
        <v>281</v>
      </c>
      <c r="BF52" s="65">
        <v>4</v>
      </c>
      <c r="BG52" s="66" t="s">
        <v>281</v>
      </c>
      <c r="BH52" s="64" t="b">
        <v>0</v>
      </c>
      <c r="BI52" s="65" t="b">
        <v>0</v>
      </c>
      <c r="BJ52" s="65" t="b">
        <v>0</v>
      </c>
      <c r="BK52" s="65" t="b">
        <v>0</v>
      </c>
      <c r="BL52" s="65" t="b">
        <v>0</v>
      </c>
      <c r="BM52" s="65" t="b">
        <v>0</v>
      </c>
      <c r="BN52" s="65" t="b">
        <v>0</v>
      </c>
      <c r="BO52" s="65" t="b">
        <v>0</v>
      </c>
      <c r="BP52" s="65" t="b">
        <v>0</v>
      </c>
      <c r="BQ52" s="65" t="b">
        <v>0</v>
      </c>
      <c r="BR52" s="66" t="b">
        <v>0</v>
      </c>
      <c r="BS52" s="64" t="s">
        <v>328</v>
      </c>
      <c r="BT52" s="65" t="s">
        <v>281</v>
      </c>
      <c r="BU52" s="65">
        <v>4</v>
      </c>
      <c r="BV52" s="65">
        <v>4</v>
      </c>
      <c r="BW52" s="65" t="s">
        <v>281</v>
      </c>
      <c r="BX52" s="65">
        <v>4</v>
      </c>
      <c r="BY52" s="65" t="s">
        <v>281</v>
      </c>
      <c r="BZ52" s="65" t="s">
        <v>281</v>
      </c>
      <c r="CA52" s="65" t="s">
        <v>281</v>
      </c>
      <c r="CB52" s="66" t="s">
        <v>281</v>
      </c>
      <c r="CC52" s="64" t="b">
        <v>0</v>
      </c>
      <c r="CD52" s="65" t="b">
        <v>0</v>
      </c>
      <c r="CE52" s="65" t="b">
        <v>0</v>
      </c>
      <c r="CF52" s="66" t="b">
        <v>0</v>
      </c>
      <c r="CG52" s="64" t="b">
        <v>0</v>
      </c>
      <c r="CH52" s="65" t="b">
        <v>0</v>
      </c>
      <c r="CI52" s="65" t="b">
        <v>0</v>
      </c>
      <c r="CJ52" s="66" t="b">
        <v>0</v>
      </c>
      <c r="CK52" s="64" t="b">
        <v>0</v>
      </c>
      <c r="CL52" s="65" t="b">
        <v>0</v>
      </c>
      <c r="CM52" s="65" t="b">
        <v>0</v>
      </c>
      <c r="CN52" s="65" t="b">
        <v>0</v>
      </c>
      <c r="CO52" s="65" t="b">
        <v>0</v>
      </c>
      <c r="CP52" s="65" t="b">
        <v>0</v>
      </c>
      <c r="CQ52" s="65" t="b">
        <v>0</v>
      </c>
      <c r="CR52" s="66" t="b">
        <v>0</v>
      </c>
      <c r="CS52" s="64" t="b">
        <v>0</v>
      </c>
      <c r="CT52" s="65" t="b">
        <v>0</v>
      </c>
      <c r="CU52" s="65" t="b">
        <v>0</v>
      </c>
      <c r="CV52" s="66" t="b">
        <v>0</v>
      </c>
      <c r="CW52" s="64" t="b">
        <v>0</v>
      </c>
      <c r="CX52" s="65" t="b">
        <v>0</v>
      </c>
      <c r="CY52" s="65" t="b">
        <v>0</v>
      </c>
      <c r="CZ52" s="65" t="b">
        <v>0</v>
      </c>
      <c r="DA52" s="65" t="b">
        <v>0</v>
      </c>
      <c r="DB52" s="65" t="b">
        <v>0</v>
      </c>
      <c r="DC52" s="65" t="b">
        <v>0</v>
      </c>
      <c r="DD52" s="65" t="b">
        <v>0</v>
      </c>
      <c r="DE52" s="65" t="b">
        <v>0</v>
      </c>
      <c r="DF52" s="66" t="b">
        <v>0</v>
      </c>
      <c r="DG52" s="64" t="b">
        <v>0</v>
      </c>
      <c r="DH52" s="65" t="b">
        <v>0</v>
      </c>
      <c r="DI52" s="65" t="b">
        <v>0</v>
      </c>
      <c r="DJ52" s="65" t="b">
        <v>0</v>
      </c>
      <c r="DK52" s="65" t="b">
        <v>0</v>
      </c>
      <c r="DL52" s="65" t="b">
        <v>0</v>
      </c>
      <c r="DM52" s="65" t="b">
        <v>0</v>
      </c>
      <c r="DN52" s="65" t="b">
        <v>0</v>
      </c>
      <c r="DO52" s="65" t="b">
        <v>0</v>
      </c>
      <c r="DP52" s="66" t="b">
        <v>0</v>
      </c>
      <c r="DQ52" s="64" t="b">
        <v>0</v>
      </c>
      <c r="DR52" s="65" t="b">
        <v>0</v>
      </c>
      <c r="DS52" s="65" t="b">
        <v>0</v>
      </c>
      <c r="DT52" s="65" t="b">
        <v>0</v>
      </c>
      <c r="DU52" s="66" t="b">
        <v>0</v>
      </c>
      <c r="DV52" s="64" t="b">
        <v>0</v>
      </c>
      <c r="DW52" s="65" t="b">
        <v>0</v>
      </c>
      <c r="DX52" s="65" t="b">
        <v>0</v>
      </c>
      <c r="DY52" s="65" t="b">
        <v>0</v>
      </c>
      <c r="DZ52" s="65" t="b">
        <v>0</v>
      </c>
      <c r="EA52" s="65" t="b">
        <v>0</v>
      </c>
      <c r="EB52" s="65" t="b">
        <v>0</v>
      </c>
      <c r="EC52" s="65" t="b">
        <v>0</v>
      </c>
      <c r="ED52" s="66" t="b">
        <v>0</v>
      </c>
      <c r="EE52" s="64" t="b">
        <v>0</v>
      </c>
      <c r="EF52" s="65" t="b">
        <v>0</v>
      </c>
      <c r="EG52" s="65" t="b">
        <v>0</v>
      </c>
      <c r="EH52" s="65" t="b">
        <v>0</v>
      </c>
      <c r="EI52" s="65" t="b">
        <v>0</v>
      </c>
      <c r="EJ52" s="65" t="b">
        <v>0</v>
      </c>
      <c r="EK52" s="65" t="b">
        <v>0</v>
      </c>
      <c r="EL52" s="65" t="b">
        <v>0</v>
      </c>
      <c r="EM52" s="65" t="b">
        <v>0</v>
      </c>
      <c r="EN52" s="66" t="b">
        <v>0</v>
      </c>
      <c r="EO52" s="64" t="b">
        <v>0</v>
      </c>
      <c r="EP52" s="65" t="b">
        <v>0</v>
      </c>
      <c r="EQ52" s="65" t="b">
        <v>0</v>
      </c>
      <c r="ER52" s="65" t="b">
        <v>0</v>
      </c>
      <c r="ES52" s="65" t="b">
        <v>0</v>
      </c>
      <c r="ET52" s="65" t="b">
        <v>0</v>
      </c>
      <c r="EU52" s="65" t="b">
        <v>0</v>
      </c>
      <c r="EV52" s="65" t="b">
        <v>0</v>
      </c>
      <c r="EW52" s="65" t="b">
        <v>0</v>
      </c>
      <c r="EX52" s="65" t="b">
        <v>0</v>
      </c>
      <c r="EY52" s="66" t="b">
        <v>0</v>
      </c>
    </row>
    <row r="53" spans="1:155" s="65" customFormat="1" ht="90">
      <c r="A53" s="297"/>
      <c r="B53" s="320"/>
      <c r="C53" s="111" t="s">
        <v>376</v>
      </c>
      <c r="D53" s="103" t="s">
        <v>378</v>
      </c>
      <c r="E53" s="59">
        <f t="shared" si="0"/>
        <v>1</v>
      </c>
      <c r="F53" s="70" t="s">
        <v>377</v>
      </c>
      <c r="G53" s="61"/>
      <c r="H53" s="61"/>
      <c r="I53" s="61"/>
      <c r="J53" s="61"/>
      <c r="K53" s="61" t="s">
        <v>170</v>
      </c>
      <c r="L53" s="61"/>
      <c r="M53" s="61"/>
      <c r="N53" s="61"/>
      <c r="O53" s="61"/>
      <c r="P53" s="61"/>
      <c r="Q53" s="61"/>
      <c r="R53" s="61"/>
      <c r="S53" s="61"/>
      <c r="T53" s="61"/>
      <c r="U53" s="61"/>
      <c r="V53" s="63"/>
      <c r="W53" s="64" t="b">
        <v>0</v>
      </c>
      <c r="X53" s="65" t="b">
        <v>0</v>
      </c>
      <c r="Y53" s="65" t="b">
        <v>0</v>
      </c>
      <c r="Z53" s="65" t="b">
        <v>0</v>
      </c>
      <c r="AA53" s="65" t="b">
        <v>0</v>
      </c>
      <c r="AB53" s="65" t="b">
        <v>0</v>
      </c>
      <c r="AC53" s="66" t="b">
        <v>0</v>
      </c>
      <c r="AD53" s="64" t="b">
        <v>0</v>
      </c>
      <c r="AE53" s="65" t="b">
        <v>0</v>
      </c>
      <c r="AF53" s="65" t="b">
        <v>0</v>
      </c>
      <c r="AG53" s="65" t="b">
        <v>0</v>
      </c>
      <c r="AH53" s="65" t="b">
        <v>0</v>
      </c>
      <c r="AI53" s="65" t="b">
        <v>0</v>
      </c>
      <c r="AJ53" s="65" t="b">
        <v>0</v>
      </c>
      <c r="AK53" s="64" t="b">
        <v>0</v>
      </c>
      <c r="AL53" s="65" t="b">
        <v>0</v>
      </c>
      <c r="AM53" s="65" t="b">
        <v>0</v>
      </c>
      <c r="AN53" s="65" t="b">
        <v>0</v>
      </c>
      <c r="AO53" s="65" t="b">
        <v>0</v>
      </c>
      <c r="AP53" s="65" t="b">
        <v>0</v>
      </c>
      <c r="AQ53" s="65" t="b">
        <v>0</v>
      </c>
      <c r="AR53" s="65" t="b">
        <v>0</v>
      </c>
      <c r="AS53" s="65" t="b">
        <v>0</v>
      </c>
      <c r="AT53" s="65" t="b">
        <v>0</v>
      </c>
      <c r="AU53" s="65" t="b">
        <v>0</v>
      </c>
      <c r="AV53" s="66" t="b">
        <v>0</v>
      </c>
      <c r="AW53" s="64" t="b">
        <v>0</v>
      </c>
      <c r="AX53" s="65" t="b">
        <v>0</v>
      </c>
      <c r="AY53" s="65" t="b">
        <v>0</v>
      </c>
      <c r="AZ53" s="65" t="b">
        <v>0</v>
      </c>
      <c r="BA53" s="65" t="b">
        <v>0</v>
      </c>
      <c r="BB53" s="65" t="b">
        <v>0</v>
      </c>
      <c r="BC53" s="65" t="b">
        <v>0</v>
      </c>
      <c r="BD53" s="65" t="b">
        <v>0</v>
      </c>
      <c r="BE53" s="65" t="b">
        <v>0</v>
      </c>
      <c r="BF53" s="65" t="b">
        <v>0</v>
      </c>
      <c r="BG53" s="66" t="b">
        <v>0</v>
      </c>
      <c r="BH53" s="64" t="s">
        <v>377</v>
      </c>
      <c r="BI53" s="65" t="s">
        <v>192</v>
      </c>
      <c r="BJ53" s="65">
        <v>4</v>
      </c>
      <c r="BK53" s="65" t="s">
        <v>192</v>
      </c>
      <c r="BL53" s="65">
        <v>4</v>
      </c>
      <c r="BM53" s="65">
        <v>4</v>
      </c>
      <c r="BN53" s="65">
        <v>4</v>
      </c>
      <c r="BO53" s="65">
        <v>4</v>
      </c>
      <c r="BP53" s="65">
        <v>4</v>
      </c>
      <c r="BQ53" s="65">
        <v>4</v>
      </c>
      <c r="BR53" s="66">
        <v>4</v>
      </c>
      <c r="BS53" s="64" t="b">
        <v>0</v>
      </c>
      <c r="BT53" s="65" t="b">
        <v>0</v>
      </c>
      <c r="BU53" s="65" t="b">
        <v>0</v>
      </c>
      <c r="BV53" s="65" t="b">
        <v>0</v>
      </c>
      <c r="BW53" s="65" t="b">
        <v>0</v>
      </c>
      <c r="BX53" s="65" t="b">
        <v>0</v>
      </c>
      <c r="BY53" s="65" t="b">
        <v>0</v>
      </c>
      <c r="BZ53" s="65" t="b">
        <v>0</v>
      </c>
      <c r="CA53" s="65" t="b">
        <v>0</v>
      </c>
      <c r="CB53" s="66" t="b">
        <v>0</v>
      </c>
      <c r="CC53" s="64" t="b">
        <v>0</v>
      </c>
      <c r="CD53" s="65" t="b">
        <v>0</v>
      </c>
      <c r="CE53" s="65" t="b">
        <v>0</v>
      </c>
      <c r="CF53" s="66" t="b">
        <v>0</v>
      </c>
      <c r="CG53" s="64" t="b">
        <v>0</v>
      </c>
      <c r="CH53" s="65" t="b">
        <v>0</v>
      </c>
      <c r="CI53" s="65" t="b">
        <v>0</v>
      </c>
      <c r="CJ53" s="66" t="b">
        <v>0</v>
      </c>
      <c r="CK53" s="64" t="b">
        <v>0</v>
      </c>
      <c r="CL53" s="65" t="b">
        <v>0</v>
      </c>
      <c r="CM53" s="65" t="b">
        <v>0</v>
      </c>
      <c r="CN53" s="65" t="b">
        <v>0</v>
      </c>
      <c r="CO53" s="65" t="b">
        <v>0</v>
      </c>
      <c r="CP53" s="65" t="b">
        <v>0</v>
      </c>
      <c r="CQ53" s="65" t="b">
        <v>0</v>
      </c>
      <c r="CR53" s="66" t="b">
        <v>0</v>
      </c>
      <c r="CS53" s="64" t="b">
        <v>0</v>
      </c>
      <c r="CT53" s="65" t="b">
        <v>0</v>
      </c>
      <c r="CU53" s="65" t="b">
        <v>0</v>
      </c>
      <c r="CV53" s="66" t="b">
        <v>0</v>
      </c>
      <c r="CW53" s="64" t="b">
        <v>0</v>
      </c>
      <c r="CX53" s="65" t="b">
        <v>0</v>
      </c>
      <c r="CY53" s="65" t="b">
        <v>0</v>
      </c>
      <c r="CZ53" s="65" t="b">
        <v>0</v>
      </c>
      <c r="DA53" s="65" t="b">
        <v>0</v>
      </c>
      <c r="DB53" s="65" t="b">
        <v>0</v>
      </c>
      <c r="DC53" s="65" t="b">
        <v>0</v>
      </c>
      <c r="DD53" s="65" t="b">
        <v>0</v>
      </c>
      <c r="DE53" s="65" t="b">
        <v>0</v>
      </c>
      <c r="DF53" s="66" t="b">
        <v>0</v>
      </c>
      <c r="DG53" s="64" t="b">
        <v>0</v>
      </c>
      <c r="DH53" s="65" t="b">
        <v>0</v>
      </c>
      <c r="DI53" s="65" t="b">
        <v>0</v>
      </c>
      <c r="DJ53" s="65" t="b">
        <v>0</v>
      </c>
      <c r="DK53" s="65" t="b">
        <v>0</v>
      </c>
      <c r="DL53" s="65" t="b">
        <v>0</v>
      </c>
      <c r="DM53" s="65" t="b">
        <v>0</v>
      </c>
      <c r="DN53" s="65" t="b">
        <v>0</v>
      </c>
      <c r="DO53" s="65" t="b">
        <v>0</v>
      </c>
      <c r="DP53" s="66" t="b">
        <v>0</v>
      </c>
      <c r="DQ53" s="64" t="b">
        <v>0</v>
      </c>
      <c r="DR53" s="65" t="b">
        <v>0</v>
      </c>
      <c r="DS53" s="65" t="b">
        <v>0</v>
      </c>
      <c r="DT53" s="65" t="b">
        <v>0</v>
      </c>
      <c r="DU53" s="66" t="b">
        <v>0</v>
      </c>
      <c r="DV53" s="64" t="b">
        <v>0</v>
      </c>
      <c r="DW53" s="65" t="b">
        <v>0</v>
      </c>
      <c r="DX53" s="65" t="b">
        <v>0</v>
      </c>
      <c r="DY53" s="65" t="b">
        <v>0</v>
      </c>
      <c r="DZ53" s="65" t="b">
        <v>0</v>
      </c>
      <c r="EA53" s="65" t="b">
        <v>0</v>
      </c>
      <c r="EB53" s="65" t="b">
        <v>0</v>
      </c>
      <c r="EC53" s="65" t="b">
        <v>0</v>
      </c>
      <c r="ED53" s="66" t="b">
        <v>0</v>
      </c>
      <c r="EE53" s="64" t="b">
        <v>0</v>
      </c>
      <c r="EF53" s="65" t="b">
        <v>0</v>
      </c>
      <c r="EG53" s="65" t="b">
        <v>0</v>
      </c>
      <c r="EH53" s="65" t="b">
        <v>0</v>
      </c>
      <c r="EI53" s="65" t="b">
        <v>0</v>
      </c>
      <c r="EJ53" s="65" t="b">
        <v>0</v>
      </c>
      <c r="EK53" s="65" t="b">
        <v>0</v>
      </c>
      <c r="EL53" s="65" t="b">
        <v>0</v>
      </c>
      <c r="EM53" s="65" t="b">
        <v>0</v>
      </c>
      <c r="EN53" s="66" t="b">
        <v>0</v>
      </c>
      <c r="EO53" s="64" t="b">
        <v>0</v>
      </c>
      <c r="EP53" s="65" t="b">
        <v>0</v>
      </c>
      <c r="EQ53" s="65" t="b">
        <v>0</v>
      </c>
      <c r="ER53" s="65" t="b">
        <v>0</v>
      </c>
      <c r="ES53" s="65" t="b">
        <v>0</v>
      </c>
      <c r="ET53" s="65" t="b">
        <v>0</v>
      </c>
      <c r="EU53" s="65" t="b">
        <v>0</v>
      </c>
      <c r="EV53" s="65" t="b">
        <v>0</v>
      </c>
      <c r="EW53" s="65" t="b">
        <v>0</v>
      </c>
      <c r="EX53" s="65" t="b">
        <v>0</v>
      </c>
      <c r="EY53" s="66" t="b">
        <v>0</v>
      </c>
    </row>
    <row r="54" spans="1:155" s="65" customFormat="1" ht="390">
      <c r="A54" s="297"/>
      <c r="B54" s="320"/>
      <c r="C54" s="111" t="s">
        <v>376</v>
      </c>
      <c r="D54" s="67" t="s">
        <v>379</v>
      </c>
      <c r="E54" s="59">
        <f t="shared" si="0"/>
        <v>3</v>
      </c>
      <c r="F54" s="70" t="s">
        <v>380</v>
      </c>
      <c r="G54" s="61"/>
      <c r="H54" s="61"/>
      <c r="I54" s="61"/>
      <c r="J54" s="61"/>
      <c r="K54" s="61"/>
      <c r="L54" s="61"/>
      <c r="M54" s="61"/>
      <c r="N54" s="61" t="s">
        <v>170</v>
      </c>
      <c r="O54" s="61" t="s">
        <v>170</v>
      </c>
      <c r="P54" s="61"/>
      <c r="Q54" s="61"/>
      <c r="R54" s="61" t="s">
        <v>170</v>
      </c>
      <c r="S54" s="61"/>
      <c r="T54" s="61"/>
      <c r="U54" s="61"/>
      <c r="V54" s="63"/>
      <c r="W54" s="64" t="b">
        <v>0</v>
      </c>
      <c r="X54" s="65" t="b">
        <v>0</v>
      </c>
      <c r="Y54" s="65" t="b">
        <v>0</v>
      </c>
      <c r="Z54" s="65" t="b">
        <v>0</v>
      </c>
      <c r="AA54" s="65" t="b">
        <v>0</v>
      </c>
      <c r="AB54" s="65" t="b">
        <v>0</v>
      </c>
      <c r="AC54" s="66" t="b">
        <v>0</v>
      </c>
      <c r="AD54" s="64" t="b">
        <v>0</v>
      </c>
      <c r="AE54" s="65" t="b">
        <v>0</v>
      </c>
      <c r="AF54" s="65" t="b">
        <v>0</v>
      </c>
      <c r="AG54" s="65" t="b">
        <v>0</v>
      </c>
      <c r="AH54" s="65" t="b">
        <v>0</v>
      </c>
      <c r="AI54" s="65" t="b">
        <v>0</v>
      </c>
      <c r="AJ54" s="65" t="b">
        <v>0</v>
      </c>
      <c r="AK54" s="64" t="b">
        <v>0</v>
      </c>
      <c r="AL54" s="65" t="b">
        <v>0</v>
      </c>
      <c r="AM54" s="65" t="b">
        <v>0</v>
      </c>
      <c r="AN54" s="65" t="b">
        <v>0</v>
      </c>
      <c r="AO54" s="65" t="b">
        <v>0</v>
      </c>
      <c r="AP54" s="65" t="b">
        <v>0</v>
      </c>
      <c r="AQ54" s="65" t="b">
        <v>0</v>
      </c>
      <c r="AR54" s="65" t="b">
        <v>0</v>
      </c>
      <c r="AS54" s="65" t="b">
        <v>0</v>
      </c>
      <c r="AT54" s="65" t="b">
        <v>0</v>
      </c>
      <c r="AU54" s="65" t="b">
        <v>0</v>
      </c>
      <c r="AV54" s="66" t="b">
        <v>0</v>
      </c>
      <c r="AW54" s="64" t="b">
        <v>0</v>
      </c>
      <c r="AX54" s="65" t="b">
        <v>0</v>
      </c>
      <c r="AY54" s="65" t="b">
        <v>0</v>
      </c>
      <c r="AZ54" s="65" t="b">
        <v>0</v>
      </c>
      <c r="BA54" s="65" t="b">
        <v>0</v>
      </c>
      <c r="BB54" s="65" t="b">
        <v>0</v>
      </c>
      <c r="BC54" s="65" t="b">
        <v>0</v>
      </c>
      <c r="BD54" s="65" t="b">
        <v>0</v>
      </c>
      <c r="BE54" s="65" t="b">
        <v>0</v>
      </c>
      <c r="BF54" s="65" t="b">
        <v>0</v>
      </c>
      <c r="BG54" s="66" t="b">
        <v>0</v>
      </c>
      <c r="BH54" s="64" t="b">
        <v>0</v>
      </c>
      <c r="BI54" s="65" t="b">
        <v>0</v>
      </c>
      <c r="BJ54" s="65" t="b">
        <v>0</v>
      </c>
      <c r="BK54" s="65" t="b">
        <v>0</v>
      </c>
      <c r="BL54" s="65" t="b">
        <v>0</v>
      </c>
      <c r="BM54" s="65" t="b">
        <v>0</v>
      </c>
      <c r="BN54" s="65" t="b">
        <v>0</v>
      </c>
      <c r="BO54" s="65" t="b">
        <v>0</v>
      </c>
      <c r="BP54" s="65" t="b">
        <v>0</v>
      </c>
      <c r="BQ54" s="65" t="b">
        <v>0</v>
      </c>
      <c r="BR54" s="66" t="b">
        <v>0</v>
      </c>
      <c r="BS54" s="64" t="b">
        <v>0</v>
      </c>
      <c r="BT54" s="65" t="b">
        <v>0</v>
      </c>
      <c r="BU54" s="65" t="b">
        <v>0</v>
      </c>
      <c r="BV54" s="65" t="b">
        <v>0</v>
      </c>
      <c r="BW54" s="65" t="b">
        <v>0</v>
      </c>
      <c r="BX54" s="65" t="b">
        <v>0</v>
      </c>
      <c r="BY54" s="65" t="b">
        <v>0</v>
      </c>
      <c r="BZ54" s="65" t="b">
        <v>0</v>
      </c>
      <c r="CA54" s="65" t="b">
        <v>0</v>
      </c>
      <c r="CB54" s="66" t="b">
        <v>0</v>
      </c>
      <c r="CC54" s="64" t="b">
        <v>0</v>
      </c>
      <c r="CD54" s="65" t="b">
        <v>0</v>
      </c>
      <c r="CE54" s="65" t="b">
        <v>0</v>
      </c>
      <c r="CF54" s="66" t="b">
        <v>0</v>
      </c>
      <c r="CG54" s="64" t="s">
        <v>380</v>
      </c>
      <c r="CH54" s="65">
        <v>2</v>
      </c>
      <c r="CI54" s="65">
        <v>4</v>
      </c>
      <c r="CJ54" s="66">
        <v>1</v>
      </c>
      <c r="CK54" s="64" t="s">
        <v>380</v>
      </c>
      <c r="CL54" s="65">
        <v>4</v>
      </c>
      <c r="CM54" s="65">
        <v>2</v>
      </c>
      <c r="CN54" s="65">
        <v>2</v>
      </c>
      <c r="CO54" s="65">
        <v>2</v>
      </c>
      <c r="CP54" s="65">
        <v>2</v>
      </c>
      <c r="CQ54" s="65">
        <v>2</v>
      </c>
      <c r="CR54" s="66">
        <v>1</v>
      </c>
      <c r="CS54" s="64" t="b">
        <v>0</v>
      </c>
      <c r="CT54" s="65" t="b">
        <v>0</v>
      </c>
      <c r="CU54" s="65" t="b">
        <v>0</v>
      </c>
      <c r="CV54" s="66" t="b">
        <v>0</v>
      </c>
      <c r="CW54" s="64" t="b">
        <v>0</v>
      </c>
      <c r="CX54" s="65" t="b">
        <v>0</v>
      </c>
      <c r="CY54" s="65" t="b">
        <v>0</v>
      </c>
      <c r="CZ54" s="65" t="b">
        <v>0</v>
      </c>
      <c r="DA54" s="65" t="b">
        <v>0</v>
      </c>
      <c r="DB54" s="65" t="b">
        <v>0</v>
      </c>
      <c r="DC54" s="65" t="b">
        <v>0</v>
      </c>
      <c r="DD54" s="65" t="b">
        <v>0</v>
      </c>
      <c r="DE54" s="65" t="b">
        <v>0</v>
      </c>
      <c r="DF54" s="66" t="b">
        <v>0</v>
      </c>
      <c r="DG54" s="64" t="s">
        <v>380</v>
      </c>
      <c r="DH54" s="65">
        <v>1</v>
      </c>
      <c r="DI54" s="65">
        <v>1</v>
      </c>
      <c r="DJ54" s="65">
        <v>1</v>
      </c>
      <c r="DK54" s="65">
        <v>1</v>
      </c>
      <c r="DL54" s="65">
        <v>1</v>
      </c>
      <c r="DM54" s="65">
        <v>1</v>
      </c>
      <c r="DN54" s="65">
        <v>1</v>
      </c>
      <c r="DO54" s="65">
        <v>1</v>
      </c>
      <c r="DP54" s="66">
        <v>1</v>
      </c>
      <c r="DQ54" s="64" t="b">
        <v>0</v>
      </c>
      <c r="DR54" s="65" t="b">
        <v>0</v>
      </c>
      <c r="DS54" s="65" t="b">
        <v>0</v>
      </c>
      <c r="DT54" s="65" t="b">
        <v>0</v>
      </c>
      <c r="DU54" s="66" t="b">
        <v>0</v>
      </c>
      <c r="DV54" s="64" t="b">
        <v>0</v>
      </c>
      <c r="DW54" s="65" t="b">
        <v>0</v>
      </c>
      <c r="DX54" s="65" t="b">
        <v>0</v>
      </c>
      <c r="DY54" s="65" t="b">
        <v>0</v>
      </c>
      <c r="DZ54" s="65" t="b">
        <v>0</v>
      </c>
      <c r="EA54" s="65" t="b">
        <v>0</v>
      </c>
      <c r="EB54" s="65" t="b">
        <v>0</v>
      </c>
      <c r="EC54" s="65" t="b">
        <v>0</v>
      </c>
      <c r="ED54" s="66" t="b">
        <v>0</v>
      </c>
      <c r="EE54" s="64" t="b">
        <v>0</v>
      </c>
      <c r="EF54" s="65" t="b">
        <v>0</v>
      </c>
      <c r="EG54" s="65" t="b">
        <v>0</v>
      </c>
      <c r="EH54" s="65" t="b">
        <v>0</v>
      </c>
      <c r="EI54" s="65" t="b">
        <v>0</v>
      </c>
      <c r="EJ54" s="65" t="b">
        <v>0</v>
      </c>
      <c r="EK54" s="65" t="b">
        <v>0</v>
      </c>
      <c r="EL54" s="65" t="b">
        <v>0</v>
      </c>
      <c r="EM54" s="65" t="b">
        <v>0</v>
      </c>
      <c r="EN54" s="66" t="b">
        <v>0</v>
      </c>
      <c r="EO54" s="64" t="b">
        <v>0</v>
      </c>
      <c r="EP54" s="65" t="b">
        <v>0</v>
      </c>
      <c r="EQ54" s="65" t="b">
        <v>0</v>
      </c>
      <c r="ER54" s="65" t="b">
        <v>0</v>
      </c>
      <c r="ES54" s="65" t="b">
        <v>0</v>
      </c>
      <c r="ET54" s="65" t="b">
        <v>0</v>
      </c>
      <c r="EU54" s="65" t="b">
        <v>0</v>
      </c>
      <c r="EV54" s="65" t="b">
        <v>0</v>
      </c>
      <c r="EW54" s="65" t="b">
        <v>0</v>
      </c>
      <c r="EX54" s="65" t="b">
        <v>0</v>
      </c>
      <c r="EY54" s="66" t="b">
        <v>0</v>
      </c>
    </row>
    <row r="55" spans="1:155" s="65" customFormat="1" ht="180">
      <c r="A55" s="297"/>
      <c r="B55" s="320"/>
      <c r="C55" s="111" t="s">
        <v>376</v>
      </c>
      <c r="D55" s="67" t="s">
        <v>379</v>
      </c>
      <c r="E55" s="59">
        <f t="shared" si="0"/>
        <v>3</v>
      </c>
      <c r="F55" s="68" t="s">
        <v>328</v>
      </c>
      <c r="G55" s="61"/>
      <c r="H55" s="61"/>
      <c r="I55" s="61"/>
      <c r="J55" s="61"/>
      <c r="K55" s="61"/>
      <c r="L55" s="61"/>
      <c r="M55" s="61"/>
      <c r="N55" s="61"/>
      <c r="O55" s="61"/>
      <c r="P55" s="61"/>
      <c r="Q55" s="61" t="s">
        <v>170</v>
      </c>
      <c r="R55" s="61"/>
      <c r="S55" s="61" t="s">
        <v>170</v>
      </c>
      <c r="T55" s="61"/>
      <c r="U55" s="61" t="s">
        <v>170</v>
      </c>
      <c r="V55" s="63"/>
      <c r="W55" s="64" t="b">
        <v>0</v>
      </c>
      <c r="X55" s="65" t="b">
        <v>0</v>
      </c>
      <c r="Y55" s="65" t="b">
        <v>0</v>
      </c>
      <c r="Z55" s="65" t="b">
        <v>0</v>
      </c>
      <c r="AA55" s="65" t="b">
        <v>0</v>
      </c>
      <c r="AB55" s="65" t="b">
        <v>0</v>
      </c>
      <c r="AC55" s="66" t="b">
        <v>0</v>
      </c>
      <c r="AD55" s="64" t="b">
        <v>0</v>
      </c>
      <c r="AE55" s="65" t="b">
        <v>0</v>
      </c>
      <c r="AF55" s="65" t="b">
        <v>0</v>
      </c>
      <c r="AG55" s="65" t="b">
        <v>0</v>
      </c>
      <c r="AH55" s="65" t="b">
        <v>0</v>
      </c>
      <c r="AI55" s="65" t="b">
        <v>0</v>
      </c>
      <c r="AJ55" s="65" t="b">
        <v>0</v>
      </c>
      <c r="AK55" s="64" t="b">
        <v>0</v>
      </c>
      <c r="AL55" s="65" t="b">
        <v>0</v>
      </c>
      <c r="AM55" s="65" t="b">
        <v>0</v>
      </c>
      <c r="AN55" s="65" t="b">
        <v>0</v>
      </c>
      <c r="AO55" s="65" t="b">
        <v>0</v>
      </c>
      <c r="AP55" s="65" t="b">
        <v>0</v>
      </c>
      <c r="AQ55" s="65" t="b">
        <v>0</v>
      </c>
      <c r="AR55" s="65" t="b">
        <v>0</v>
      </c>
      <c r="AS55" s="65" t="b">
        <v>0</v>
      </c>
      <c r="AT55" s="65" t="b">
        <v>0</v>
      </c>
      <c r="AU55" s="65" t="b">
        <v>0</v>
      </c>
      <c r="AV55" s="66" t="b">
        <v>0</v>
      </c>
      <c r="AW55" s="64" t="b">
        <v>0</v>
      </c>
      <c r="AX55" s="65" t="b">
        <v>0</v>
      </c>
      <c r="AY55" s="65" t="b">
        <v>0</v>
      </c>
      <c r="AZ55" s="65" t="b">
        <v>0</v>
      </c>
      <c r="BA55" s="65" t="b">
        <v>0</v>
      </c>
      <c r="BB55" s="65" t="b">
        <v>0</v>
      </c>
      <c r="BC55" s="65" t="b">
        <v>0</v>
      </c>
      <c r="BD55" s="65" t="b">
        <v>0</v>
      </c>
      <c r="BE55" s="65" t="b">
        <v>0</v>
      </c>
      <c r="BF55" s="65" t="b">
        <v>0</v>
      </c>
      <c r="BG55" s="66" t="b">
        <v>0</v>
      </c>
      <c r="BH55" s="64" t="b">
        <v>0</v>
      </c>
      <c r="BI55" s="65" t="b">
        <v>0</v>
      </c>
      <c r="BJ55" s="65" t="b">
        <v>0</v>
      </c>
      <c r="BK55" s="65" t="b">
        <v>0</v>
      </c>
      <c r="BL55" s="65" t="b">
        <v>0</v>
      </c>
      <c r="BM55" s="65" t="b">
        <v>0</v>
      </c>
      <c r="BN55" s="65" t="b">
        <v>0</v>
      </c>
      <c r="BO55" s="65" t="b">
        <v>0</v>
      </c>
      <c r="BP55" s="65" t="b">
        <v>0</v>
      </c>
      <c r="BQ55" s="65" t="b">
        <v>0</v>
      </c>
      <c r="BR55" s="66" t="b">
        <v>0</v>
      </c>
      <c r="BS55" s="64" t="b">
        <v>0</v>
      </c>
      <c r="BT55" s="65" t="b">
        <v>0</v>
      </c>
      <c r="BU55" s="65" t="b">
        <v>0</v>
      </c>
      <c r="BV55" s="65" t="b">
        <v>0</v>
      </c>
      <c r="BW55" s="65" t="b">
        <v>0</v>
      </c>
      <c r="BX55" s="65" t="b">
        <v>0</v>
      </c>
      <c r="BY55" s="65" t="b">
        <v>0</v>
      </c>
      <c r="BZ55" s="65" t="b">
        <v>0</v>
      </c>
      <c r="CA55" s="65" t="b">
        <v>0</v>
      </c>
      <c r="CB55" s="66" t="b">
        <v>0</v>
      </c>
      <c r="CC55" s="64" t="b">
        <v>0</v>
      </c>
      <c r="CD55" s="65" t="b">
        <v>0</v>
      </c>
      <c r="CE55" s="65" t="b">
        <v>0</v>
      </c>
      <c r="CF55" s="66" t="b">
        <v>0</v>
      </c>
      <c r="CG55" s="64" t="b">
        <v>0</v>
      </c>
      <c r="CH55" s="65" t="b">
        <v>0</v>
      </c>
      <c r="CI55" s="65" t="b">
        <v>0</v>
      </c>
      <c r="CJ55" s="66" t="b">
        <v>0</v>
      </c>
      <c r="CK55" s="64" t="b">
        <v>0</v>
      </c>
      <c r="CL55" s="65" t="b">
        <v>0</v>
      </c>
      <c r="CM55" s="65" t="b">
        <v>0</v>
      </c>
      <c r="CN55" s="65" t="b">
        <v>0</v>
      </c>
      <c r="CO55" s="65" t="b">
        <v>0</v>
      </c>
      <c r="CP55" s="65" t="b">
        <v>0</v>
      </c>
      <c r="CQ55" s="65" t="b">
        <v>0</v>
      </c>
      <c r="CR55" s="66" t="b">
        <v>0</v>
      </c>
      <c r="CS55" s="64" t="b">
        <v>0</v>
      </c>
      <c r="CT55" s="65" t="b">
        <v>0</v>
      </c>
      <c r="CU55" s="65" t="b">
        <v>0</v>
      </c>
      <c r="CV55" s="66" t="b">
        <v>0</v>
      </c>
      <c r="CW55" s="64" t="s">
        <v>328</v>
      </c>
      <c r="CX55" s="65">
        <v>2</v>
      </c>
      <c r="CY55" s="65">
        <v>2</v>
      </c>
      <c r="CZ55" s="65">
        <v>1</v>
      </c>
      <c r="DA55" s="65">
        <v>1</v>
      </c>
      <c r="DB55" s="65">
        <v>4</v>
      </c>
      <c r="DC55" s="65">
        <v>1</v>
      </c>
      <c r="DD55" s="65">
        <v>1</v>
      </c>
      <c r="DE55" s="65">
        <v>2</v>
      </c>
      <c r="DF55" s="66">
        <v>2</v>
      </c>
      <c r="DG55" s="64" t="b">
        <v>0</v>
      </c>
      <c r="DH55" s="65" t="b">
        <v>0</v>
      </c>
      <c r="DI55" s="65" t="b">
        <v>0</v>
      </c>
      <c r="DJ55" s="65" t="b">
        <v>0</v>
      </c>
      <c r="DK55" s="65" t="b">
        <v>0</v>
      </c>
      <c r="DL55" s="65" t="b">
        <v>0</v>
      </c>
      <c r="DM55" s="65" t="b">
        <v>0</v>
      </c>
      <c r="DN55" s="65" t="b">
        <v>0</v>
      </c>
      <c r="DO55" s="65" t="b">
        <v>0</v>
      </c>
      <c r="DP55" s="66" t="b">
        <v>0</v>
      </c>
      <c r="DQ55" s="64" t="s">
        <v>328</v>
      </c>
      <c r="DR55" s="65">
        <v>1</v>
      </c>
      <c r="DS55" s="65">
        <v>1</v>
      </c>
      <c r="DT55" s="65">
        <v>1</v>
      </c>
      <c r="DU55" s="66">
        <v>1</v>
      </c>
      <c r="DV55" s="64" t="b">
        <v>0</v>
      </c>
      <c r="DW55" s="65" t="b">
        <v>0</v>
      </c>
      <c r="DX55" s="65" t="b">
        <v>0</v>
      </c>
      <c r="DY55" s="65" t="b">
        <v>0</v>
      </c>
      <c r="DZ55" s="65" t="b">
        <v>0</v>
      </c>
      <c r="EA55" s="65" t="b">
        <v>0</v>
      </c>
      <c r="EB55" s="65" t="b">
        <v>0</v>
      </c>
      <c r="EC55" s="65" t="b">
        <v>0</v>
      </c>
      <c r="ED55" s="66" t="b">
        <v>0</v>
      </c>
      <c r="EE55" s="64" t="s">
        <v>328</v>
      </c>
      <c r="EF55" s="65">
        <v>1</v>
      </c>
      <c r="EG55" s="65">
        <v>1</v>
      </c>
      <c r="EH55" s="65">
        <v>1</v>
      </c>
      <c r="EI55" s="65">
        <v>1</v>
      </c>
      <c r="EJ55" s="65">
        <v>1</v>
      </c>
      <c r="EK55" s="65">
        <v>1</v>
      </c>
      <c r="EL55" s="65">
        <v>1</v>
      </c>
      <c r="EM55" s="65">
        <v>1</v>
      </c>
      <c r="EN55" s="66">
        <v>1</v>
      </c>
      <c r="EO55" s="64" t="b">
        <v>0</v>
      </c>
      <c r="EP55" s="65" t="b">
        <v>0</v>
      </c>
      <c r="EQ55" s="65" t="b">
        <v>0</v>
      </c>
      <c r="ER55" s="65" t="b">
        <v>0</v>
      </c>
      <c r="ES55" s="65" t="b">
        <v>0</v>
      </c>
      <c r="ET55" s="65" t="b">
        <v>0</v>
      </c>
      <c r="EU55" s="65" t="b">
        <v>0</v>
      </c>
      <c r="EV55" s="65" t="b">
        <v>0</v>
      </c>
      <c r="EW55" s="65" t="b">
        <v>0</v>
      </c>
      <c r="EX55" s="65" t="b">
        <v>0</v>
      </c>
      <c r="EY55" s="66" t="b">
        <v>0</v>
      </c>
    </row>
    <row r="56" spans="1:155" s="65" customFormat="1" ht="180">
      <c r="A56" s="297"/>
      <c r="B56" s="320"/>
      <c r="C56" s="111" t="s">
        <v>376</v>
      </c>
      <c r="D56" s="103" t="s">
        <v>381</v>
      </c>
      <c r="E56" s="59">
        <f t="shared" si="0"/>
        <v>2</v>
      </c>
      <c r="F56" s="70" t="s">
        <v>328</v>
      </c>
      <c r="G56" s="61"/>
      <c r="H56" s="61"/>
      <c r="I56" s="61"/>
      <c r="J56" s="61"/>
      <c r="K56" s="61"/>
      <c r="L56" s="61"/>
      <c r="M56" s="61" t="s">
        <v>170</v>
      </c>
      <c r="N56" s="61"/>
      <c r="O56" s="61"/>
      <c r="P56" s="61"/>
      <c r="Q56" s="61"/>
      <c r="R56" s="61"/>
      <c r="S56" s="61"/>
      <c r="T56" s="61"/>
      <c r="U56" s="61"/>
      <c r="V56" s="63" t="s">
        <v>170</v>
      </c>
      <c r="W56" s="64" t="b">
        <v>0</v>
      </c>
      <c r="X56" s="65" t="b">
        <v>0</v>
      </c>
      <c r="Y56" s="65" t="b">
        <v>0</v>
      </c>
      <c r="Z56" s="65" t="b">
        <v>0</v>
      </c>
      <c r="AA56" s="65" t="b">
        <v>0</v>
      </c>
      <c r="AB56" s="65" t="b">
        <v>0</v>
      </c>
      <c r="AC56" s="66" t="b">
        <v>0</v>
      </c>
      <c r="AD56" s="64" t="b">
        <v>0</v>
      </c>
      <c r="AE56" s="65" t="b">
        <v>0</v>
      </c>
      <c r="AF56" s="65" t="b">
        <v>0</v>
      </c>
      <c r="AG56" s="65" t="b">
        <v>0</v>
      </c>
      <c r="AH56" s="65" t="b">
        <v>0</v>
      </c>
      <c r="AI56" s="65" t="b">
        <v>0</v>
      </c>
      <c r="AJ56" s="65" t="b">
        <v>0</v>
      </c>
      <c r="AK56" s="64" t="b">
        <v>0</v>
      </c>
      <c r="AL56" s="65" t="b">
        <v>0</v>
      </c>
      <c r="AM56" s="65" t="b">
        <v>0</v>
      </c>
      <c r="AN56" s="65" t="b">
        <v>0</v>
      </c>
      <c r="AO56" s="65" t="b">
        <v>0</v>
      </c>
      <c r="AP56" s="65" t="b">
        <v>0</v>
      </c>
      <c r="AQ56" s="65" t="b">
        <v>0</v>
      </c>
      <c r="AR56" s="65" t="b">
        <v>0</v>
      </c>
      <c r="AS56" s="65" t="b">
        <v>0</v>
      </c>
      <c r="AT56" s="65" t="b">
        <v>0</v>
      </c>
      <c r="AU56" s="65" t="b">
        <v>0</v>
      </c>
      <c r="AV56" s="66" t="b">
        <v>0</v>
      </c>
      <c r="AW56" s="64" t="b">
        <v>0</v>
      </c>
      <c r="AX56" s="65" t="b">
        <v>0</v>
      </c>
      <c r="AY56" s="65" t="b">
        <v>0</v>
      </c>
      <c r="AZ56" s="65" t="b">
        <v>0</v>
      </c>
      <c r="BA56" s="65" t="b">
        <v>0</v>
      </c>
      <c r="BB56" s="65" t="b">
        <v>0</v>
      </c>
      <c r="BC56" s="65" t="b">
        <v>0</v>
      </c>
      <c r="BD56" s="65" t="b">
        <v>0</v>
      </c>
      <c r="BE56" s="65" t="b">
        <v>0</v>
      </c>
      <c r="BF56" s="65" t="b">
        <v>0</v>
      </c>
      <c r="BG56" s="66" t="b">
        <v>0</v>
      </c>
      <c r="BH56" s="64" t="b">
        <v>0</v>
      </c>
      <c r="BI56" s="65" t="b">
        <v>0</v>
      </c>
      <c r="BJ56" s="65" t="b">
        <v>0</v>
      </c>
      <c r="BK56" s="65" t="b">
        <v>0</v>
      </c>
      <c r="BL56" s="65" t="b">
        <v>0</v>
      </c>
      <c r="BM56" s="65" t="b">
        <v>0</v>
      </c>
      <c r="BN56" s="65" t="b">
        <v>0</v>
      </c>
      <c r="BO56" s="65" t="b">
        <v>0</v>
      </c>
      <c r="BP56" s="65" t="b">
        <v>0</v>
      </c>
      <c r="BQ56" s="65" t="b">
        <v>0</v>
      </c>
      <c r="BR56" s="66" t="b">
        <v>0</v>
      </c>
      <c r="BS56" s="64" t="b">
        <v>0</v>
      </c>
      <c r="BT56" s="65" t="b">
        <v>0</v>
      </c>
      <c r="BU56" s="65" t="b">
        <v>0</v>
      </c>
      <c r="BV56" s="65" t="b">
        <v>0</v>
      </c>
      <c r="BW56" s="65" t="b">
        <v>0</v>
      </c>
      <c r="BX56" s="65" t="b">
        <v>0</v>
      </c>
      <c r="BY56" s="65" t="b">
        <v>0</v>
      </c>
      <c r="BZ56" s="65" t="b">
        <v>0</v>
      </c>
      <c r="CA56" s="65" t="b">
        <v>0</v>
      </c>
      <c r="CB56" s="66" t="b">
        <v>0</v>
      </c>
      <c r="CC56" s="64" t="s">
        <v>328</v>
      </c>
      <c r="CD56" s="65">
        <v>2</v>
      </c>
      <c r="CE56" s="65" t="s">
        <v>192</v>
      </c>
      <c r="CF56" s="66" t="s">
        <v>192</v>
      </c>
      <c r="CG56" s="64" t="b">
        <v>0</v>
      </c>
      <c r="CH56" s="65" t="b">
        <v>0</v>
      </c>
      <c r="CI56" s="65" t="b">
        <v>0</v>
      </c>
      <c r="CJ56" s="66" t="b">
        <v>0</v>
      </c>
      <c r="CK56" s="64" t="b">
        <v>0</v>
      </c>
      <c r="CL56" s="65" t="b">
        <v>0</v>
      </c>
      <c r="CM56" s="65" t="b">
        <v>0</v>
      </c>
      <c r="CN56" s="65" t="b">
        <v>0</v>
      </c>
      <c r="CO56" s="65" t="b">
        <v>0</v>
      </c>
      <c r="CP56" s="65" t="b">
        <v>0</v>
      </c>
      <c r="CQ56" s="65" t="b">
        <v>0</v>
      </c>
      <c r="CR56" s="66" t="b">
        <v>0</v>
      </c>
      <c r="CS56" s="64" t="b">
        <v>0</v>
      </c>
      <c r="CT56" s="65" t="b">
        <v>0</v>
      </c>
      <c r="CU56" s="65" t="b">
        <v>0</v>
      </c>
      <c r="CV56" s="66" t="b">
        <v>0</v>
      </c>
      <c r="CW56" s="64" t="b">
        <v>0</v>
      </c>
      <c r="CX56" s="65" t="b">
        <v>0</v>
      </c>
      <c r="CY56" s="65" t="b">
        <v>0</v>
      </c>
      <c r="CZ56" s="65" t="b">
        <v>0</v>
      </c>
      <c r="DA56" s="65" t="b">
        <v>0</v>
      </c>
      <c r="DB56" s="65" t="b">
        <v>0</v>
      </c>
      <c r="DC56" s="65" t="b">
        <v>0</v>
      </c>
      <c r="DD56" s="65" t="b">
        <v>0</v>
      </c>
      <c r="DE56" s="65" t="b">
        <v>0</v>
      </c>
      <c r="DF56" s="66" t="b">
        <v>0</v>
      </c>
      <c r="DG56" s="64" t="b">
        <v>0</v>
      </c>
      <c r="DH56" s="65" t="b">
        <v>0</v>
      </c>
      <c r="DI56" s="65" t="b">
        <v>0</v>
      </c>
      <c r="DJ56" s="65" t="b">
        <v>0</v>
      </c>
      <c r="DK56" s="65" t="b">
        <v>0</v>
      </c>
      <c r="DL56" s="65" t="b">
        <v>0</v>
      </c>
      <c r="DM56" s="65" t="b">
        <v>0</v>
      </c>
      <c r="DN56" s="65" t="b">
        <v>0</v>
      </c>
      <c r="DO56" s="65" t="b">
        <v>0</v>
      </c>
      <c r="DP56" s="66" t="b">
        <v>0</v>
      </c>
      <c r="DQ56" s="64" t="b">
        <v>0</v>
      </c>
      <c r="DR56" s="65" t="b">
        <v>0</v>
      </c>
      <c r="DS56" s="65" t="b">
        <v>0</v>
      </c>
      <c r="DT56" s="65" t="b">
        <v>0</v>
      </c>
      <c r="DU56" s="66" t="b">
        <v>0</v>
      </c>
      <c r="DV56" s="64" t="b">
        <v>0</v>
      </c>
      <c r="DW56" s="65" t="b">
        <v>0</v>
      </c>
      <c r="DX56" s="65" t="b">
        <v>0</v>
      </c>
      <c r="DY56" s="65" t="b">
        <v>0</v>
      </c>
      <c r="DZ56" s="65" t="b">
        <v>0</v>
      </c>
      <c r="EA56" s="65" t="b">
        <v>0</v>
      </c>
      <c r="EB56" s="65" t="b">
        <v>0</v>
      </c>
      <c r="EC56" s="65" t="b">
        <v>0</v>
      </c>
      <c r="ED56" s="66" t="b">
        <v>0</v>
      </c>
      <c r="EE56" s="64" t="b">
        <v>0</v>
      </c>
      <c r="EF56" s="65" t="b">
        <v>0</v>
      </c>
      <c r="EG56" s="65" t="b">
        <v>0</v>
      </c>
      <c r="EH56" s="65" t="b">
        <v>0</v>
      </c>
      <c r="EI56" s="65" t="b">
        <v>0</v>
      </c>
      <c r="EJ56" s="65" t="b">
        <v>0</v>
      </c>
      <c r="EK56" s="65" t="b">
        <v>0</v>
      </c>
      <c r="EL56" s="65" t="b">
        <v>0</v>
      </c>
      <c r="EM56" s="65" t="b">
        <v>0</v>
      </c>
      <c r="EN56" s="66" t="b">
        <v>0</v>
      </c>
      <c r="EO56" s="64" t="s">
        <v>328</v>
      </c>
      <c r="EP56" s="65">
        <v>2</v>
      </c>
      <c r="EQ56" s="65">
        <v>2</v>
      </c>
      <c r="ER56" s="65">
        <v>2</v>
      </c>
      <c r="ES56" s="65">
        <v>2</v>
      </c>
      <c r="ET56" s="65">
        <v>2</v>
      </c>
      <c r="EU56" s="65">
        <v>2</v>
      </c>
      <c r="EV56" s="65">
        <v>2</v>
      </c>
      <c r="EW56" s="65">
        <v>1</v>
      </c>
      <c r="EX56" s="65">
        <v>1</v>
      </c>
      <c r="EY56" s="66">
        <v>1</v>
      </c>
    </row>
    <row r="57" spans="1:155" s="65" customFormat="1" ht="330">
      <c r="A57" s="297"/>
      <c r="B57" s="320"/>
      <c r="C57" s="111" t="s">
        <v>376</v>
      </c>
      <c r="D57" s="71" t="s">
        <v>382</v>
      </c>
      <c r="E57" s="59">
        <f t="shared" si="0"/>
        <v>1</v>
      </c>
      <c r="F57" s="72" t="s">
        <v>359</v>
      </c>
      <c r="G57" s="61"/>
      <c r="H57" s="61"/>
      <c r="I57" s="61"/>
      <c r="J57" s="61"/>
      <c r="K57" s="61"/>
      <c r="L57" s="61"/>
      <c r="M57" s="61"/>
      <c r="N57" s="61"/>
      <c r="O57" s="61"/>
      <c r="P57" s="61" t="s">
        <v>170</v>
      </c>
      <c r="Q57" s="61"/>
      <c r="R57" s="61"/>
      <c r="S57" s="61"/>
      <c r="T57" s="61"/>
      <c r="U57" s="61"/>
      <c r="V57" s="63"/>
      <c r="W57" s="64" t="b">
        <v>0</v>
      </c>
      <c r="X57" s="65" t="b">
        <v>0</v>
      </c>
      <c r="Y57" s="65" t="b">
        <v>0</v>
      </c>
      <c r="Z57" s="65" t="b">
        <v>0</v>
      </c>
      <c r="AA57" s="65" t="b">
        <v>0</v>
      </c>
      <c r="AB57" s="65" t="b">
        <v>0</v>
      </c>
      <c r="AC57" s="66" t="b">
        <v>0</v>
      </c>
      <c r="AD57" s="64" t="b">
        <v>0</v>
      </c>
      <c r="AE57" s="65" t="b">
        <v>0</v>
      </c>
      <c r="AF57" s="65" t="b">
        <v>0</v>
      </c>
      <c r="AG57" s="65" t="b">
        <v>0</v>
      </c>
      <c r="AH57" s="65" t="b">
        <v>0</v>
      </c>
      <c r="AI57" s="65" t="b">
        <v>0</v>
      </c>
      <c r="AJ57" s="65" t="b">
        <v>0</v>
      </c>
      <c r="AK57" s="64" t="b">
        <v>0</v>
      </c>
      <c r="AL57" s="65" t="b">
        <v>0</v>
      </c>
      <c r="AM57" s="65" t="b">
        <v>0</v>
      </c>
      <c r="AN57" s="65" t="b">
        <v>0</v>
      </c>
      <c r="AO57" s="65" t="b">
        <v>0</v>
      </c>
      <c r="AP57" s="65" t="b">
        <v>0</v>
      </c>
      <c r="AQ57" s="65" t="b">
        <v>0</v>
      </c>
      <c r="AR57" s="65" t="b">
        <v>0</v>
      </c>
      <c r="AS57" s="65" t="b">
        <v>0</v>
      </c>
      <c r="AT57" s="65" t="b">
        <v>0</v>
      </c>
      <c r="AU57" s="65" t="b">
        <v>0</v>
      </c>
      <c r="AV57" s="66" t="b">
        <v>0</v>
      </c>
      <c r="AW57" s="64" t="b">
        <v>0</v>
      </c>
      <c r="AX57" s="65" t="b">
        <v>0</v>
      </c>
      <c r="AY57" s="65" t="b">
        <v>0</v>
      </c>
      <c r="AZ57" s="65" t="b">
        <v>0</v>
      </c>
      <c r="BA57" s="65" t="b">
        <v>0</v>
      </c>
      <c r="BB57" s="65" t="b">
        <v>0</v>
      </c>
      <c r="BC57" s="65" t="b">
        <v>0</v>
      </c>
      <c r="BD57" s="65" t="b">
        <v>0</v>
      </c>
      <c r="BE57" s="65" t="b">
        <v>0</v>
      </c>
      <c r="BF57" s="65" t="b">
        <v>0</v>
      </c>
      <c r="BG57" s="66" t="b">
        <v>0</v>
      </c>
      <c r="BH57" s="64" t="b">
        <v>0</v>
      </c>
      <c r="BI57" s="65" t="b">
        <v>0</v>
      </c>
      <c r="BJ57" s="65" t="b">
        <v>0</v>
      </c>
      <c r="BK57" s="65" t="b">
        <v>0</v>
      </c>
      <c r="BL57" s="65" t="b">
        <v>0</v>
      </c>
      <c r="BM57" s="65" t="b">
        <v>0</v>
      </c>
      <c r="BN57" s="65" t="b">
        <v>0</v>
      </c>
      <c r="BO57" s="65" t="b">
        <v>0</v>
      </c>
      <c r="BP57" s="65" t="b">
        <v>0</v>
      </c>
      <c r="BQ57" s="65" t="b">
        <v>0</v>
      </c>
      <c r="BR57" s="66" t="b">
        <v>0</v>
      </c>
      <c r="BS57" s="64" t="b">
        <v>0</v>
      </c>
      <c r="BT57" s="65" t="b">
        <v>0</v>
      </c>
      <c r="BU57" s="65" t="b">
        <v>0</v>
      </c>
      <c r="BV57" s="65" t="b">
        <v>0</v>
      </c>
      <c r="BW57" s="65" t="b">
        <v>0</v>
      </c>
      <c r="BX57" s="65" t="b">
        <v>0</v>
      </c>
      <c r="BY57" s="65" t="b">
        <v>0</v>
      </c>
      <c r="BZ57" s="65" t="b">
        <v>0</v>
      </c>
      <c r="CA57" s="65" t="b">
        <v>0</v>
      </c>
      <c r="CB57" s="66" t="b">
        <v>0</v>
      </c>
      <c r="CC57" s="64" t="b">
        <v>0</v>
      </c>
      <c r="CD57" s="65" t="b">
        <v>0</v>
      </c>
      <c r="CE57" s="65" t="b">
        <v>0</v>
      </c>
      <c r="CF57" s="66" t="b">
        <v>0</v>
      </c>
      <c r="CG57" s="64" t="b">
        <v>0</v>
      </c>
      <c r="CH57" s="65" t="b">
        <v>0</v>
      </c>
      <c r="CI57" s="65" t="b">
        <v>0</v>
      </c>
      <c r="CJ57" s="66" t="b">
        <v>0</v>
      </c>
      <c r="CK57" s="64" t="b">
        <v>0</v>
      </c>
      <c r="CL57" s="65" t="b">
        <v>0</v>
      </c>
      <c r="CM57" s="65" t="b">
        <v>0</v>
      </c>
      <c r="CN57" s="65" t="b">
        <v>0</v>
      </c>
      <c r="CO57" s="65" t="b">
        <v>0</v>
      </c>
      <c r="CP57" s="65" t="b">
        <v>0</v>
      </c>
      <c r="CQ57" s="65" t="b">
        <v>0</v>
      </c>
      <c r="CR57" s="66" t="b">
        <v>0</v>
      </c>
      <c r="CS57" s="64" t="s">
        <v>359</v>
      </c>
      <c r="CT57" s="65">
        <v>4</v>
      </c>
      <c r="CU57" s="65">
        <v>4</v>
      </c>
      <c r="CV57" s="66">
        <v>2</v>
      </c>
      <c r="CW57" s="64" t="b">
        <v>0</v>
      </c>
      <c r="CX57" s="65" t="b">
        <v>0</v>
      </c>
      <c r="CY57" s="65" t="b">
        <v>0</v>
      </c>
      <c r="CZ57" s="65" t="b">
        <v>0</v>
      </c>
      <c r="DA57" s="65" t="b">
        <v>0</v>
      </c>
      <c r="DB57" s="65" t="b">
        <v>0</v>
      </c>
      <c r="DC57" s="65" t="b">
        <v>0</v>
      </c>
      <c r="DD57" s="65" t="b">
        <v>0</v>
      </c>
      <c r="DE57" s="65" t="b">
        <v>0</v>
      </c>
      <c r="DF57" s="66" t="b">
        <v>0</v>
      </c>
      <c r="DG57" s="64" t="b">
        <v>0</v>
      </c>
      <c r="DH57" s="65" t="b">
        <v>0</v>
      </c>
      <c r="DI57" s="65" t="b">
        <v>0</v>
      </c>
      <c r="DJ57" s="65" t="b">
        <v>0</v>
      </c>
      <c r="DK57" s="65" t="b">
        <v>0</v>
      </c>
      <c r="DL57" s="65" t="b">
        <v>0</v>
      </c>
      <c r="DM57" s="65" t="b">
        <v>0</v>
      </c>
      <c r="DN57" s="65" t="b">
        <v>0</v>
      </c>
      <c r="DO57" s="65" t="b">
        <v>0</v>
      </c>
      <c r="DP57" s="66" t="b">
        <v>0</v>
      </c>
      <c r="DQ57" s="64" t="b">
        <v>0</v>
      </c>
      <c r="DR57" s="65" t="b">
        <v>0</v>
      </c>
      <c r="DS57" s="65" t="b">
        <v>0</v>
      </c>
      <c r="DT57" s="65" t="b">
        <v>0</v>
      </c>
      <c r="DU57" s="66" t="b">
        <v>0</v>
      </c>
      <c r="DV57" s="64" t="b">
        <v>0</v>
      </c>
      <c r="DW57" s="65" t="b">
        <v>0</v>
      </c>
      <c r="DX57" s="65" t="b">
        <v>0</v>
      </c>
      <c r="DY57" s="65" t="b">
        <v>0</v>
      </c>
      <c r="DZ57" s="65" t="b">
        <v>0</v>
      </c>
      <c r="EA57" s="65" t="b">
        <v>0</v>
      </c>
      <c r="EB57" s="65" t="b">
        <v>0</v>
      </c>
      <c r="EC57" s="65" t="b">
        <v>0</v>
      </c>
      <c r="ED57" s="66" t="b">
        <v>0</v>
      </c>
      <c r="EE57" s="64" t="b">
        <v>0</v>
      </c>
      <c r="EF57" s="65" t="b">
        <v>0</v>
      </c>
      <c r="EG57" s="65" t="b">
        <v>0</v>
      </c>
      <c r="EH57" s="65" t="b">
        <v>0</v>
      </c>
      <c r="EI57" s="65" t="b">
        <v>0</v>
      </c>
      <c r="EJ57" s="65" t="b">
        <v>0</v>
      </c>
      <c r="EK57" s="65" t="b">
        <v>0</v>
      </c>
      <c r="EL57" s="65" t="b">
        <v>0</v>
      </c>
      <c r="EM57" s="65" t="b">
        <v>0</v>
      </c>
      <c r="EN57" s="66" t="b">
        <v>0</v>
      </c>
      <c r="EO57" s="64" t="b">
        <v>0</v>
      </c>
      <c r="EP57" s="65" t="b">
        <v>0</v>
      </c>
      <c r="EQ57" s="65" t="b">
        <v>0</v>
      </c>
      <c r="ER57" s="65" t="b">
        <v>0</v>
      </c>
      <c r="ES57" s="65" t="b">
        <v>0</v>
      </c>
      <c r="ET57" s="65" t="b">
        <v>0</v>
      </c>
      <c r="EU57" s="65" t="b">
        <v>0</v>
      </c>
      <c r="EV57" s="65" t="b">
        <v>0</v>
      </c>
      <c r="EW57" s="65" t="b">
        <v>0</v>
      </c>
      <c r="EX57" s="65" t="b">
        <v>0</v>
      </c>
      <c r="EY57" s="66" t="b">
        <v>0</v>
      </c>
    </row>
    <row r="58" spans="1:155" s="65" customFormat="1" ht="180">
      <c r="A58" s="297"/>
      <c r="B58" s="320"/>
      <c r="C58" s="111" t="s">
        <v>376</v>
      </c>
      <c r="D58" s="67" t="s">
        <v>383</v>
      </c>
      <c r="E58" s="59">
        <f t="shared" si="0"/>
        <v>1</v>
      </c>
      <c r="F58" s="68" t="s">
        <v>328</v>
      </c>
      <c r="G58" s="61"/>
      <c r="H58" s="61"/>
      <c r="I58" s="61"/>
      <c r="J58" s="61"/>
      <c r="K58" s="61"/>
      <c r="L58" s="61"/>
      <c r="M58" s="61"/>
      <c r="N58" s="61"/>
      <c r="O58" s="61"/>
      <c r="P58" s="61"/>
      <c r="Q58" s="61"/>
      <c r="R58" s="61"/>
      <c r="S58" s="61"/>
      <c r="T58" s="61" t="s">
        <v>170</v>
      </c>
      <c r="U58" s="61"/>
      <c r="V58" s="63"/>
      <c r="W58" s="64" t="b">
        <v>0</v>
      </c>
      <c r="X58" s="65" t="b">
        <v>0</v>
      </c>
      <c r="Y58" s="65" t="b">
        <v>0</v>
      </c>
      <c r="Z58" s="65" t="b">
        <v>0</v>
      </c>
      <c r="AA58" s="65" t="b">
        <v>0</v>
      </c>
      <c r="AB58" s="65" t="b">
        <v>0</v>
      </c>
      <c r="AC58" s="66" t="b">
        <v>0</v>
      </c>
      <c r="AD58" s="64" t="b">
        <v>0</v>
      </c>
      <c r="AE58" s="65" t="b">
        <v>0</v>
      </c>
      <c r="AF58" s="65" t="b">
        <v>0</v>
      </c>
      <c r="AG58" s="65" t="b">
        <v>0</v>
      </c>
      <c r="AH58" s="65" t="b">
        <v>0</v>
      </c>
      <c r="AI58" s="65" t="b">
        <v>0</v>
      </c>
      <c r="AJ58" s="65" t="b">
        <v>0</v>
      </c>
      <c r="AK58" s="64" t="b">
        <v>0</v>
      </c>
      <c r="AL58" s="65" t="b">
        <v>0</v>
      </c>
      <c r="AM58" s="65" t="b">
        <v>0</v>
      </c>
      <c r="AN58" s="65" t="b">
        <v>0</v>
      </c>
      <c r="AO58" s="65" t="b">
        <v>0</v>
      </c>
      <c r="AP58" s="65" t="b">
        <v>0</v>
      </c>
      <c r="AQ58" s="65" t="b">
        <v>0</v>
      </c>
      <c r="AR58" s="65" t="b">
        <v>0</v>
      </c>
      <c r="AS58" s="65" t="b">
        <v>0</v>
      </c>
      <c r="AT58" s="65" t="b">
        <v>0</v>
      </c>
      <c r="AU58" s="65" t="b">
        <v>0</v>
      </c>
      <c r="AV58" s="66" t="b">
        <v>0</v>
      </c>
      <c r="AW58" s="64" t="b">
        <v>0</v>
      </c>
      <c r="AX58" s="65" t="b">
        <v>0</v>
      </c>
      <c r="AY58" s="65" t="b">
        <v>0</v>
      </c>
      <c r="AZ58" s="65" t="b">
        <v>0</v>
      </c>
      <c r="BA58" s="65" t="b">
        <v>0</v>
      </c>
      <c r="BB58" s="65" t="b">
        <v>0</v>
      </c>
      <c r="BC58" s="65" t="b">
        <v>0</v>
      </c>
      <c r="BD58" s="65" t="b">
        <v>0</v>
      </c>
      <c r="BE58" s="65" t="b">
        <v>0</v>
      </c>
      <c r="BF58" s="65" t="b">
        <v>0</v>
      </c>
      <c r="BG58" s="66" t="b">
        <v>0</v>
      </c>
      <c r="BH58" s="64" t="b">
        <v>0</v>
      </c>
      <c r="BI58" s="65" t="b">
        <v>0</v>
      </c>
      <c r="BJ58" s="65" t="b">
        <v>0</v>
      </c>
      <c r="BK58" s="65" t="b">
        <v>0</v>
      </c>
      <c r="BL58" s="65" t="b">
        <v>0</v>
      </c>
      <c r="BM58" s="65" t="b">
        <v>0</v>
      </c>
      <c r="BN58" s="65" t="b">
        <v>0</v>
      </c>
      <c r="BO58" s="65" t="b">
        <v>0</v>
      </c>
      <c r="BP58" s="65" t="b">
        <v>0</v>
      </c>
      <c r="BQ58" s="65" t="b">
        <v>0</v>
      </c>
      <c r="BR58" s="66" t="b">
        <v>0</v>
      </c>
      <c r="BS58" s="64" t="b">
        <v>0</v>
      </c>
      <c r="BT58" s="65" t="b">
        <v>0</v>
      </c>
      <c r="BU58" s="65" t="b">
        <v>0</v>
      </c>
      <c r="BV58" s="65" t="b">
        <v>0</v>
      </c>
      <c r="BW58" s="65" t="b">
        <v>0</v>
      </c>
      <c r="BX58" s="65" t="b">
        <v>0</v>
      </c>
      <c r="BY58" s="65" t="b">
        <v>0</v>
      </c>
      <c r="BZ58" s="65" t="b">
        <v>0</v>
      </c>
      <c r="CA58" s="65" t="b">
        <v>0</v>
      </c>
      <c r="CB58" s="66" t="b">
        <v>0</v>
      </c>
      <c r="CC58" s="64" t="b">
        <v>0</v>
      </c>
      <c r="CD58" s="65" t="b">
        <v>0</v>
      </c>
      <c r="CE58" s="65" t="b">
        <v>0</v>
      </c>
      <c r="CF58" s="66" t="b">
        <v>0</v>
      </c>
      <c r="CG58" s="64" t="b">
        <v>0</v>
      </c>
      <c r="CH58" s="65" t="b">
        <v>0</v>
      </c>
      <c r="CI58" s="65" t="b">
        <v>0</v>
      </c>
      <c r="CJ58" s="66" t="b">
        <v>0</v>
      </c>
      <c r="CK58" s="64" t="b">
        <v>0</v>
      </c>
      <c r="CL58" s="65" t="b">
        <v>0</v>
      </c>
      <c r="CM58" s="65" t="b">
        <v>0</v>
      </c>
      <c r="CN58" s="65" t="b">
        <v>0</v>
      </c>
      <c r="CO58" s="65" t="b">
        <v>0</v>
      </c>
      <c r="CP58" s="65" t="b">
        <v>0</v>
      </c>
      <c r="CQ58" s="65" t="b">
        <v>0</v>
      </c>
      <c r="CR58" s="66" t="b">
        <v>0</v>
      </c>
      <c r="CS58" s="64" t="b">
        <v>0</v>
      </c>
      <c r="CT58" s="65" t="b">
        <v>0</v>
      </c>
      <c r="CU58" s="65" t="b">
        <v>0</v>
      </c>
      <c r="CV58" s="66" t="b">
        <v>0</v>
      </c>
      <c r="CW58" s="64" t="b">
        <v>0</v>
      </c>
      <c r="CX58" s="65" t="b">
        <v>0</v>
      </c>
      <c r="CY58" s="65" t="b">
        <v>0</v>
      </c>
      <c r="CZ58" s="65" t="b">
        <v>0</v>
      </c>
      <c r="DA58" s="65" t="b">
        <v>0</v>
      </c>
      <c r="DB58" s="65" t="b">
        <v>0</v>
      </c>
      <c r="DC58" s="65" t="b">
        <v>0</v>
      </c>
      <c r="DD58" s="65" t="b">
        <v>0</v>
      </c>
      <c r="DE58" s="65" t="b">
        <v>0</v>
      </c>
      <c r="DF58" s="66" t="b">
        <v>0</v>
      </c>
      <c r="DG58" s="64" t="b">
        <v>0</v>
      </c>
      <c r="DH58" s="65" t="b">
        <v>0</v>
      </c>
      <c r="DI58" s="65" t="b">
        <v>0</v>
      </c>
      <c r="DJ58" s="65" t="b">
        <v>0</v>
      </c>
      <c r="DK58" s="65" t="b">
        <v>0</v>
      </c>
      <c r="DL58" s="65" t="b">
        <v>0</v>
      </c>
      <c r="DM58" s="65" t="b">
        <v>0</v>
      </c>
      <c r="DN58" s="65" t="b">
        <v>0</v>
      </c>
      <c r="DO58" s="65" t="b">
        <v>0</v>
      </c>
      <c r="DP58" s="66" t="b">
        <v>0</v>
      </c>
      <c r="DQ58" s="64" t="b">
        <v>0</v>
      </c>
      <c r="DR58" s="65" t="b">
        <v>0</v>
      </c>
      <c r="DS58" s="65" t="b">
        <v>0</v>
      </c>
      <c r="DT58" s="65" t="b">
        <v>0</v>
      </c>
      <c r="DU58" s="66" t="b">
        <v>0</v>
      </c>
      <c r="DV58" s="64" t="s">
        <v>328</v>
      </c>
      <c r="DW58" s="65">
        <v>2</v>
      </c>
      <c r="DX58" s="65">
        <v>4</v>
      </c>
      <c r="DY58" s="65">
        <v>2</v>
      </c>
      <c r="DZ58" s="65">
        <v>4</v>
      </c>
      <c r="EA58" s="65">
        <v>2</v>
      </c>
      <c r="EB58" s="65">
        <v>4</v>
      </c>
      <c r="EC58" s="65">
        <v>2</v>
      </c>
      <c r="ED58" s="66">
        <v>2</v>
      </c>
      <c r="EE58" s="64" t="b">
        <v>0</v>
      </c>
      <c r="EF58" s="65" t="b">
        <v>0</v>
      </c>
      <c r="EG58" s="65" t="b">
        <v>0</v>
      </c>
      <c r="EH58" s="65" t="b">
        <v>0</v>
      </c>
      <c r="EI58" s="65" t="b">
        <v>0</v>
      </c>
      <c r="EJ58" s="65" t="b">
        <v>0</v>
      </c>
      <c r="EK58" s="65" t="b">
        <v>0</v>
      </c>
      <c r="EL58" s="65" t="b">
        <v>0</v>
      </c>
      <c r="EM58" s="65" t="b">
        <v>0</v>
      </c>
      <c r="EN58" s="66" t="b">
        <v>0</v>
      </c>
      <c r="EO58" s="64" t="b">
        <v>0</v>
      </c>
      <c r="EP58" s="65" t="b">
        <v>0</v>
      </c>
      <c r="EQ58" s="65" t="b">
        <v>0</v>
      </c>
      <c r="ER58" s="65" t="b">
        <v>0</v>
      </c>
      <c r="ES58" s="65" t="b">
        <v>0</v>
      </c>
      <c r="ET58" s="65" t="b">
        <v>0</v>
      </c>
      <c r="EU58" s="65" t="b">
        <v>0</v>
      </c>
      <c r="EV58" s="65" t="b">
        <v>0</v>
      </c>
      <c r="EW58" s="65" t="b">
        <v>0</v>
      </c>
      <c r="EX58" s="65" t="b">
        <v>0</v>
      </c>
      <c r="EY58" s="66" t="b">
        <v>0</v>
      </c>
    </row>
    <row r="59" spans="1:155" s="65" customFormat="1" ht="90">
      <c r="A59" s="297"/>
      <c r="B59" s="318"/>
      <c r="C59" s="111" t="s">
        <v>376</v>
      </c>
      <c r="D59" s="103" t="s">
        <v>327</v>
      </c>
      <c r="E59" s="59">
        <f t="shared" si="0"/>
        <v>1</v>
      </c>
      <c r="F59" s="70" t="s">
        <v>377</v>
      </c>
      <c r="G59" s="61"/>
      <c r="H59" s="61"/>
      <c r="I59" s="61"/>
      <c r="J59" s="61" t="s">
        <v>170</v>
      </c>
      <c r="K59" s="61"/>
      <c r="L59" s="61"/>
      <c r="M59" s="61"/>
      <c r="N59" s="61"/>
      <c r="O59" s="61"/>
      <c r="P59" s="61"/>
      <c r="Q59" s="61"/>
      <c r="R59" s="61"/>
      <c r="S59" s="61"/>
      <c r="T59" s="61"/>
      <c r="U59" s="61"/>
      <c r="V59" s="63"/>
      <c r="W59" s="64" t="b">
        <v>0</v>
      </c>
      <c r="X59" s="65" t="b">
        <v>0</v>
      </c>
      <c r="Y59" s="65" t="b">
        <v>0</v>
      </c>
      <c r="Z59" s="65" t="b">
        <v>0</v>
      </c>
      <c r="AA59" s="65" t="b">
        <v>0</v>
      </c>
      <c r="AB59" s="65" t="b">
        <v>0</v>
      </c>
      <c r="AC59" s="66" t="b">
        <v>0</v>
      </c>
      <c r="AD59" s="64" t="b">
        <v>0</v>
      </c>
      <c r="AE59" s="65" t="b">
        <v>0</v>
      </c>
      <c r="AF59" s="65" t="b">
        <v>0</v>
      </c>
      <c r="AG59" s="65" t="b">
        <v>0</v>
      </c>
      <c r="AH59" s="65" t="b">
        <v>0</v>
      </c>
      <c r="AI59" s="65" t="b">
        <v>0</v>
      </c>
      <c r="AJ59" s="65" t="b">
        <v>0</v>
      </c>
      <c r="AK59" s="64" t="b">
        <v>0</v>
      </c>
      <c r="AL59" s="65" t="b">
        <v>0</v>
      </c>
      <c r="AM59" s="65" t="b">
        <v>0</v>
      </c>
      <c r="AN59" s="65" t="b">
        <v>0</v>
      </c>
      <c r="AO59" s="65" t="b">
        <v>0</v>
      </c>
      <c r="AP59" s="65" t="b">
        <v>0</v>
      </c>
      <c r="AQ59" s="65" t="b">
        <v>0</v>
      </c>
      <c r="AR59" s="65" t="b">
        <v>0</v>
      </c>
      <c r="AS59" s="65" t="b">
        <v>0</v>
      </c>
      <c r="AT59" s="65" t="b">
        <v>0</v>
      </c>
      <c r="AU59" s="65" t="b">
        <v>0</v>
      </c>
      <c r="AV59" s="66" t="b">
        <v>0</v>
      </c>
      <c r="AW59" s="64" t="s">
        <v>377</v>
      </c>
      <c r="AX59" s="65">
        <v>4</v>
      </c>
      <c r="AY59" s="65" t="s">
        <v>281</v>
      </c>
      <c r="AZ59" s="65" t="s">
        <v>281</v>
      </c>
      <c r="BA59" s="65" t="s">
        <v>281</v>
      </c>
      <c r="BB59" s="65">
        <v>4</v>
      </c>
      <c r="BC59" s="65" t="s">
        <v>281</v>
      </c>
      <c r="BD59" s="65" t="s">
        <v>281</v>
      </c>
      <c r="BE59" s="65" t="s">
        <v>281</v>
      </c>
      <c r="BF59" s="65">
        <v>4</v>
      </c>
      <c r="BG59" s="66" t="s">
        <v>281</v>
      </c>
      <c r="BH59" s="64" t="b">
        <v>0</v>
      </c>
      <c r="BI59" s="65" t="b">
        <v>0</v>
      </c>
      <c r="BJ59" s="65" t="b">
        <v>0</v>
      </c>
      <c r="BK59" s="65" t="b">
        <v>0</v>
      </c>
      <c r="BL59" s="65" t="b">
        <v>0</v>
      </c>
      <c r="BM59" s="65" t="b">
        <v>0</v>
      </c>
      <c r="BN59" s="65" t="b">
        <v>0</v>
      </c>
      <c r="BO59" s="65" t="b">
        <v>0</v>
      </c>
      <c r="BP59" s="65" t="b">
        <v>0</v>
      </c>
      <c r="BQ59" s="65" t="b">
        <v>0</v>
      </c>
      <c r="BR59" s="66" t="b">
        <v>0</v>
      </c>
      <c r="BS59" s="64" t="b">
        <v>0</v>
      </c>
      <c r="BT59" s="65" t="b">
        <v>0</v>
      </c>
      <c r="BU59" s="65" t="b">
        <v>0</v>
      </c>
      <c r="BV59" s="65" t="b">
        <v>0</v>
      </c>
      <c r="BW59" s="65" t="b">
        <v>0</v>
      </c>
      <c r="BX59" s="65" t="b">
        <v>0</v>
      </c>
      <c r="BY59" s="65" t="b">
        <v>0</v>
      </c>
      <c r="BZ59" s="65" t="b">
        <v>0</v>
      </c>
      <c r="CA59" s="65" t="b">
        <v>0</v>
      </c>
      <c r="CB59" s="66" t="b">
        <v>0</v>
      </c>
      <c r="CC59" s="64" t="b">
        <v>0</v>
      </c>
      <c r="CD59" s="65" t="b">
        <v>0</v>
      </c>
      <c r="CE59" s="65" t="b">
        <v>0</v>
      </c>
      <c r="CF59" s="66" t="b">
        <v>0</v>
      </c>
      <c r="CG59" s="64" t="b">
        <v>0</v>
      </c>
      <c r="CH59" s="65" t="b">
        <v>0</v>
      </c>
      <c r="CI59" s="65" t="b">
        <v>0</v>
      </c>
      <c r="CJ59" s="66" t="b">
        <v>0</v>
      </c>
      <c r="CK59" s="64" t="b">
        <v>0</v>
      </c>
      <c r="CL59" s="65" t="b">
        <v>0</v>
      </c>
      <c r="CM59" s="65" t="b">
        <v>0</v>
      </c>
      <c r="CN59" s="65" t="b">
        <v>0</v>
      </c>
      <c r="CO59" s="65" t="b">
        <v>0</v>
      </c>
      <c r="CP59" s="65" t="b">
        <v>0</v>
      </c>
      <c r="CQ59" s="65" t="b">
        <v>0</v>
      </c>
      <c r="CR59" s="66" t="b">
        <v>0</v>
      </c>
      <c r="CS59" s="64" t="b">
        <v>0</v>
      </c>
      <c r="CT59" s="65" t="b">
        <v>0</v>
      </c>
      <c r="CU59" s="65" t="b">
        <v>0</v>
      </c>
      <c r="CV59" s="66" t="b">
        <v>0</v>
      </c>
      <c r="CW59" s="64" t="b">
        <v>0</v>
      </c>
      <c r="CX59" s="65" t="b">
        <v>0</v>
      </c>
      <c r="CY59" s="65" t="b">
        <v>0</v>
      </c>
      <c r="CZ59" s="65" t="b">
        <v>0</v>
      </c>
      <c r="DA59" s="65" t="b">
        <v>0</v>
      </c>
      <c r="DB59" s="65" t="b">
        <v>0</v>
      </c>
      <c r="DC59" s="65" t="b">
        <v>0</v>
      </c>
      <c r="DD59" s="65" t="b">
        <v>0</v>
      </c>
      <c r="DE59" s="65" t="b">
        <v>0</v>
      </c>
      <c r="DF59" s="66" t="b">
        <v>0</v>
      </c>
      <c r="DG59" s="64" t="b">
        <v>0</v>
      </c>
      <c r="DH59" s="65" t="b">
        <v>0</v>
      </c>
      <c r="DI59" s="65" t="b">
        <v>0</v>
      </c>
      <c r="DJ59" s="65" t="b">
        <v>0</v>
      </c>
      <c r="DK59" s="65" t="b">
        <v>0</v>
      </c>
      <c r="DL59" s="65" t="b">
        <v>0</v>
      </c>
      <c r="DM59" s="65" t="b">
        <v>0</v>
      </c>
      <c r="DN59" s="65" t="b">
        <v>0</v>
      </c>
      <c r="DO59" s="65" t="b">
        <v>0</v>
      </c>
      <c r="DP59" s="66" t="b">
        <v>0</v>
      </c>
      <c r="DQ59" s="64" t="b">
        <v>0</v>
      </c>
      <c r="DR59" s="65" t="b">
        <v>0</v>
      </c>
      <c r="DS59" s="65" t="b">
        <v>0</v>
      </c>
      <c r="DT59" s="65" t="b">
        <v>0</v>
      </c>
      <c r="DU59" s="66" t="b">
        <v>0</v>
      </c>
      <c r="DV59" s="64" t="b">
        <v>0</v>
      </c>
      <c r="DW59" s="65" t="b">
        <v>0</v>
      </c>
      <c r="DX59" s="65" t="b">
        <v>0</v>
      </c>
      <c r="DY59" s="65" t="b">
        <v>0</v>
      </c>
      <c r="DZ59" s="65" t="b">
        <v>0</v>
      </c>
      <c r="EA59" s="65" t="b">
        <v>0</v>
      </c>
      <c r="EB59" s="65" t="b">
        <v>0</v>
      </c>
      <c r="EC59" s="65" t="b">
        <v>0</v>
      </c>
      <c r="ED59" s="66" t="b">
        <v>0</v>
      </c>
      <c r="EE59" s="64" t="b">
        <v>0</v>
      </c>
      <c r="EF59" s="65" t="b">
        <v>0</v>
      </c>
      <c r="EG59" s="65" t="b">
        <v>0</v>
      </c>
      <c r="EH59" s="65" t="b">
        <v>0</v>
      </c>
      <c r="EI59" s="65" t="b">
        <v>0</v>
      </c>
      <c r="EJ59" s="65" t="b">
        <v>0</v>
      </c>
      <c r="EK59" s="65" t="b">
        <v>0</v>
      </c>
      <c r="EL59" s="65" t="b">
        <v>0</v>
      </c>
      <c r="EM59" s="65" t="b">
        <v>0</v>
      </c>
      <c r="EN59" s="66" t="b">
        <v>0</v>
      </c>
      <c r="EO59" s="64" t="b">
        <v>0</v>
      </c>
      <c r="EP59" s="65" t="b">
        <v>0</v>
      </c>
      <c r="EQ59" s="65" t="b">
        <v>0</v>
      </c>
      <c r="ER59" s="65" t="b">
        <v>0</v>
      </c>
      <c r="ES59" s="65" t="b">
        <v>0</v>
      </c>
      <c r="ET59" s="65" t="b">
        <v>0</v>
      </c>
      <c r="EU59" s="65" t="b">
        <v>0</v>
      </c>
      <c r="EV59" s="65" t="b">
        <v>0</v>
      </c>
      <c r="EW59" s="65" t="b">
        <v>0</v>
      </c>
      <c r="EX59" s="65" t="b">
        <v>0</v>
      </c>
      <c r="EY59" s="66" t="b">
        <v>0</v>
      </c>
    </row>
    <row r="60" spans="1:155" s="88" customFormat="1" ht="135.75" thickBot="1">
      <c r="A60" s="298"/>
      <c r="B60" s="114" t="s">
        <v>384</v>
      </c>
      <c r="C60" s="114" t="s">
        <v>384</v>
      </c>
      <c r="D60" s="115" t="s">
        <v>385</v>
      </c>
      <c r="E60" s="82">
        <f t="shared" si="0"/>
        <v>16</v>
      </c>
      <c r="F60" s="83" t="s">
        <v>386</v>
      </c>
      <c r="G60" s="84" t="s">
        <v>170</v>
      </c>
      <c r="H60" s="84" t="s">
        <v>170</v>
      </c>
      <c r="I60" s="84" t="s">
        <v>170</v>
      </c>
      <c r="J60" s="85" t="s">
        <v>170</v>
      </c>
      <c r="K60" s="84" t="s">
        <v>170</v>
      </c>
      <c r="L60" s="84" t="s">
        <v>170</v>
      </c>
      <c r="M60" s="84" t="s">
        <v>170</v>
      </c>
      <c r="N60" s="84" t="s">
        <v>170</v>
      </c>
      <c r="O60" s="84" t="s">
        <v>170</v>
      </c>
      <c r="P60" s="84" t="s">
        <v>170</v>
      </c>
      <c r="Q60" s="84" t="s">
        <v>170</v>
      </c>
      <c r="R60" s="84" t="s">
        <v>170</v>
      </c>
      <c r="S60" s="84" t="s">
        <v>170</v>
      </c>
      <c r="T60" s="84" t="s">
        <v>170</v>
      </c>
      <c r="U60" s="84" t="s">
        <v>170</v>
      </c>
      <c r="V60" s="107" t="s">
        <v>170</v>
      </c>
      <c r="W60" s="87" t="s">
        <v>386</v>
      </c>
      <c r="X60" s="88">
        <v>1</v>
      </c>
      <c r="Y60" s="88" t="s">
        <v>192</v>
      </c>
      <c r="Z60" s="88">
        <v>2</v>
      </c>
      <c r="AA60" s="88">
        <v>4</v>
      </c>
      <c r="AB60" s="88">
        <v>4</v>
      </c>
      <c r="AC60" s="89">
        <v>4</v>
      </c>
      <c r="AD60" s="87" t="s">
        <v>386</v>
      </c>
      <c r="AE60" s="88">
        <v>2</v>
      </c>
      <c r="AF60" s="88">
        <v>4</v>
      </c>
      <c r="AG60" s="88">
        <v>2</v>
      </c>
      <c r="AH60" s="88">
        <v>2</v>
      </c>
      <c r="AI60" s="88">
        <v>4</v>
      </c>
      <c r="AJ60" s="88">
        <v>2</v>
      </c>
      <c r="AK60" s="87" t="s">
        <v>386</v>
      </c>
      <c r="AL60" s="88">
        <v>4</v>
      </c>
      <c r="AM60" s="88">
        <v>4</v>
      </c>
      <c r="AN60" s="88">
        <v>4</v>
      </c>
      <c r="AO60" s="88">
        <v>1</v>
      </c>
      <c r="AP60" s="88">
        <v>2</v>
      </c>
      <c r="AQ60" s="88">
        <v>2</v>
      </c>
      <c r="AR60" s="88">
        <v>4</v>
      </c>
      <c r="AS60" s="88">
        <v>4</v>
      </c>
      <c r="AT60" s="88">
        <v>4</v>
      </c>
      <c r="AU60" s="88">
        <v>4</v>
      </c>
      <c r="AV60" s="89">
        <v>4</v>
      </c>
      <c r="AW60" s="87" t="s">
        <v>386</v>
      </c>
      <c r="AX60" s="88">
        <v>2</v>
      </c>
      <c r="AY60" s="88">
        <v>4</v>
      </c>
      <c r="AZ60" s="88">
        <v>4</v>
      </c>
      <c r="BA60" s="88">
        <v>4</v>
      </c>
      <c r="BB60" s="88">
        <v>4</v>
      </c>
      <c r="BC60" s="88" t="s">
        <v>192</v>
      </c>
      <c r="BD60" s="88">
        <v>2</v>
      </c>
      <c r="BE60" s="88">
        <v>2</v>
      </c>
      <c r="BF60" s="88">
        <v>4</v>
      </c>
      <c r="BG60" s="89">
        <v>4</v>
      </c>
      <c r="BH60" s="87" t="s">
        <v>387</v>
      </c>
      <c r="BI60" s="88" t="s">
        <v>192</v>
      </c>
      <c r="BJ60" s="88">
        <v>1</v>
      </c>
      <c r="BK60" s="88" t="s">
        <v>192</v>
      </c>
      <c r="BL60" s="88">
        <v>2</v>
      </c>
      <c r="BM60" s="88">
        <v>4</v>
      </c>
      <c r="BN60" s="88">
        <v>4</v>
      </c>
      <c r="BO60" s="88">
        <v>4</v>
      </c>
      <c r="BP60" s="88">
        <v>4</v>
      </c>
      <c r="BQ60" s="88">
        <v>2</v>
      </c>
      <c r="BR60" s="89">
        <v>4</v>
      </c>
      <c r="BS60" s="87" t="s">
        <v>386</v>
      </c>
      <c r="BT60" s="88">
        <v>4</v>
      </c>
      <c r="BU60" s="88">
        <v>4</v>
      </c>
      <c r="BV60" s="88">
        <v>4</v>
      </c>
      <c r="BW60" s="88">
        <v>4</v>
      </c>
      <c r="BX60" s="88">
        <v>4</v>
      </c>
      <c r="BY60" s="88">
        <v>2</v>
      </c>
      <c r="BZ60" s="88">
        <v>1</v>
      </c>
      <c r="CA60" s="88">
        <v>4</v>
      </c>
      <c r="CB60" s="89">
        <v>2</v>
      </c>
      <c r="CC60" s="87" t="s">
        <v>386</v>
      </c>
      <c r="CD60" s="88">
        <v>4</v>
      </c>
      <c r="CE60" s="88">
        <v>4</v>
      </c>
      <c r="CF60" s="89">
        <v>4</v>
      </c>
      <c r="CG60" s="87" t="s">
        <v>386</v>
      </c>
      <c r="CH60" s="88">
        <v>4</v>
      </c>
      <c r="CI60" s="88">
        <v>4</v>
      </c>
      <c r="CJ60" s="89">
        <v>4</v>
      </c>
      <c r="CK60" s="87" t="s">
        <v>386</v>
      </c>
      <c r="CL60" s="88">
        <v>4</v>
      </c>
      <c r="CM60" s="88">
        <v>4</v>
      </c>
      <c r="CN60" s="88">
        <v>2</v>
      </c>
      <c r="CO60" s="88">
        <v>4</v>
      </c>
      <c r="CP60" s="88">
        <v>2</v>
      </c>
      <c r="CQ60" s="88">
        <v>4</v>
      </c>
      <c r="CR60" s="89">
        <v>2</v>
      </c>
      <c r="CS60" s="87" t="s">
        <v>386</v>
      </c>
      <c r="CT60" s="88">
        <v>4</v>
      </c>
      <c r="CU60" s="88">
        <v>4</v>
      </c>
      <c r="CV60" s="89">
        <v>2</v>
      </c>
      <c r="CW60" s="87" t="s">
        <v>386</v>
      </c>
      <c r="CX60" s="88">
        <v>4</v>
      </c>
      <c r="CY60" s="88">
        <v>4</v>
      </c>
      <c r="CZ60" s="88">
        <v>4</v>
      </c>
      <c r="DA60" s="88">
        <v>4</v>
      </c>
      <c r="DB60" s="88">
        <v>2</v>
      </c>
      <c r="DC60" s="88">
        <v>4</v>
      </c>
      <c r="DD60" s="88">
        <v>4</v>
      </c>
      <c r="DE60" s="88">
        <v>4</v>
      </c>
      <c r="DF60" s="89">
        <v>4</v>
      </c>
      <c r="DG60" s="87" t="s">
        <v>386</v>
      </c>
      <c r="DH60" s="88">
        <v>2</v>
      </c>
      <c r="DI60" s="88">
        <v>4</v>
      </c>
      <c r="DJ60" s="88">
        <v>4</v>
      </c>
      <c r="DK60" s="88">
        <v>4</v>
      </c>
      <c r="DL60" s="88">
        <v>4</v>
      </c>
      <c r="DM60" s="88">
        <v>4</v>
      </c>
      <c r="DN60" s="88">
        <v>4</v>
      </c>
      <c r="DO60" s="88">
        <v>4</v>
      </c>
      <c r="DP60" s="89">
        <v>4</v>
      </c>
      <c r="DQ60" s="87" t="s">
        <v>386</v>
      </c>
      <c r="DR60" s="88">
        <v>4</v>
      </c>
      <c r="DS60" s="88">
        <v>2</v>
      </c>
      <c r="DT60" s="88">
        <v>2</v>
      </c>
      <c r="DU60" s="89">
        <v>4</v>
      </c>
      <c r="DV60" s="87" t="s">
        <v>386</v>
      </c>
      <c r="DW60" s="88">
        <v>2</v>
      </c>
      <c r="DX60" s="88">
        <v>2</v>
      </c>
      <c r="DY60" s="88">
        <v>4</v>
      </c>
      <c r="DZ60" s="88">
        <v>1</v>
      </c>
      <c r="EA60" s="88">
        <v>4</v>
      </c>
      <c r="EB60" s="88">
        <v>1</v>
      </c>
      <c r="EC60" s="88">
        <v>2</v>
      </c>
      <c r="ED60" s="89">
        <v>1</v>
      </c>
      <c r="EE60" s="87" t="s">
        <v>386</v>
      </c>
      <c r="EF60" s="88">
        <v>2</v>
      </c>
      <c r="EG60" s="88">
        <v>1</v>
      </c>
      <c r="EH60" s="88">
        <v>4</v>
      </c>
      <c r="EI60" s="88">
        <v>4</v>
      </c>
      <c r="EJ60" s="88">
        <v>4</v>
      </c>
      <c r="EK60" s="88">
        <v>4</v>
      </c>
      <c r="EL60" s="88">
        <v>4</v>
      </c>
      <c r="EM60" s="88">
        <v>4</v>
      </c>
      <c r="EN60" s="89">
        <v>4</v>
      </c>
      <c r="EO60" s="87" t="s">
        <v>386</v>
      </c>
      <c r="EP60" s="88">
        <v>2</v>
      </c>
      <c r="EQ60" s="88">
        <v>1</v>
      </c>
      <c r="ER60" s="88">
        <v>1</v>
      </c>
      <c r="ES60" s="88">
        <v>1</v>
      </c>
      <c r="ET60" s="88">
        <v>4</v>
      </c>
      <c r="EU60" s="88">
        <v>2</v>
      </c>
      <c r="EV60" s="88">
        <v>4</v>
      </c>
      <c r="EW60" s="88">
        <v>4</v>
      </c>
      <c r="EX60" s="88">
        <v>2</v>
      </c>
      <c r="EY60" s="89">
        <v>4</v>
      </c>
    </row>
    <row r="61" spans="1:155" s="55" customFormat="1" ht="225">
      <c r="A61" s="308" t="s">
        <v>388</v>
      </c>
      <c r="B61" s="311" t="s">
        <v>389</v>
      </c>
      <c r="C61" s="116" t="s">
        <v>389</v>
      </c>
      <c r="D61" s="91" t="s">
        <v>390</v>
      </c>
      <c r="E61" s="50">
        <f t="shared" si="0"/>
        <v>5</v>
      </c>
      <c r="F61" s="51" t="s">
        <v>391</v>
      </c>
      <c r="G61" s="52" t="s">
        <v>170</v>
      </c>
      <c r="H61" s="52"/>
      <c r="I61" s="52"/>
      <c r="J61" s="92" t="s">
        <v>170</v>
      </c>
      <c r="K61" s="52"/>
      <c r="L61" s="52"/>
      <c r="M61" s="52"/>
      <c r="N61" s="52"/>
      <c r="O61" s="52"/>
      <c r="P61" s="52"/>
      <c r="Q61" s="52"/>
      <c r="R61" s="52" t="s">
        <v>170</v>
      </c>
      <c r="S61" s="52" t="s">
        <v>170</v>
      </c>
      <c r="T61" s="52" t="s">
        <v>170</v>
      </c>
      <c r="U61" s="52"/>
      <c r="V61" s="53"/>
      <c r="W61" s="54" t="s">
        <v>392</v>
      </c>
      <c r="X61" s="55">
        <v>1</v>
      </c>
      <c r="Y61" s="55">
        <v>4</v>
      </c>
      <c r="Z61" s="55">
        <v>4</v>
      </c>
      <c r="AA61" s="55">
        <v>4</v>
      </c>
      <c r="AB61" s="55">
        <v>4</v>
      </c>
      <c r="AC61" s="56">
        <v>2</v>
      </c>
      <c r="AD61" s="54" t="b">
        <v>0</v>
      </c>
      <c r="AE61" s="55" t="b">
        <v>0</v>
      </c>
      <c r="AF61" s="55" t="b">
        <v>0</v>
      </c>
      <c r="AG61" s="55" t="b">
        <v>0</v>
      </c>
      <c r="AH61" s="55" t="b">
        <v>0</v>
      </c>
      <c r="AI61" s="55" t="b">
        <v>0</v>
      </c>
      <c r="AJ61" s="55" t="b">
        <v>0</v>
      </c>
      <c r="AK61" s="54" t="b">
        <v>0</v>
      </c>
      <c r="AL61" s="55" t="b">
        <v>0</v>
      </c>
      <c r="AM61" s="55" t="b">
        <v>0</v>
      </c>
      <c r="AN61" s="55" t="b">
        <v>0</v>
      </c>
      <c r="AO61" s="55" t="b">
        <v>0</v>
      </c>
      <c r="AP61" s="55" t="b">
        <v>0</v>
      </c>
      <c r="AQ61" s="55" t="b">
        <v>0</v>
      </c>
      <c r="AR61" s="55" t="b">
        <v>0</v>
      </c>
      <c r="AS61" s="55" t="b">
        <v>0</v>
      </c>
      <c r="AT61" s="55" t="b">
        <v>0</v>
      </c>
      <c r="AU61" s="55" t="b">
        <v>0</v>
      </c>
      <c r="AV61" s="56" t="b">
        <v>0</v>
      </c>
      <c r="AW61" s="54" t="s">
        <v>393</v>
      </c>
      <c r="AX61" s="55">
        <v>4</v>
      </c>
      <c r="AY61" s="55">
        <v>4</v>
      </c>
      <c r="AZ61" s="55">
        <v>4</v>
      </c>
      <c r="BA61" s="55">
        <v>2</v>
      </c>
      <c r="BB61" s="55">
        <v>4</v>
      </c>
      <c r="BC61" s="55">
        <v>2</v>
      </c>
      <c r="BD61" s="55">
        <v>4</v>
      </c>
      <c r="BE61" s="55">
        <v>2</v>
      </c>
      <c r="BF61" s="55">
        <v>4</v>
      </c>
      <c r="BG61" s="56">
        <v>2</v>
      </c>
      <c r="BH61" s="54" t="b">
        <v>0</v>
      </c>
      <c r="BI61" s="55" t="b">
        <v>0</v>
      </c>
      <c r="BJ61" s="55" t="b">
        <v>0</v>
      </c>
      <c r="BK61" s="55" t="b">
        <v>0</v>
      </c>
      <c r="BL61" s="55" t="b">
        <v>0</v>
      </c>
      <c r="BM61" s="55" t="b">
        <v>0</v>
      </c>
      <c r="BN61" s="55" t="b">
        <v>0</v>
      </c>
      <c r="BO61" s="55" t="b">
        <v>0</v>
      </c>
      <c r="BP61" s="55" t="b">
        <v>0</v>
      </c>
      <c r="BQ61" s="55" t="b">
        <v>0</v>
      </c>
      <c r="BR61" s="56" t="b">
        <v>0</v>
      </c>
      <c r="BS61" s="54" t="b">
        <v>0</v>
      </c>
      <c r="BT61" s="55" t="b">
        <v>0</v>
      </c>
      <c r="BU61" s="55" t="b">
        <v>0</v>
      </c>
      <c r="BV61" s="55" t="b">
        <v>0</v>
      </c>
      <c r="BW61" s="55" t="b">
        <v>0</v>
      </c>
      <c r="BX61" s="55" t="b">
        <v>0</v>
      </c>
      <c r="BY61" s="55" t="b">
        <v>0</v>
      </c>
      <c r="BZ61" s="55" t="b">
        <v>0</v>
      </c>
      <c r="CA61" s="55" t="b">
        <v>0</v>
      </c>
      <c r="CB61" s="56" t="b">
        <v>0</v>
      </c>
      <c r="CC61" s="54" t="b">
        <v>0</v>
      </c>
      <c r="CD61" s="55" t="b">
        <v>0</v>
      </c>
      <c r="CE61" s="55" t="b">
        <v>0</v>
      </c>
      <c r="CF61" s="56" t="b">
        <v>0</v>
      </c>
      <c r="CG61" s="54" t="b">
        <v>0</v>
      </c>
      <c r="CH61" s="55" t="b">
        <v>0</v>
      </c>
      <c r="CI61" s="55" t="b">
        <v>0</v>
      </c>
      <c r="CJ61" s="56" t="b">
        <v>0</v>
      </c>
      <c r="CK61" s="54" t="b">
        <v>0</v>
      </c>
      <c r="CL61" s="55" t="b">
        <v>0</v>
      </c>
      <c r="CM61" s="55" t="b">
        <v>0</v>
      </c>
      <c r="CN61" s="55" t="b">
        <v>0</v>
      </c>
      <c r="CO61" s="55" t="b">
        <v>0</v>
      </c>
      <c r="CP61" s="55" t="b">
        <v>0</v>
      </c>
      <c r="CQ61" s="55" t="b">
        <v>0</v>
      </c>
      <c r="CR61" s="56" t="b">
        <v>0</v>
      </c>
      <c r="CS61" s="54" t="b">
        <v>0</v>
      </c>
      <c r="CT61" s="55" t="b">
        <v>0</v>
      </c>
      <c r="CU61" s="55" t="b">
        <v>0</v>
      </c>
      <c r="CV61" s="56" t="b">
        <v>0</v>
      </c>
      <c r="CW61" s="54" t="b">
        <v>0</v>
      </c>
      <c r="CX61" s="55" t="b">
        <v>0</v>
      </c>
      <c r="CY61" s="55" t="b">
        <v>0</v>
      </c>
      <c r="CZ61" s="55" t="b">
        <v>0</v>
      </c>
      <c r="DA61" s="55" t="b">
        <v>0</v>
      </c>
      <c r="DB61" s="55" t="b">
        <v>0</v>
      </c>
      <c r="DC61" s="55" t="b">
        <v>0</v>
      </c>
      <c r="DD61" s="55" t="b">
        <v>0</v>
      </c>
      <c r="DE61" s="55" t="b">
        <v>0</v>
      </c>
      <c r="DF61" s="56" t="b">
        <v>0</v>
      </c>
      <c r="DG61" s="54" t="s">
        <v>394</v>
      </c>
      <c r="DH61" s="55">
        <v>4</v>
      </c>
      <c r="DI61" s="55">
        <v>4</v>
      </c>
      <c r="DJ61" s="55">
        <v>2</v>
      </c>
      <c r="DK61" s="55">
        <v>4</v>
      </c>
      <c r="DL61" s="55">
        <v>4</v>
      </c>
      <c r="DM61" s="55">
        <v>4</v>
      </c>
      <c r="DN61" s="55">
        <v>4</v>
      </c>
      <c r="DO61" s="55">
        <v>4</v>
      </c>
      <c r="DP61" s="56">
        <v>4</v>
      </c>
      <c r="DQ61" s="54" t="s">
        <v>395</v>
      </c>
      <c r="DR61" s="55">
        <v>2</v>
      </c>
      <c r="DS61" s="55">
        <v>4</v>
      </c>
      <c r="DT61" s="55">
        <v>4</v>
      </c>
      <c r="DU61" s="56">
        <v>4</v>
      </c>
      <c r="DV61" s="54" t="s">
        <v>396</v>
      </c>
      <c r="DW61" s="55">
        <v>2</v>
      </c>
      <c r="DX61" s="55">
        <v>4</v>
      </c>
      <c r="DY61" s="55">
        <v>1</v>
      </c>
      <c r="DZ61" s="55">
        <v>4</v>
      </c>
      <c r="EA61" s="55">
        <v>1</v>
      </c>
      <c r="EB61" s="55">
        <v>1</v>
      </c>
      <c r="EC61" s="55">
        <v>2</v>
      </c>
      <c r="ED61" s="56">
        <v>1</v>
      </c>
      <c r="EE61" s="54" t="b">
        <v>0</v>
      </c>
      <c r="EF61" s="55" t="b">
        <v>0</v>
      </c>
      <c r="EG61" s="55" t="b">
        <v>0</v>
      </c>
      <c r="EH61" s="55" t="b">
        <v>0</v>
      </c>
      <c r="EI61" s="55" t="b">
        <v>0</v>
      </c>
      <c r="EJ61" s="55" t="b">
        <v>0</v>
      </c>
      <c r="EK61" s="55" t="b">
        <v>0</v>
      </c>
      <c r="EL61" s="55" t="b">
        <v>0</v>
      </c>
      <c r="EM61" s="55" t="b">
        <v>0</v>
      </c>
      <c r="EN61" s="56" t="b">
        <v>0</v>
      </c>
      <c r="EO61" s="54" t="b">
        <v>0</v>
      </c>
      <c r="EP61" s="55" t="b">
        <v>0</v>
      </c>
      <c r="EQ61" s="55" t="b">
        <v>0</v>
      </c>
      <c r="ER61" s="55" t="b">
        <v>0</v>
      </c>
      <c r="ES61" s="55" t="b">
        <v>0</v>
      </c>
      <c r="ET61" s="55" t="b">
        <v>0</v>
      </c>
      <c r="EU61" s="55" t="b">
        <v>0</v>
      </c>
      <c r="EV61" s="55" t="b">
        <v>0</v>
      </c>
      <c r="EW61" s="55" t="b">
        <v>0</v>
      </c>
      <c r="EX61" s="55" t="b">
        <v>0</v>
      </c>
      <c r="EY61" s="56" t="b">
        <v>0</v>
      </c>
    </row>
    <row r="62" spans="1:155" s="65" customFormat="1" ht="135">
      <c r="A62" s="309"/>
      <c r="B62" s="312"/>
      <c r="C62" s="117" t="s">
        <v>389</v>
      </c>
      <c r="D62" s="58" t="s">
        <v>390</v>
      </c>
      <c r="E62" s="59">
        <f t="shared" si="0"/>
        <v>7</v>
      </c>
      <c r="F62" s="60" t="s">
        <v>397</v>
      </c>
      <c r="G62" s="61"/>
      <c r="H62" s="61" t="s">
        <v>170</v>
      </c>
      <c r="I62" s="61" t="s">
        <v>170</v>
      </c>
      <c r="J62" s="61"/>
      <c r="K62" s="61"/>
      <c r="L62" s="61" t="s">
        <v>170</v>
      </c>
      <c r="M62" s="61" t="s">
        <v>170</v>
      </c>
      <c r="N62" s="61" t="s">
        <v>170</v>
      </c>
      <c r="O62" s="61" t="s">
        <v>170</v>
      </c>
      <c r="P62" s="61" t="s">
        <v>170</v>
      </c>
      <c r="Q62" s="61"/>
      <c r="R62" s="61"/>
      <c r="S62" s="61"/>
      <c r="T62" s="61"/>
      <c r="U62" s="61"/>
      <c r="V62" s="63"/>
      <c r="W62" s="64" t="b">
        <v>0</v>
      </c>
      <c r="X62" s="65" t="b">
        <v>0</v>
      </c>
      <c r="Y62" s="65" t="b">
        <v>0</v>
      </c>
      <c r="Z62" s="65" t="b">
        <v>0</v>
      </c>
      <c r="AA62" s="65" t="b">
        <v>0</v>
      </c>
      <c r="AB62" s="65" t="b">
        <v>0</v>
      </c>
      <c r="AC62" s="66" t="b">
        <v>0</v>
      </c>
      <c r="AD62" s="64" t="s">
        <v>398</v>
      </c>
      <c r="AE62" s="65">
        <v>1</v>
      </c>
      <c r="AF62" s="65">
        <v>2</v>
      </c>
      <c r="AG62" s="65">
        <v>4</v>
      </c>
      <c r="AH62" s="65">
        <v>2</v>
      </c>
      <c r="AI62" s="65">
        <v>1</v>
      </c>
      <c r="AJ62" s="65">
        <v>1</v>
      </c>
      <c r="AK62" s="64" t="s">
        <v>398</v>
      </c>
      <c r="AL62" s="65">
        <v>2</v>
      </c>
      <c r="AM62" s="65">
        <v>1</v>
      </c>
      <c r="AN62" s="65">
        <v>1</v>
      </c>
      <c r="AO62" s="65">
        <v>1</v>
      </c>
      <c r="AP62" s="65">
        <v>2</v>
      </c>
      <c r="AQ62" s="65">
        <v>2</v>
      </c>
      <c r="AR62" s="65">
        <v>1</v>
      </c>
      <c r="AS62" s="65">
        <v>1</v>
      </c>
      <c r="AT62" s="65">
        <v>1</v>
      </c>
      <c r="AU62" s="65">
        <v>1</v>
      </c>
      <c r="AV62" s="66">
        <v>1</v>
      </c>
      <c r="AW62" s="64" t="b">
        <v>0</v>
      </c>
      <c r="AX62" s="65" t="b">
        <v>0</v>
      </c>
      <c r="AY62" s="65" t="b">
        <v>0</v>
      </c>
      <c r="AZ62" s="65" t="b">
        <v>0</v>
      </c>
      <c r="BA62" s="65" t="b">
        <v>0</v>
      </c>
      <c r="BB62" s="65" t="b">
        <v>0</v>
      </c>
      <c r="BC62" s="65" t="b">
        <v>0</v>
      </c>
      <c r="BD62" s="65" t="b">
        <v>0</v>
      </c>
      <c r="BE62" s="65" t="b">
        <v>0</v>
      </c>
      <c r="BF62" s="65" t="b">
        <v>0</v>
      </c>
      <c r="BG62" s="66" t="b">
        <v>0</v>
      </c>
      <c r="BH62" s="64" t="b">
        <v>0</v>
      </c>
      <c r="BI62" s="65" t="b">
        <v>0</v>
      </c>
      <c r="BJ62" s="65" t="b">
        <v>0</v>
      </c>
      <c r="BK62" s="65" t="b">
        <v>0</v>
      </c>
      <c r="BL62" s="65" t="b">
        <v>0</v>
      </c>
      <c r="BM62" s="65" t="b">
        <v>0</v>
      </c>
      <c r="BN62" s="65" t="b">
        <v>0</v>
      </c>
      <c r="BO62" s="65" t="b">
        <v>0</v>
      </c>
      <c r="BP62" s="65" t="b">
        <v>0</v>
      </c>
      <c r="BQ62" s="65" t="b">
        <v>0</v>
      </c>
      <c r="BR62" s="66" t="b">
        <v>0</v>
      </c>
      <c r="BS62" s="64" t="s">
        <v>399</v>
      </c>
      <c r="BT62" s="65">
        <v>4</v>
      </c>
      <c r="BU62" s="65">
        <v>1</v>
      </c>
      <c r="BV62" s="65">
        <v>2</v>
      </c>
      <c r="BW62" s="65">
        <v>4</v>
      </c>
      <c r="BX62" s="65">
        <v>2</v>
      </c>
      <c r="BY62" s="65">
        <v>2</v>
      </c>
      <c r="BZ62" s="65" t="s">
        <v>281</v>
      </c>
      <c r="CA62" s="65" t="s">
        <v>281</v>
      </c>
      <c r="CB62" s="66" t="s">
        <v>281</v>
      </c>
      <c r="CC62" s="64" t="s">
        <v>398</v>
      </c>
      <c r="CD62" s="65">
        <v>4</v>
      </c>
      <c r="CE62" s="65">
        <v>2</v>
      </c>
      <c r="CF62" s="66" t="s">
        <v>192</v>
      </c>
      <c r="CG62" s="64" t="s">
        <v>398</v>
      </c>
      <c r="CH62" s="65">
        <v>4</v>
      </c>
      <c r="CI62" s="65">
        <v>2</v>
      </c>
      <c r="CJ62" s="66">
        <v>2</v>
      </c>
      <c r="CK62" s="64" t="s">
        <v>398</v>
      </c>
      <c r="CL62" s="65" t="s">
        <v>192</v>
      </c>
      <c r="CM62" s="65" t="s">
        <v>192</v>
      </c>
      <c r="CN62" s="65">
        <v>1</v>
      </c>
      <c r="CO62" s="65">
        <v>1</v>
      </c>
      <c r="CP62" s="65">
        <v>1</v>
      </c>
      <c r="CQ62" s="65">
        <v>2</v>
      </c>
      <c r="CR62" s="66">
        <v>2</v>
      </c>
      <c r="CS62" s="64" t="s">
        <v>398</v>
      </c>
      <c r="CT62" s="65" t="s">
        <v>192</v>
      </c>
      <c r="CU62" s="65">
        <v>4</v>
      </c>
      <c r="CV62" s="66">
        <v>4</v>
      </c>
      <c r="CW62" s="64" t="b">
        <v>0</v>
      </c>
      <c r="CX62" s="65" t="b">
        <v>0</v>
      </c>
      <c r="CY62" s="65" t="b">
        <v>0</v>
      </c>
      <c r="CZ62" s="65" t="b">
        <v>0</v>
      </c>
      <c r="DA62" s="65" t="b">
        <v>0</v>
      </c>
      <c r="DB62" s="65" t="b">
        <v>0</v>
      </c>
      <c r="DC62" s="65" t="b">
        <v>0</v>
      </c>
      <c r="DD62" s="65" t="b">
        <v>0</v>
      </c>
      <c r="DE62" s="65" t="b">
        <v>0</v>
      </c>
      <c r="DF62" s="66" t="b">
        <v>0</v>
      </c>
      <c r="DG62" s="64" t="b">
        <v>0</v>
      </c>
      <c r="DH62" s="65" t="b">
        <v>0</v>
      </c>
      <c r="DI62" s="65" t="b">
        <v>0</v>
      </c>
      <c r="DJ62" s="65" t="b">
        <v>0</v>
      </c>
      <c r="DK62" s="65" t="b">
        <v>0</v>
      </c>
      <c r="DL62" s="65" t="b">
        <v>0</v>
      </c>
      <c r="DM62" s="65" t="b">
        <v>0</v>
      </c>
      <c r="DN62" s="65" t="b">
        <v>0</v>
      </c>
      <c r="DO62" s="65" t="b">
        <v>0</v>
      </c>
      <c r="DP62" s="66" t="b">
        <v>0</v>
      </c>
      <c r="DQ62" s="64" t="b">
        <v>0</v>
      </c>
      <c r="DR62" s="65" t="b">
        <v>0</v>
      </c>
      <c r="DS62" s="65" t="b">
        <v>0</v>
      </c>
      <c r="DT62" s="65" t="b">
        <v>0</v>
      </c>
      <c r="DU62" s="66" t="b">
        <v>0</v>
      </c>
      <c r="DV62" s="64" t="b">
        <v>0</v>
      </c>
      <c r="DW62" s="65" t="b">
        <v>0</v>
      </c>
      <c r="DX62" s="65" t="b">
        <v>0</v>
      </c>
      <c r="DY62" s="65" t="b">
        <v>0</v>
      </c>
      <c r="DZ62" s="65" t="b">
        <v>0</v>
      </c>
      <c r="EA62" s="65" t="b">
        <v>0</v>
      </c>
      <c r="EB62" s="65" t="b">
        <v>0</v>
      </c>
      <c r="EC62" s="65" t="b">
        <v>0</v>
      </c>
      <c r="ED62" s="66" t="b">
        <v>0</v>
      </c>
      <c r="EE62" s="64" t="b">
        <v>0</v>
      </c>
      <c r="EF62" s="65" t="b">
        <v>0</v>
      </c>
      <c r="EG62" s="65" t="b">
        <v>0</v>
      </c>
      <c r="EH62" s="65" t="b">
        <v>0</v>
      </c>
      <c r="EI62" s="65" t="b">
        <v>0</v>
      </c>
      <c r="EJ62" s="65" t="b">
        <v>0</v>
      </c>
      <c r="EK62" s="65" t="b">
        <v>0</v>
      </c>
      <c r="EL62" s="65" t="b">
        <v>0</v>
      </c>
      <c r="EM62" s="65" t="b">
        <v>0</v>
      </c>
      <c r="EN62" s="66" t="b">
        <v>0</v>
      </c>
      <c r="EO62" s="64" t="b">
        <v>0</v>
      </c>
      <c r="EP62" s="65" t="b">
        <v>0</v>
      </c>
      <c r="EQ62" s="65" t="b">
        <v>0</v>
      </c>
      <c r="ER62" s="65" t="b">
        <v>0</v>
      </c>
      <c r="ES62" s="65" t="b">
        <v>0</v>
      </c>
      <c r="ET62" s="65" t="b">
        <v>0</v>
      </c>
      <c r="EU62" s="65" t="b">
        <v>0</v>
      </c>
      <c r="EV62" s="65" t="b">
        <v>0</v>
      </c>
      <c r="EW62" s="65" t="b">
        <v>0</v>
      </c>
      <c r="EX62" s="65" t="b">
        <v>0</v>
      </c>
      <c r="EY62" s="66" t="b">
        <v>0</v>
      </c>
    </row>
    <row r="63" spans="1:155" s="65" customFormat="1" ht="165">
      <c r="A63" s="309"/>
      <c r="B63" s="312"/>
      <c r="C63" s="117" t="s">
        <v>389</v>
      </c>
      <c r="D63" s="58" t="s">
        <v>400</v>
      </c>
      <c r="E63" s="59">
        <f t="shared" si="0"/>
        <v>2</v>
      </c>
      <c r="F63" s="60" t="s">
        <v>401</v>
      </c>
      <c r="G63" s="61"/>
      <c r="H63" s="61"/>
      <c r="I63" s="61"/>
      <c r="J63" s="61"/>
      <c r="K63" s="61" t="s">
        <v>170</v>
      </c>
      <c r="L63" s="61"/>
      <c r="M63" s="61"/>
      <c r="N63" s="61"/>
      <c r="O63" s="61"/>
      <c r="P63" s="61"/>
      <c r="Q63" s="61" t="s">
        <v>170</v>
      </c>
      <c r="R63" s="61"/>
      <c r="S63" s="61"/>
      <c r="T63" s="61"/>
      <c r="U63" s="61"/>
      <c r="V63" s="63"/>
      <c r="W63" s="64" t="b">
        <v>0</v>
      </c>
      <c r="X63" s="65" t="b">
        <v>0</v>
      </c>
      <c r="Y63" s="65" t="b">
        <v>0</v>
      </c>
      <c r="Z63" s="65" t="b">
        <v>0</v>
      </c>
      <c r="AA63" s="65" t="b">
        <v>0</v>
      </c>
      <c r="AB63" s="65" t="b">
        <v>0</v>
      </c>
      <c r="AC63" s="66" t="b">
        <v>0</v>
      </c>
      <c r="AD63" s="64" t="b">
        <v>0</v>
      </c>
      <c r="AE63" s="65" t="b">
        <v>0</v>
      </c>
      <c r="AF63" s="65" t="b">
        <v>0</v>
      </c>
      <c r="AG63" s="65" t="b">
        <v>0</v>
      </c>
      <c r="AH63" s="65" t="b">
        <v>0</v>
      </c>
      <c r="AI63" s="65" t="b">
        <v>0</v>
      </c>
      <c r="AJ63" s="65" t="b">
        <v>0</v>
      </c>
      <c r="AK63" s="64" t="b">
        <v>0</v>
      </c>
      <c r="AL63" s="65" t="b">
        <v>0</v>
      </c>
      <c r="AM63" s="65" t="b">
        <v>0</v>
      </c>
      <c r="AN63" s="65" t="b">
        <v>0</v>
      </c>
      <c r="AO63" s="65" t="b">
        <v>0</v>
      </c>
      <c r="AP63" s="65" t="b">
        <v>0</v>
      </c>
      <c r="AQ63" s="65" t="b">
        <v>0</v>
      </c>
      <c r="AR63" s="65" t="b">
        <v>0</v>
      </c>
      <c r="AS63" s="65" t="b">
        <v>0</v>
      </c>
      <c r="AT63" s="65" t="b">
        <v>0</v>
      </c>
      <c r="AU63" s="65" t="b">
        <v>0</v>
      </c>
      <c r="AV63" s="66" t="b">
        <v>0</v>
      </c>
      <c r="AW63" s="64" t="b">
        <v>0</v>
      </c>
      <c r="AX63" s="65" t="b">
        <v>0</v>
      </c>
      <c r="AY63" s="65" t="b">
        <v>0</v>
      </c>
      <c r="AZ63" s="65" t="b">
        <v>0</v>
      </c>
      <c r="BA63" s="65" t="b">
        <v>0</v>
      </c>
      <c r="BB63" s="65" t="b">
        <v>0</v>
      </c>
      <c r="BC63" s="65" t="b">
        <v>0</v>
      </c>
      <c r="BD63" s="65" t="b">
        <v>0</v>
      </c>
      <c r="BE63" s="65" t="b">
        <v>0</v>
      </c>
      <c r="BF63" s="65" t="b">
        <v>0</v>
      </c>
      <c r="BG63" s="66" t="b">
        <v>0</v>
      </c>
      <c r="BH63" s="64" t="s">
        <v>402</v>
      </c>
      <c r="BI63" s="65">
        <v>2</v>
      </c>
      <c r="BJ63" s="65">
        <v>2</v>
      </c>
      <c r="BK63" s="65">
        <v>2</v>
      </c>
      <c r="BL63" s="65">
        <v>4</v>
      </c>
      <c r="BM63" s="65">
        <v>4</v>
      </c>
      <c r="BN63" s="65">
        <v>1</v>
      </c>
      <c r="BO63" s="65">
        <v>1</v>
      </c>
      <c r="BP63" s="65">
        <v>1</v>
      </c>
      <c r="BQ63" s="65">
        <v>2</v>
      </c>
      <c r="BR63" s="66">
        <v>2</v>
      </c>
      <c r="BS63" s="64" t="b">
        <v>0</v>
      </c>
      <c r="BT63" s="65" t="b">
        <v>0</v>
      </c>
      <c r="BU63" s="65" t="b">
        <v>0</v>
      </c>
      <c r="BV63" s="65" t="b">
        <v>0</v>
      </c>
      <c r="BW63" s="65" t="b">
        <v>0</v>
      </c>
      <c r="BX63" s="65" t="b">
        <v>0</v>
      </c>
      <c r="BY63" s="65" t="b">
        <v>0</v>
      </c>
      <c r="BZ63" s="65" t="b">
        <v>0</v>
      </c>
      <c r="CA63" s="65" t="b">
        <v>0</v>
      </c>
      <c r="CB63" s="66" t="b">
        <v>0</v>
      </c>
      <c r="CC63" s="64" t="b">
        <v>0</v>
      </c>
      <c r="CD63" s="65" t="b">
        <v>0</v>
      </c>
      <c r="CE63" s="65" t="b">
        <v>0</v>
      </c>
      <c r="CF63" s="66" t="b">
        <v>0</v>
      </c>
      <c r="CG63" s="64" t="b">
        <v>0</v>
      </c>
      <c r="CH63" s="65" t="b">
        <v>0</v>
      </c>
      <c r="CI63" s="65" t="b">
        <v>0</v>
      </c>
      <c r="CJ63" s="66" t="b">
        <v>0</v>
      </c>
      <c r="CK63" s="64" t="b">
        <v>0</v>
      </c>
      <c r="CL63" s="65" t="b">
        <v>0</v>
      </c>
      <c r="CM63" s="65" t="b">
        <v>0</v>
      </c>
      <c r="CN63" s="65" t="b">
        <v>0</v>
      </c>
      <c r="CO63" s="65" t="b">
        <v>0</v>
      </c>
      <c r="CP63" s="65" t="b">
        <v>0</v>
      </c>
      <c r="CQ63" s="65" t="b">
        <v>0</v>
      </c>
      <c r="CR63" s="66" t="b">
        <v>0</v>
      </c>
      <c r="CS63" s="64" t="b">
        <v>0</v>
      </c>
      <c r="CT63" s="65" t="b">
        <v>0</v>
      </c>
      <c r="CU63" s="65" t="b">
        <v>0</v>
      </c>
      <c r="CV63" s="66" t="b">
        <v>0</v>
      </c>
      <c r="CW63" s="64" t="s">
        <v>403</v>
      </c>
      <c r="CX63" s="65" t="s">
        <v>192</v>
      </c>
      <c r="CY63" s="65">
        <v>4</v>
      </c>
      <c r="CZ63" s="65">
        <v>4</v>
      </c>
      <c r="DA63" s="65">
        <v>4</v>
      </c>
      <c r="DB63" s="65">
        <v>4</v>
      </c>
      <c r="DC63" s="65">
        <v>2</v>
      </c>
      <c r="DD63" s="65">
        <v>2</v>
      </c>
      <c r="DE63" s="65">
        <v>2</v>
      </c>
      <c r="DF63" s="66">
        <v>1</v>
      </c>
      <c r="DG63" s="64" t="b">
        <v>0</v>
      </c>
      <c r="DH63" s="65" t="b">
        <v>0</v>
      </c>
      <c r="DI63" s="65" t="b">
        <v>0</v>
      </c>
      <c r="DJ63" s="65" t="b">
        <v>0</v>
      </c>
      <c r="DK63" s="65" t="b">
        <v>0</v>
      </c>
      <c r="DL63" s="65" t="b">
        <v>0</v>
      </c>
      <c r="DM63" s="65" t="b">
        <v>0</v>
      </c>
      <c r="DN63" s="65" t="b">
        <v>0</v>
      </c>
      <c r="DO63" s="65" t="b">
        <v>0</v>
      </c>
      <c r="DP63" s="66" t="b">
        <v>0</v>
      </c>
      <c r="DQ63" s="64" t="b">
        <v>0</v>
      </c>
      <c r="DR63" s="65" t="b">
        <v>0</v>
      </c>
      <c r="DS63" s="65" t="b">
        <v>0</v>
      </c>
      <c r="DT63" s="65" t="b">
        <v>0</v>
      </c>
      <c r="DU63" s="66" t="b">
        <v>0</v>
      </c>
      <c r="DV63" s="64" t="b">
        <v>0</v>
      </c>
      <c r="DW63" s="65" t="b">
        <v>0</v>
      </c>
      <c r="DX63" s="65" t="b">
        <v>0</v>
      </c>
      <c r="DY63" s="65" t="b">
        <v>0</v>
      </c>
      <c r="DZ63" s="65" t="b">
        <v>0</v>
      </c>
      <c r="EA63" s="65" t="b">
        <v>0</v>
      </c>
      <c r="EB63" s="65" t="b">
        <v>0</v>
      </c>
      <c r="EC63" s="65" t="b">
        <v>0</v>
      </c>
      <c r="ED63" s="66" t="b">
        <v>0</v>
      </c>
      <c r="EE63" s="64" t="b">
        <v>0</v>
      </c>
      <c r="EF63" s="65" t="b">
        <v>0</v>
      </c>
      <c r="EG63" s="65" t="b">
        <v>0</v>
      </c>
      <c r="EH63" s="65" t="b">
        <v>0</v>
      </c>
      <c r="EI63" s="65" t="b">
        <v>0</v>
      </c>
      <c r="EJ63" s="65" t="b">
        <v>0</v>
      </c>
      <c r="EK63" s="65" t="b">
        <v>0</v>
      </c>
      <c r="EL63" s="65" t="b">
        <v>0</v>
      </c>
      <c r="EM63" s="65" t="b">
        <v>0</v>
      </c>
      <c r="EN63" s="66" t="b">
        <v>0</v>
      </c>
      <c r="EO63" s="64" t="b">
        <v>0</v>
      </c>
      <c r="EP63" s="65" t="b">
        <v>0</v>
      </c>
      <c r="EQ63" s="65" t="b">
        <v>0</v>
      </c>
      <c r="ER63" s="65" t="b">
        <v>0</v>
      </c>
      <c r="ES63" s="65" t="b">
        <v>0</v>
      </c>
      <c r="ET63" s="65" t="b">
        <v>0</v>
      </c>
      <c r="EU63" s="65" t="b">
        <v>0</v>
      </c>
      <c r="EV63" s="65" t="b">
        <v>0</v>
      </c>
      <c r="EW63" s="65" t="b">
        <v>0</v>
      </c>
      <c r="EX63" s="65" t="b">
        <v>0</v>
      </c>
      <c r="EY63" s="66" t="b">
        <v>0</v>
      </c>
    </row>
    <row r="64" spans="1:155" s="65" customFormat="1" ht="150">
      <c r="A64" s="309"/>
      <c r="B64" s="313"/>
      <c r="C64" s="117" t="s">
        <v>389</v>
      </c>
      <c r="D64" s="118" t="s">
        <v>329</v>
      </c>
      <c r="E64" s="59">
        <f t="shared" si="0"/>
        <v>2</v>
      </c>
      <c r="F64" s="119" t="s">
        <v>330</v>
      </c>
      <c r="G64" s="61"/>
      <c r="H64" s="61"/>
      <c r="I64" s="61"/>
      <c r="J64" s="61"/>
      <c r="K64" s="61"/>
      <c r="L64" s="61"/>
      <c r="M64" s="61"/>
      <c r="N64" s="61"/>
      <c r="O64" s="61"/>
      <c r="P64" s="61"/>
      <c r="Q64" s="61"/>
      <c r="R64" s="61"/>
      <c r="S64" s="61"/>
      <c r="T64" s="61"/>
      <c r="U64" s="61" t="s">
        <v>170</v>
      </c>
      <c r="V64" s="63" t="s">
        <v>170</v>
      </c>
      <c r="W64" s="64" t="b">
        <v>0</v>
      </c>
      <c r="X64" s="65" t="b">
        <v>0</v>
      </c>
      <c r="Y64" s="65" t="b">
        <v>0</v>
      </c>
      <c r="Z64" s="65" t="b">
        <v>0</v>
      </c>
      <c r="AA64" s="65" t="b">
        <v>0</v>
      </c>
      <c r="AB64" s="65" t="b">
        <v>0</v>
      </c>
      <c r="AC64" s="66" t="b">
        <v>0</v>
      </c>
      <c r="AD64" s="64" t="b">
        <v>0</v>
      </c>
      <c r="AE64" s="65" t="b">
        <v>0</v>
      </c>
      <c r="AF64" s="65" t="b">
        <v>0</v>
      </c>
      <c r="AG64" s="65" t="b">
        <v>0</v>
      </c>
      <c r="AH64" s="65" t="b">
        <v>0</v>
      </c>
      <c r="AI64" s="65" t="b">
        <v>0</v>
      </c>
      <c r="AJ64" s="65" t="b">
        <v>0</v>
      </c>
      <c r="AK64" s="64" t="b">
        <v>0</v>
      </c>
      <c r="AL64" s="65" t="b">
        <v>0</v>
      </c>
      <c r="AM64" s="65" t="b">
        <v>0</v>
      </c>
      <c r="AN64" s="65" t="b">
        <v>0</v>
      </c>
      <c r="AO64" s="65" t="b">
        <v>0</v>
      </c>
      <c r="AP64" s="65" t="b">
        <v>0</v>
      </c>
      <c r="AQ64" s="65" t="b">
        <v>0</v>
      </c>
      <c r="AR64" s="65" t="b">
        <v>0</v>
      </c>
      <c r="AS64" s="65" t="b">
        <v>0</v>
      </c>
      <c r="AT64" s="65" t="b">
        <v>0</v>
      </c>
      <c r="AU64" s="65" t="b">
        <v>0</v>
      </c>
      <c r="AV64" s="66" t="b">
        <v>0</v>
      </c>
      <c r="AW64" s="64" t="b">
        <v>0</v>
      </c>
      <c r="AX64" s="65" t="b">
        <v>0</v>
      </c>
      <c r="AY64" s="65" t="b">
        <v>0</v>
      </c>
      <c r="AZ64" s="65" t="b">
        <v>0</v>
      </c>
      <c r="BA64" s="65" t="b">
        <v>0</v>
      </c>
      <c r="BB64" s="65" t="b">
        <v>0</v>
      </c>
      <c r="BC64" s="65" t="b">
        <v>0</v>
      </c>
      <c r="BD64" s="65" t="b">
        <v>0</v>
      </c>
      <c r="BE64" s="65" t="b">
        <v>0</v>
      </c>
      <c r="BF64" s="65" t="b">
        <v>0</v>
      </c>
      <c r="BG64" s="66" t="b">
        <v>0</v>
      </c>
      <c r="BH64" s="64" t="b">
        <v>0</v>
      </c>
      <c r="BI64" s="65" t="b">
        <v>0</v>
      </c>
      <c r="BJ64" s="65" t="b">
        <v>0</v>
      </c>
      <c r="BK64" s="65" t="b">
        <v>0</v>
      </c>
      <c r="BL64" s="65" t="b">
        <v>0</v>
      </c>
      <c r="BM64" s="65" t="b">
        <v>0</v>
      </c>
      <c r="BN64" s="65" t="b">
        <v>0</v>
      </c>
      <c r="BO64" s="65" t="b">
        <v>0</v>
      </c>
      <c r="BP64" s="65" t="b">
        <v>0</v>
      </c>
      <c r="BQ64" s="65" t="b">
        <v>0</v>
      </c>
      <c r="BR64" s="66" t="b">
        <v>0</v>
      </c>
      <c r="BS64" s="64" t="b">
        <v>0</v>
      </c>
      <c r="BT64" s="65" t="b">
        <v>0</v>
      </c>
      <c r="BU64" s="65" t="b">
        <v>0</v>
      </c>
      <c r="BV64" s="65" t="b">
        <v>0</v>
      </c>
      <c r="BW64" s="65" t="b">
        <v>0</v>
      </c>
      <c r="BX64" s="65" t="b">
        <v>0</v>
      </c>
      <c r="BY64" s="65" t="b">
        <v>0</v>
      </c>
      <c r="BZ64" s="65" t="b">
        <v>0</v>
      </c>
      <c r="CA64" s="65" t="b">
        <v>0</v>
      </c>
      <c r="CB64" s="66" t="b">
        <v>0</v>
      </c>
      <c r="CC64" s="64" t="b">
        <v>0</v>
      </c>
      <c r="CD64" s="65" t="b">
        <v>0</v>
      </c>
      <c r="CE64" s="65" t="b">
        <v>0</v>
      </c>
      <c r="CF64" s="66" t="b">
        <v>0</v>
      </c>
      <c r="CG64" s="64" t="b">
        <v>0</v>
      </c>
      <c r="CH64" s="65" t="b">
        <v>0</v>
      </c>
      <c r="CI64" s="65" t="b">
        <v>0</v>
      </c>
      <c r="CJ64" s="66" t="b">
        <v>0</v>
      </c>
      <c r="CK64" s="64" t="b">
        <v>0</v>
      </c>
      <c r="CL64" s="65" t="b">
        <v>0</v>
      </c>
      <c r="CM64" s="65" t="b">
        <v>0</v>
      </c>
      <c r="CN64" s="65" t="b">
        <v>0</v>
      </c>
      <c r="CO64" s="65" t="b">
        <v>0</v>
      </c>
      <c r="CP64" s="65" t="b">
        <v>0</v>
      </c>
      <c r="CQ64" s="65" t="b">
        <v>0</v>
      </c>
      <c r="CR64" s="66" t="b">
        <v>0</v>
      </c>
      <c r="CS64" s="64" t="b">
        <v>0</v>
      </c>
      <c r="CT64" s="65" t="b">
        <v>0</v>
      </c>
      <c r="CU64" s="65" t="b">
        <v>0</v>
      </c>
      <c r="CV64" s="66" t="b">
        <v>0</v>
      </c>
      <c r="CW64" s="64" t="b">
        <v>0</v>
      </c>
      <c r="CX64" s="65" t="b">
        <v>0</v>
      </c>
      <c r="CY64" s="65" t="b">
        <v>0</v>
      </c>
      <c r="CZ64" s="65" t="b">
        <v>0</v>
      </c>
      <c r="DA64" s="65" t="b">
        <v>0</v>
      </c>
      <c r="DB64" s="65" t="b">
        <v>0</v>
      </c>
      <c r="DC64" s="65" t="b">
        <v>0</v>
      </c>
      <c r="DD64" s="65" t="b">
        <v>0</v>
      </c>
      <c r="DE64" s="65" t="b">
        <v>0</v>
      </c>
      <c r="DF64" s="66" t="b">
        <v>0</v>
      </c>
      <c r="DG64" s="64" t="b">
        <v>0</v>
      </c>
      <c r="DH64" s="65" t="b">
        <v>0</v>
      </c>
      <c r="DI64" s="65" t="b">
        <v>0</v>
      </c>
      <c r="DJ64" s="65" t="b">
        <v>0</v>
      </c>
      <c r="DK64" s="65" t="b">
        <v>0</v>
      </c>
      <c r="DL64" s="65" t="b">
        <v>0</v>
      </c>
      <c r="DM64" s="65" t="b">
        <v>0</v>
      </c>
      <c r="DN64" s="65" t="b">
        <v>0</v>
      </c>
      <c r="DO64" s="65" t="b">
        <v>0</v>
      </c>
      <c r="DP64" s="66" t="b">
        <v>0</v>
      </c>
      <c r="DQ64" s="64" t="b">
        <v>0</v>
      </c>
      <c r="DR64" s="65" t="b">
        <v>0</v>
      </c>
      <c r="DS64" s="65" t="b">
        <v>0</v>
      </c>
      <c r="DT64" s="65" t="b">
        <v>0</v>
      </c>
      <c r="DU64" s="66" t="b">
        <v>0</v>
      </c>
      <c r="DV64" s="64" t="b">
        <v>0</v>
      </c>
      <c r="DW64" s="65" t="b">
        <v>0</v>
      </c>
      <c r="DX64" s="65" t="b">
        <v>0</v>
      </c>
      <c r="DY64" s="65" t="b">
        <v>0</v>
      </c>
      <c r="DZ64" s="65" t="b">
        <v>0</v>
      </c>
      <c r="EA64" s="65" t="b">
        <v>0</v>
      </c>
      <c r="EB64" s="65" t="b">
        <v>0</v>
      </c>
      <c r="EC64" s="65" t="b">
        <v>0</v>
      </c>
      <c r="ED64" s="66" t="b">
        <v>0</v>
      </c>
      <c r="EE64" s="64" t="s">
        <v>331</v>
      </c>
      <c r="EF64" s="65">
        <v>1</v>
      </c>
      <c r="EG64" s="65">
        <v>4</v>
      </c>
      <c r="EH64" s="65">
        <v>4</v>
      </c>
      <c r="EI64" s="65">
        <v>4</v>
      </c>
      <c r="EJ64" s="65">
        <v>4</v>
      </c>
      <c r="EK64" s="65">
        <v>4</v>
      </c>
      <c r="EL64" s="65">
        <v>4</v>
      </c>
      <c r="EM64" s="65">
        <v>4</v>
      </c>
      <c r="EN64" s="66">
        <v>4</v>
      </c>
      <c r="EO64" s="64" t="s">
        <v>330</v>
      </c>
      <c r="EP64" s="65">
        <v>1</v>
      </c>
      <c r="EQ64" s="65">
        <v>1</v>
      </c>
      <c r="ER64" s="65">
        <v>4</v>
      </c>
      <c r="ES64" s="65">
        <v>1</v>
      </c>
      <c r="ET64" s="65">
        <v>4</v>
      </c>
      <c r="EU64" s="65">
        <v>4</v>
      </c>
      <c r="EV64" s="65">
        <v>1</v>
      </c>
      <c r="EW64" s="65">
        <v>1</v>
      </c>
      <c r="EX64" s="65">
        <v>1</v>
      </c>
      <c r="EY64" s="66">
        <v>1</v>
      </c>
    </row>
    <row r="65" spans="1:155" s="65" customFormat="1" ht="195">
      <c r="A65" s="309"/>
      <c r="B65" s="314" t="s">
        <v>404</v>
      </c>
      <c r="C65" s="120" t="s">
        <v>404</v>
      </c>
      <c r="D65" s="103" t="s">
        <v>405</v>
      </c>
      <c r="E65" s="59">
        <f t="shared" si="0"/>
        <v>4</v>
      </c>
      <c r="F65" s="70" t="s">
        <v>406</v>
      </c>
      <c r="G65" s="61" t="s">
        <v>170</v>
      </c>
      <c r="H65" s="61"/>
      <c r="I65" s="61"/>
      <c r="J65" s="61"/>
      <c r="K65" s="61"/>
      <c r="L65" s="61"/>
      <c r="M65" s="61" t="s">
        <v>170</v>
      </c>
      <c r="N65" s="61"/>
      <c r="O65" s="61"/>
      <c r="P65" s="61"/>
      <c r="Q65" s="61" t="s">
        <v>170</v>
      </c>
      <c r="R65" s="61" t="s">
        <v>170</v>
      </c>
      <c r="S65" s="61"/>
      <c r="T65" s="61"/>
      <c r="U65" s="61"/>
      <c r="V65" s="63"/>
      <c r="W65" s="64" t="s">
        <v>406</v>
      </c>
      <c r="X65" s="65">
        <v>1</v>
      </c>
      <c r="Y65" s="65">
        <v>4</v>
      </c>
      <c r="Z65" s="65">
        <v>2</v>
      </c>
      <c r="AA65" s="65">
        <v>2</v>
      </c>
      <c r="AB65" s="65">
        <v>2</v>
      </c>
      <c r="AC65" s="66">
        <v>1</v>
      </c>
      <c r="AD65" s="64" t="b">
        <v>0</v>
      </c>
      <c r="AE65" s="65" t="b">
        <v>0</v>
      </c>
      <c r="AF65" s="65" t="b">
        <v>0</v>
      </c>
      <c r="AG65" s="65" t="b">
        <v>0</v>
      </c>
      <c r="AH65" s="65" t="b">
        <v>0</v>
      </c>
      <c r="AI65" s="65" t="b">
        <v>0</v>
      </c>
      <c r="AJ65" s="65" t="b">
        <v>0</v>
      </c>
      <c r="AK65" s="64" t="b">
        <v>0</v>
      </c>
      <c r="AL65" s="65" t="b">
        <v>0</v>
      </c>
      <c r="AM65" s="65" t="b">
        <v>0</v>
      </c>
      <c r="AN65" s="65" t="b">
        <v>0</v>
      </c>
      <c r="AO65" s="65" t="b">
        <v>0</v>
      </c>
      <c r="AP65" s="65" t="b">
        <v>0</v>
      </c>
      <c r="AQ65" s="65" t="b">
        <v>0</v>
      </c>
      <c r="AR65" s="65" t="b">
        <v>0</v>
      </c>
      <c r="AS65" s="65" t="b">
        <v>0</v>
      </c>
      <c r="AT65" s="65" t="b">
        <v>0</v>
      </c>
      <c r="AU65" s="65" t="b">
        <v>0</v>
      </c>
      <c r="AV65" s="66" t="b">
        <v>0</v>
      </c>
      <c r="AW65" s="64" t="b">
        <v>0</v>
      </c>
      <c r="AX65" s="65" t="b">
        <v>0</v>
      </c>
      <c r="AY65" s="65" t="b">
        <v>0</v>
      </c>
      <c r="AZ65" s="65" t="b">
        <v>0</v>
      </c>
      <c r="BA65" s="65" t="b">
        <v>0</v>
      </c>
      <c r="BB65" s="65" t="b">
        <v>0</v>
      </c>
      <c r="BC65" s="65" t="b">
        <v>0</v>
      </c>
      <c r="BD65" s="65" t="b">
        <v>0</v>
      </c>
      <c r="BE65" s="65" t="b">
        <v>0</v>
      </c>
      <c r="BF65" s="65" t="b">
        <v>0</v>
      </c>
      <c r="BG65" s="66" t="b">
        <v>0</v>
      </c>
      <c r="BH65" s="64" t="b">
        <v>0</v>
      </c>
      <c r="BI65" s="65" t="b">
        <v>0</v>
      </c>
      <c r="BJ65" s="65" t="b">
        <v>0</v>
      </c>
      <c r="BK65" s="65" t="b">
        <v>0</v>
      </c>
      <c r="BL65" s="65" t="b">
        <v>0</v>
      </c>
      <c r="BM65" s="65" t="b">
        <v>0</v>
      </c>
      <c r="BN65" s="65" t="b">
        <v>0</v>
      </c>
      <c r="BO65" s="65" t="b">
        <v>0</v>
      </c>
      <c r="BP65" s="65" t="b">
        <v>0</v>
      </c>
      <c r="BQ65" s="65" t="b">
        <v>0</v>
      </c>
      <c r="BR65" s="66" t="b">
        <v>0</v>
      </c>
      <c r="BS65" s="64" t="b">
        <v>0</v>
      </c>
      <c r="BT65" s="65" t="b">
        <v>0</v>
      </c>
      <c r="BU65" s="65" t="b">
        <v>0</v>
      </c>
      <c r="BV65" s="65" t="b">
        <v>0</v>
      </c>
      <c r="BW65" s="65" t="b">
        <v>0</v>
      </c>
      <c r="BX65" s="65" t="b">
        <v>0</v>
      </c>
      <c r="BY65" s="65" t="b">
        <v>0</v>
      </c>
      <c r="BZ65" s="65" t="b">
        <v>0</v>
      </c>
      <c r="CA65" s="65" t="b">
        <v>0</v>
      </c>
      <c r="CB65" s="66" t="b">
        <v>0</v>
      </c>
      <c r="CC65" s="64" t="s">
        <v>407</v>
      </c>
      <c r="CD65" s="65">
        <v>4</v>
      </c>
      <c r="CE65" s="65">
        <v>1</v>
      </c>
      <c r="CF65" s="66">
        <v>1</v>
      </c>
      <c r="CG65" s="64" t="b">
        <v>0</v>
      </c>
      <c r="CH65" s="65" t="b">
        <v>0</v>
      </c>
      <c r="CI65" s="65" t="b">
        <v>0</v>
      </c>
      <c r="CJ65" s="66" t="b">
        <v>0</v>
      </c>
      <c r="CK65" s="64" t="b">
        <v>0</v>
      </c>
      <c r="CL65" s="65" t="b">
        <v>0</v>
      </c>
      <c r="CM65" s="65" t="b">
        <v>0</v>
      </c>
      <c r="CN65" s="65" t="b">
        <v>0</v>
      </c>
      <c r="CO65" s="65" t="b">
        <v>0</v>
      </c>
      <c r="CP65" s="65" t="b">
        <v>0</v>
      </c>
      <c r="CQ65" s="65" t="b">
        <v>0</v>
      </c>
      <c r="CR65" s="66" t="b">
        <v>0</v>
      </c>
      <c r="CS65" s="64" t="b">
        <v>0</v>
      </c>
      <c r="CT65" s="65" t="b">
        <v>0</v>
      </c>
      <c r="CU65" s="65" t="b">
        <v>0</v>
      </c>
      <c r="CV65" s="66" t="b">
        <v>0</v>
      </c>
      <c r="CW65" s="64" t="s">
        <v>407</v>
      </c>
      <c r="CX65" s="65">
        <v>4</v>
      </c>
      <c r="CY65" s="65">
        <v>4</v>
      </c>
      <c r="CZ65" s="65">
        <v>4</v>
      </c>
      <c r="DA65" s="65">
        <v>4</v>
      </c>
      <c r="DB65" s="65">
        <v>2</v>
      </c>
      <c r="DC65" s="65">
        <v>2</v>
      </c>
      <c r="DD65" s="65">
        <v>2</v>
      </c>
      <c r="DE65" s="65">
        <v>2</v>
      </c>
      <c r="DF65" s="66">
        <v>2</v>
      </c>
      <c r="DG65" s="64" t="s">
        <v>407</v>
      </c>
      <c r="DH65" s="65">
        <v>2</v>
      </c>
      <c r="DI65" s="65">
        <v>2</v>
      </c>
      <c r="DJ65" s="65">
        <v>2</v>
      </c>
      <c r="DK65" s="65">
        <v>4</v>
      </c>
      <c r="DL65" s="65">
        <v>4</v>
      </c>
      <c r="DM65" s="65">
        <v>4</v>
      </c>
      <c r="DN65" s="65">
        <v>4</v>
      </c>
      <c r="DO65" s="65">
        <v>2</v>
      </c>
      <c r="DP65" s="66">
        <v>2</v>
      </c>
      <c r="DQ65" s="64" t="b">
        <v>0</v>
      </c>
      <c r="DR65" s="65" t="b">
        <v>0</v>
      </c>
      <c r="DS65" s="65" t="b">
        <v>0</v>
      </c>
      <c r="DT65" s="65" t="b">
        <v>0</v>
      </c>
      <c r="DU65" s="66" t="b">
        <v>0</v>
      </c>
      <c r="DV65" s="64" t="b">
        <v>0</v>
      </c>
      <c r="DW65" s="65" t="b">
        <v>0</v>
      </c>
      <c r="DX65" s="65" t="b">
        <v>0</v>
      </c>
      <c r="DY65" s="65" t="b">
        <v>0</v>
      </c>
      <c r="DZ65" s="65" t="b">
        <v>0</v>
      </c>
      <c r="EA65" s="65" t="b">
        <v>0</v>
      </c>
      <c r="EB65" s="65" t="b">
        <v>0</v>
      </c>
      <c r="EC65" s="65" t="b">
        <v>0</v>
      </c>
      <c r="ED65" s="66" t="b">
        <v>0</v>
      </c>
      <c r="EE65" s="64" t="b">
        <v>0</v>
      </c>
      <c r="EF65" s="65" t="b">
        <v>0</v>
      </c>
      <c r="EG65" s="65" t="b">
        <v>0</v>
      </c>
      <c r="EH65" s="65" t="b">
        <v>0</v>
      </c>
      <c r="EI65" s="65" t="b">
        <v>0</v>
      </c>
      <c r="EJ65" s="65" t="b">
        <v>0</v>
      </c>
      <c r="EK65" s="65" t="b">
        <v>0</v>
      </c>
      <c r="EL65" s="65" t="b">
        <v>0</v>
      </c>
      <c r="EM65" s="65" t="b">
        <v>0</v>
      </c>
      <c r="EN65" s="66" t="b">
        <v>0</v>
      </c>
      <c r="EO65" s="64" t="b">
        <v>0</v>
      </c>
      <c r="EP65" s="65" t="b">
        <v>0</v>
      </c>
      <c r="EQ65" s="65" t="b">
        <v>0</v>
      </c>
      <c r="ER65" s="65" t="b">
        <v>0</v>
      </c>
      <c r="ES65" s="65" t="b">
        <v>0</v>
      </c>
      <c r="ET65" s="65" t="b">
        <v>0</v>
      </c>
      <c r="EU65" s="65" t="b">
        <v>0</v>
      </c>
      <c r="EV65" s="65" t="b">
        <v>0</v>
      </c>
      <c r="EW65" s="65" t="b">
        <v>0</v>
      </c>
      <c r="EX65" s="65" t="b">
        <v>0</v>
      </c>
      <c r="EY65" s="66" t="b">
        <v>0</v>
      </c>
    </row>
    <row r="66" spans="1:155" s="65" customFormat="1" ht="315">
      <c r="A66" s="309"/>
      <c r="B66" s="313"/>
      <c r="C66" s="120" t="s">
        <v>404</v>
      </c>
      <c r="D66" s="58" t="s">
        <v>408</v>
      </c>
      <c r="E66" s="59">
        <f t="shared" si="0"/>
        <v>12</v>
      </c>
      <c r="F66" s="70" t="s">
        <v>409</v>
      </c>
      <c r="G66" s="61"/>
      <c r="H66" s="61" t="s">
        <v>170</v>
      </c>
      <c r="I66" s="61" t="s">
        <v>170</v>
      </c>
      <c r="J66" s="62" t="s">
        <v>170</v>
      </c>
      <c r="K66" s="61" t="s">
        <v>170</v>
      </c>
      <c r="L66" s="62" t="s">
        <v>170</v>
      </c>
      <c r="M66" s="61"/>
      <c r="N66" s="61" t="s">
        <v>170</v>
      </c>
      <c r="O66" s="61" t="s">
        <v>170</v>
      </c>
      <c r="P66" s="61" t="s">
        <v>170</v>
      </c>
      <c r="Q66" s="61"/>
      <c r="R66" s="61"/>
      <c r="S66" s="61" t="s">
        <v>170</v>
      </c>
      <c r="T66" s="61" t="s">
        <v>170</v>
      </c>
      <c r="U66" s="61" t="s">
        <v>170</v>
      </c>
      <c r="V66" s="63" t="s">
        <v>170</v>
      </c>
      <c r="W66" s="64" t="b">
        <v>0</v>
      </c>
      <c r="X66" s="65" t="b">
        <v>0</v>
      </c>
      <c r="Y66" s="65" t="b">
        <v>0</v>
      </c>
      <c r="Z66" s="65" t="b">
        <v>0</v>
      </c>
      <c r="AA66" s="65" t="b">
        <v>0</v>
      </c>
      <c r="AB66" s="65" t="b">
        <v>0</v>
      </c>
      <c r="AC66" s="66" t="b">
        <v>0</v>
      </c>
      <c r="AD66" s="64" t="s">
        <v>410</v>
      </c>
      <c r="AE66" s="65">
        <v>1</v>
      </c>
      <c r="AF66" s="65">
        <v>1</v>
      </c>
      <c r="AG66" s="65">
        <v>1</v>
      </c>
      <c r="AH66" s="65">
        <v>2</v>
      </c>
      <c r="AI66" s="65">
        <v>4</v>
      </c>
      <c r="AJ66" s="65">
        <v>1</v>
      </c>
      <c r="AK66" s="64" t="s">
        <v>410</v>
      </c>
      <c r="AL66" s="65">
        <v>1</v>
      </c>
      <c r="AM66" s="65">
        <v>1</v>
      </c>
      <c r="AN66" s="65">
        <v>4</v>
      </c>
      <c r="AO66" s="65">
        <v>1</v>
      </c>
      <c r="AP66" s="65">
        <v>1</v>
      </c>
      <c r="AQ66" s="65">
        <v>4</v>
      </c>
      <c r="AR66" s="65">
        <v>4</v>
      </c>
      <c r="AS66" s="65">
        <v>4</v>
      </c>
      <c r="AT66" s="65">
        <v>4</v>
      </c>
      <c r="AU66" s="65">
        <v>4</v>
      </c>
      <c r="AV66" s="66">
        <v>1</v>
      </c>
      <c r="AW66" s="64" t="s">
        <v>411</v>
      </c>
      <c r="AX66" s="65">
        <v>1</v>
      </c>
      <c r="AY66" s="65">
        <v>1</v>
      </c>
      <c r="AZ66" s="65">
        <v>1</v>
      </c>
      <c r="BA66" s="65">
        <v>2</v>
      </c>
      <c r="BB66" s="65">
        <v>4</v>
      </c>
      <c r="BC66" s="65">
        <v>1</v>
      </c>
      <c r="BD66" s="65">
        <v>1</v>
      </c>
      <c r="BE66" s="65">
        <v>1</v>
      </c>
      <c r="BF66" s="65">
        <v>4</v>
      </c>
      <c r="BG66" s="66">
        <v>1</v>
      </c>
      <c r="BH66" s="64" t="s">
        <v>411</v>
      </c>
      <c r="BI66" s="65">
        <v>1</v>
      </c>
      <c r="BJ66" s="65">
        <v>1</v>
      </c>
      <c r="BK66" s="65">
        <v>2</v>
      </c>
      <c r="BL66" s="65">
        <v>4</v>
      </c>
      <c r="BM66" s="65">
        <v>4</v>
      </c>
      <c r="BN66" s="65">
        <v>4</v>
      </c>
      <c r="BO66" s="65">
        <v>1</v>
      </c>
      <c r="BP66" s="65">
        <v>1</v>
      </c>
      <c r="BQ66" s="65">
        <v>1</v>
      </c>
      <c r="BR66" s="66">
        <v>1</v>
      </c>
      <c r="BS66" s="64" t="s">
        <v>410</v>
      </c>
      <c r="BT66" s="65">
        <v>2</v>
      </c>
      <c r="BU66" s="65">
        <v>2</v>
      </c>
      <c r="BV66" s="65">
        <v>2</v>
      </c>
      <c r="BW66" s="65">
        <v>2</v>
      </c>
      <c r="BX66" s="65">
        <v>4</v>
      </c>
      <c r="BY66" s="65">
        <v>4</v>
      </c>
      <c r="BZ66" s="65">
        <v>1</v>
      </c>
      <c r="CA66" s="65">
        <v>4</v>
      </c>
      <c r="CB66" s="66">
        <v>2</v>
      </c>
      <c r="CC66" s="64" t="b">
        <v>0</v>
      </c>
      <c r="CD66" s="65" t="b">
        <v>0</v>
      </c>
      <c r="CE66" s="65" t="b">
        <v>0</v>
      </c>
      <c r="CF66" s="66" t="b">
        <v>0</v>
      </c>
      <c r="CG66" s="64" t="s">
        <v>412</v>
      </c>
      <c r="CH66" s="65">
        <v>4</v>
      </c>
      <c r="CI66" s="65">
        <v>4</v>
      </c>
      <c r="CJ66" s="66">
        <v>4</v>
      </c>
      <c r="CK66" s="64" t="s">
        <v>410</v>
      </c>
      <c r="CL66" s="65">
        <v>4</v>
      </c>
      <c r="CM66" s="65">
        <v>4</v>
      </c>
      <c r="CN66" s="65">
        <v>4</v>
      </c>
      <c r="CO66" s="65">
        <v>4</v>
      </c>
      <c r="CP66" s="65">
        <v>4</v>
      </c>
      <c r="CQ66" s="65">
        <v>4</v>
      </c>
      <c r="CR66" s="66">
        <v>4</v>
      </c>
      <c r="CS66" s="64" t="s">
        <v>410</v>
      </c>
      <c r="CT66" s="65">
        <v>4</v>
      </c>
      <c r="CU66" s="65">
        <v>4</v>
      </c>
      <c r="CV66" s="66">
        <v>4</v>
      </c>
      <c r="CW66" s="64" t="b">
        <v>0</v>
      </c>
      <c r="CX66" s="65" t="b">
        <v>0</v>
      </c>
      <c r="CY66" s="65" t="b">
        <v>0</v>
      </c>
      <c r="CZ66" s="65" t="b">
        <v>0</v>
      </c>
      <c r="DA66" s="65" t="b">
        <v>0</v>
      </c>
      <c r="DB66" s="65" t="b">
        <v>0</v>
      </c>
      <c r="DC66" s="65" t="b">
        <v>0</v>
      </c>
      <c r="DD66" s="65" t="b">
        <v>0</v>
      </c>
      <c r="DE66" s="65" t="b">
        <v>0</v>
      </c>
      <c r="DF66" s="66" t="b">
        <v>0</v>
      </c>
      <c r="DG66" s="64" t="b">
        <v>0</v>
      </c>
      <c r="DH66" s="65" t="b">
        <v>0</v>
      </c>
      <c r="DI66" s="65" t="b">
        <v>0</v>
      </c>
      <c r="DJ66" s="65" t="b">
        <v>0</v>
      </c>
      <c r="DK66" s="65" t="b">
        <v>0</v>
      </c>
      <c r="DL66" s="65" t="b">
        <v>0</v>
      </c>
      <c r="DM66" s="65" t="b">
        <v>0</v>
      </c>
      <c r="DN66" s="65" t="b">
        <v>0</v>
      </c>
      <c r="DO66" s="65" t="b">
        <v>0</v>
      </c>
      <c r="DP66" s="66" t="b">
        <v>0</v>
      </c>
      <c r="DQ66" s="64" t="s">
        <v>413</v>
      </c>
      <c r="DR66" s="65">
        <v>1</v>
      </c>
      <c r="DS66" s="65">
        <v>4</v>
      </c>
      <c r="DT66" s="65">
        <v>4</v>
      </c>
      <c r="DU66" s="66">
        <v>4</v>
      </c>
      <c r="DV66" s="64" t="s">
        <v>414</v>
      </c>
      <c r="DW66" s="65">
        <v>2</v>
      </c>
      <c r="DX66" s="65">
        <v>4</v>
      </c>
      <c r="DY66" s="65">
        <v>1</v>
      </c>
      <c r="DZ66" s="65">
        <v>4</v>
      </c>
      <c r="EA66" s="65">
        <v>1</v>
      </c>
      <c r="EB66" s="65">
        <v>1</v>
      </c>
      <c r="EC66" s="65">
        <v>1</v>
      </c>
      <c r="ED66" s="66">
        <v>1</v>
      </c>
      <c r="EE66" s="64" t="s">
        <v>415</v>
      </c>
      <c r="EF66" s="65">
        <v>1</v>
      </c>
      <c r="EG66" s="65">
        <v>4</v>
      </c>
      <c r="EH66" s="65">
        <v>4</v>
      </c>
      <c r="EI66" s="65">
        <v>4</v>
      </c>
      <c r="EJ66" s="65">
        <v>4</v>
      </c>
      <c r="EK66" s="65">
        <v>4</v>
      </c>
      <c r="EL66" s="65">
        <v>4</v>
      </c>
      <c r="EM66" s="65">
        <v>4</v>
      </c>
      <c r="EN66" s="66">
        <v>4</v>
      </c>
      <c r="EO66" s="64" t="s">
        <v>416</v>
      </c>
      <c r="EP66" s="65">
        <v>1</v>
      </c>
      <c r="EQ66" s="65">
        <v>1</v>
      </c>
      <c r="ER66" s="65">
        <v>4</v>
      </c>
      <c r="ES66" s="65">
        <v>2</v>
      </c>
      <c r="ET66" s="65">
        <v>4</v>
      </c>
      <c r="EU66" s="65">
        <v>4</v>
      </c>
      <c r="EV66" s="65">
        <v>1</v>
      </c>
      <c r="EW66" s="65">
        <v>1</v>
      </c>
      <c r="EX66" s="65">
        <v>1</v>
      </c>
      <c r="EY66" s="66">
        <v>1</v>
      </c>
    </row>
    <row r="67" spans="1:155" s="65" customFormat="1" ht="255">
      <c r="A67" s="309"/>
      <c r="B67" s="315" t="s">
        <v>417</v>
      </c>
      <c r="C67" s="120" t="s">
        <v>417</v>
      </c>
      <c r="D67" s="103" t="s">
        <v>405</v>
      </c>
      <c r="E67" s="59">
        <f t="shared" si="0"/>
        <v>13</v>
      </c>
      <c r="F67" s="70" t="s">
        <v>406</v>
      </c>
      <c r="G67" s="61" t="s">
        <v>170</v>
      </c>
      <c r="H67" s="61"/>
      <c r="I67" s="61" t="s">
        <v>170</v>
      </c>
      <c r="J67" s="62" t="s">
        <v>170</v>
      </c>
      <c r="K67" s="61" t="s">
        <v>170</v>
      </c>
      <c r="L67" s="61" t="s">
        <v>170</v>
      </c>
      <c r="M67" s="61"/>
      <c r="N67" s="61" t="s">
        <v>170</v>
      </c>
      <c r="O67" s="61" t="s">
        <v>170</v>
      </c>
      <c r="P67" s="61" t="s">
        <v>170</v>
      </c>
      <c r="Q67" s="61"/>
      <c r="R67" s="61" t="s">
        <v>170</v>
      </c>
      <c r="S67" s="61" t="s">
        <v>170</v>
      </c>
      <c r="T67" s="61" t="s">
        <v>170</v>
      </c>
      <c r="U67" s="61" t="s">
        <v>170</v>
      </c>
      <c r="V67" s="63" t="s">
        <v>170</v>
      </c>
      <c r="W67" s="64" t="s">
        <v>406</v>
      </c>
      <c r="X67" s="65">
        <v>1</v>
      </c>
      <c r="Y67" s="65">
        <v>4</v>
      </c>
      <c r="Z67" s="65">
        <v>2</v>
      </c>
      <c r="AA67" s="65">
        <v>2</v>
      </c>
      <c r="AB67" s="65">
        <v>2</v>
      </c>
      <c r="AC67" s="66">
        <v>1</v>
      </c>
      <c r="AD67" s="64" t="b">
        <v>0</v>
      </c>
      <c r="AE67" s="65" t="b">
        <v>0</v>
      </c>
      <c r="AF67" s="65" t="b">
        <v>0</v>
      </c>
      <c r="AG67" s="65" t="b">
        <v>0</v>
      </c>
      <c r="AH67" s="65" t="b">
        <v>0</v>
      </c>
      <c r="AI67" s="65" t="b">
        <v>0</v>
      </c>
      <c r="AJ67" s="65" t="b">
        <v>0</v>
      </c>
      <c r="AK67" s="64" t="s">
        <v>406</v>
      </c>
      <c r="AL67" s="65">
        <v>1</v>
      </c>
      <c r="AM67" s="65">
        <v>1</v>
      </c>
      <c r="AN67" s="65">
        <v>1</v>
      </c>
      <c r="AO67" s="65">
        <v>1</v>
      </c>
      <c r="AP67" s="65">
        <v>1</v>
      </c>
      <c r="AQ67" s="65">
        <v>2</v>
      </c>
      <c r="AR67" s="65">
        <v>1</v>
      </c>
      <c r="AS67" s="65">
        <v>1</v>
      </c>
      <c r="AT67" s="65">
        <v>1</v>
      </c>
      <c r="AU67" s="65">
        <v>1</v>
      </c>
      <c r="AV67" s="66">
        <v>1</v>
      </c>
      <c r="AW67" s="64" t="s">
        <v>406</v>
      </c>
      <c r="AX67" s="65">
        <v>1</v>
      </c>
      <c r="AY67" s="65">
        <v>1</v>
      </c>
      <c r="AZ67" s="65">
        <v>1</v>
      </c>
      <c r="BA67" s="65">
        <v>2</v>
      </c>
      <c r="BB67" s="65">
        <v>1</v>
      </c>
      <c r="BC67" s="65">
        <v>1</v>
      </c>
      <c r="BD67" s="65">
        <v>1</v>
      </c>
      <c r="BE67" s="65">
        <v>1</v>
      </c>
      <c r="BF67" s="65">
        <v>1</v>
      </c>
      <c r="BG67" s="66">
        <v>1</v>
      </c>
      <c r="BH67" s="64" t="s">
        <v>406</v>
      </c>
      <c r="BI67" s="65">
        <v>1</v>
      </c>
      <c r="BJ67" s="65">
        <v>1</v>
      </c>
      <c r="BK67" s="65">
        <v>2</v>
      </c>
      <c r="BL67" s="65">
        <v>4</v>
      </c>
      <c r="BM67" s="65">
        <v>2</v>
      </c>
      <c r="BN67" s="65">
        <v>2</v>
      </c>
      <c r="BO67" s="65">
        <v>1</v>
      </c>
      <c r="BP67" s="65">
        <v>1</v>
      </c>
      <c r="BQ67" s="65">
        <v>1</v>
      </c>
      <c r="BR67" s="66">
        <v>1</v>
      </c>
      <c r="BS67" s="64" t="s">
        <v>406</v>
      </c>
      <c r="BT67" s="65">
        <v>2</v>
      </c>
      <c r="BU67" s="65">
        <v>2</v>
      </c>
      <c r="BV67" s="65">
        <v>2</v>
      </c>
      <c r="BW67" s="65">
        <v>2</v>
      </c>
      <c r="BX67" s="65">
        <v>4</v>
      </c>
      <c r="BY67" s="65">
        <v>4</v>
      </c>
      <c r="BZ67" s="65">
        <v>1</v>
      </c>
      <c r="CA67" s="65">
        <v>4</v>
      </c>
      <c r="CB67" s="66">
        <v>2</v>
      </c>
      <c r="CC67" s="64" t="b">
        <v>0</v>
      </c>
      <c r="CD67" s="65" t="b">
        <v>0</v>
      </c>
      <c r="CE67" s="65" t="b">
        <v>0</v>
      </c>
      <c r="CF67" s="66" t="b">
        <v>0</v>
      </c>
      <c r="CG67" s="64" t="s">
        <v>407</v>
      </c>
      <c r="CH67" s="65">
        <v>2</v>
      </c>
      <c r="CI67" s="65">
        <v>4</v>
      </c>
      <c r="CJ67" s="66">
        <v>2</v>
      </c>
      <c r="CK67" s="64" t="s">
        <v>406</v>
      </c>
      <c r="CL67" s="65">
        <v>2</v>
      </c>
      <c r="CM67" s="65">
        <v>2</v>
      </c>
      <c r="CN67" s="65">
        <v>1</v>
      </c>
      <c r="CO67" s="65">
        <v>1</v>
      </c>
      <c r="CP67" s="65">
        <v>2</v>
      </c>
      <c r="CQ67" s="65">
        <v>2</v>
      </c>
      <c r="CR67" s="66">
        <v>2</v>
      </c>
      <c r="CS67" s="64" t="s">
        <v>406</v>
      </c>
      <c r="CT67" s="65">
        <v>2</v>
      </c>
      <c r="CU67" s="65">
        <v>4</v>
      </c>
      <c r="CV67" s="66">
        <v>4</v>
      </c>
      <c r="CW67" s="64" t="b">
        <v>0</v>
      </c>
      <c r="CX67" s="65" t="b">
        <v>0</v>
      </c>
      <c r="CY67" s="65" t="b">
        <v>0</v>
      </c>
      <c r="CZ67" s="65" t="b">
        <v>0</v>
      </c>
      <c r="DA67" s="65" t="b">
        <v>0</v>
      </c>
      <c r="DB67" s="65" t="b">
        <v>0</v>
      </c>
      <c r="DC67" s="65" t="b">
        <v>0</v>
      </c>
      <c r="DD67" s="65" t="b">
        <v>0</v>
      </c>
      <c r="DE67" s="65" t="b">
        <v>0</v>
      </c>
      <c r="DF67" s="66" t="b">
        <v>0</v>
      </c>
      <c r="DG67" s="64" t="s">
        <v>407</v>
      </c>
      <c r="DH67" s="65">
        <v>2</v>
      </c>
      <c r="DI67" s="65">
        <v>2</v>
      </c>
      <c r="DJ67" s="65">
        <v>2</v>
      </c>
      <c r="DK67" s="65">
        <v>4</v>
      </c>
      <c r="DL67" s="65">
        <v>2</v>
      </c>
      <c r="DM67" s="65">
        <v>2</v>
      </c>
      <c r="DN67" s="65">
        <v>2</v>
      </c>
      <c r="DO67" s="65">
        <v>1</v>
      </c>
      <c r="DP67" s="66">
        <v>1</v>
      </c>
      <c r="DQ67" s="64" t="s">
        <v>407</v>
      </c>
      <c r="DR67" s="65">
        <v>1</v>
      </c>
      <c r="DS67" s="65">
        <v>2</v>
      </c>
      <c r="DT67" s="65">
        <v>2</v>
      </c>
      <c r="DU67" s="66">
        <v>2</v>
      </c>
      <c r="DV67" s="64" t="s">
        <v>407</v>
      </c>
      <c r="DW67" s="65">
        <v>2</v>
      </c>
      <c r="DX67" s="65">
        <v>2</v>
      </c>
      <c r="DY67" s="65">
        <v>1</v>
      </c>
      <c r="DZ67" s="65">
        <v>2</v>
      </c>
      <c r="EA67" s="65">
        <v>2</v>
      </c>
      <c r="EB67" s="65">
        <v>2</v>
      </c>
      <c r="EC67" s="65">
        <v>1</v>
      </c>
      <c r="ED67" s="66">
        <v>2</v>
      </c>
      <c r="EE67" s="64" t="s">
        <v>406</v>
      </c>
      <c r="EF67" s="65">
        <v>1</v>
      </c>
      <c r="EG67" s="65">
        <v>2</v>
      </c>
      <c r="EH67" s="65">
        <v>2</v>
      </c>
      <c r="EI67" s="65">
        <v>4</v>
      </c>
      <c r="EJ67" s="65">
        <v>2</v>
      </c>
      <c r="EK67" s="65">
        <v>1</v>
      </c>
      <c r="EL67" s="65">
        <v>2</v>
      </c>
      <c r="EM67" s="65">
        <v>2</v>
      </c>
      <c r="EN67" s="66">
        <v>2</v>
      </c>
      <c r="EO67" s="64" t="s">
        <v>407</v>
      </c>
      <c r="EP67" s="98">
        <v>1</v>
      </c>
      <c r="EQ67" s="98">
        <v>1</v>
      </c>
      <c r="ER67" s="98">
        <v>1</v>
      </c>
      <c r="ES67" s="98">
        <v>1</v>
      </c>
      <c r="ET67" s="98">
        <v>1</v>
      </c>
      <c r="EU67" s="98">
        <v>1</v>
      </c>
      <c r="EV67" s="98">
        <v>1</v>
      </c>
      <c r="EW67" s="98">
        <v>1</v>
      </c>
      <c r="EX67" s="98">
        <v>1</v>
      </c>
      <c r="EY67" s="99">
        <v>1</v>
      </c>
    </row>
    <row r="68" spans="1:155" s="88" customFormat="1" ht="240.75" thickBot="1">
      <c r="A68" s="310"/>
      <c r="B68" s="316"/>
      <c r="C68" s="121" t="s">
        <v>417</v>
      </c>
      <c r="D68" s="122" t="s">
        <v>418</v>
      </c>
      <c r="E68" s="82">
        <f t="shared" si="0"/>
        <v>3</v>
      </c>
      <c r="F68" s="123" t="s">
        <v>419</v>
      </c>
      <c r="G68" s="84"/>
      <c r="H68" s="84" t="s">
        <v>170</v>
      </c>
      <c r="I68" s="84"/>
      <c r="J68" s="84"/>
      <c r="K68" s="84"/>
      <c r="L68" s="84"/>
      <c r="M68" s="84" t="s">
        <v>170</v>
      </c>
      <c r="N68" s="84"/>
      <c r="O68" s="84"/>
      <c r="P68" s="84"/>
      <c r="Q68" s="84" t="s">
        <v>170</v>
      </c>
      <c r="R68" s="84"/>
      <c r="S68" s="84"/>
      <c r="T68" s="84"/>
      <c r="U68" s="84"/>
      <c r="V68" s="107"/>
      <c r="W68" s="87" t="b">
        <v>0</v>
      </c>
      <c r="X68" s="88" t="b">
        <v>0</v>
      </c>
      <c r="Y68" s="88" t="b">
        <v>0</v>
      </c>
      <c r="Z68" s="88" t="b">
        <v>0</v>
      </c>
      <c r="AA68" s="88" t="b">
        <v>0</v>
      </c>
      <c r="AB68" s="88" t="b">
        <v>0</v>
      </c>
      <c r="AC68" s="89" t="b">
        <v>0</v>
      </c>
      <c r="AD68" s="87" t="s">
        <v>410</v>
      </c>
      <c r="AE68" s="88">
        <v>1</v>
      </c>
      <c r="AF68" s="88">
        <v>1</v>
      </c>
      <c r="AG68" s="88">
        <v>1</v>
      </c>
      <c r="AH68" s="88">
        <v>4</v>
      </c>
      <c r="AI68" s="88">
        <v>4</v>
      </c>
      <c r="AJ68" s="88">
        <v>1</v>
      </c>
      <c r="AK68" s="87" t="b">
        <v>0</v>
      </c>
      <c r="AL68" s="88" t="b">
        <v>0</v>
      </c>
      <c r="AM68" s="88" t="b">
        <v>0</v>
      </c>
      <c r="AN68" s="88" t="b">
        <v>0</v>
      </c>
      <c r="AO68" s="88" t="b">
        <v>0</v>
      </c>
      <c r="AP68" s="88" t="b">
        <v>0</v>
      </c>
      <c r="AQ68" s="88" t="b">
        <v>0</v>
      </c>
      <c r="AR68" s="88" t="b">
        <v>0</v>
      </c>
      <c r="AS68" s="88" t="b">
        <v>0</v>
      </c>
      <c r="AT68" s="88" t="b">
        <v>0</v>
      </c>
      <c r="AU68" s="88" t="b">
        <v>0</v>
      </c>
      <c r="AV68" s="89" t="b">
        <v>0</v>
      </c>
      <c r="AW68" s="87" t="b">
        <v>0</v>
      </c>
      <c r="AX68" s="88" t="b">
        <v>0</v>
      </c>
      <c r="AY68" s="88" t="b">
        <v>0</v>
      </c>
      <c r="AZ68" s="88" t="b">
        <v>0</v>
      </c>
      <c r="BA68" s="88" t="b">
        <v>0</v>
      </c>
      <c r="BB68" s="88" t="b">
        <v>0</v>
      </c>
      <c r="BC68" s="88" t="b">
        <v>0</v>
      </c>
      <c r="BD68" s="88" t="b">
        <v>0</v>
      </c>
      <c r="BE68" s="88" t="b">
        <v>0</v>
      </c>
      <c r="BF68" s="88" t="b">
        <v>0</v>
      </c>
      <c r="BG68" s="89" t="b">
        <v>0</v>
      </c>
      <c r="BH68" s="87" t="b">
        <v>0</v>
      </c>
      <c r="BI68" s="88" t="b">
        <v>0</v>
      </c>
      <c r="BJ68" s="88" t="b">
        <v>0</v>
      </c>
      <c r="BK68" s="88" t="b">
        <v>0</v>
      </c>
      <c r="BL68" s="88" t="b">
        <v>0</v>
      </c>
      <c r="BM68" s="88" t="b">
        <v>0</v>
      </c>
      <c r="BN68" s="88" t="b">
        <v>0</v>
      </c>
      <c r="BO68" s="88" t="b">
        <v>0</v>
      </c>
      <c r="BP68" s="88" t="b">
        <v>0</v>
      </c>
      <c r="BQ68" s="88" t="b">
        <v>0</v>
      </c>
      <c r="BR68" s="89" t="b">
        <v>0</v>
      </c>
      <c r="BS68" s="87" t="b">
        <v>0</v>
      </c>
      <c r="BT68" s="88" t="b">
        <v>0</v>
      </c>
      <c r="BU68" s="88" t="b">
        <v>0</v>
      </c>
      <c r="BV68" s="88" t="b">
        <v>0</v>
      </c>
      <c r="BW68" s="88" t="b">
        <v>0</v>
      </c>
      <c r="BX68" s="88" t="b">
        <v>0</v>
      </c>
      <c r="BY68" s="88" t="b">
        <v>0</v>
      </c>
      <c r="BZ68" s="88" t="b">
        <v>0</v>
      </c>
      <c r="CA68" s="88" t="b">
        <v>0</v>
      </c>
      <c r="CB68" s="89" t="b">
        <v>0</v>
      </c>
      <c r="CC68" s="87" t="s">
        <v>420</v>
      </c>
      <c r="CD68" s="88">
        <v>4</v>
      </c>
      <c r="CE68" s="88">
        <v>1</v>
      </c>
      <c r="CF68" s="89">
        <v>1</v>
      </c>
      <c r="CG68" s="87" t="b">
        <v>0</v>
      </c>
      <c r="CH68" s="88" t="b">
        <v>0</v>
      </c>
      <c r="CI68" s="88" t="b">
        <v>0</v>
      </c>
      <c r="CJ68" s="89" t="b">
        <v>0</v>
      </c>
      <c r="CK68" s="87" t="b">
        <v>0</v>
      </c>
      <c r="CL68" s="88" t="b">
        <v>0</v>
      </c>
      <c r="CM68" s="88" t="b">
        <v>0</v>
      </c>
      <c r="CN68" s="88" t="b">
        <v>0</v>
      </c>
      <c r="CO68" s="88" t="b">
        <v>0</v>
      </c>
      <c r="CP68" s="88" t="b">
        <v>0</v>
      </c>
      <c r="CQ68" s="88" t="b">
        <v>0</v>
      </c>
      <c r="CR68" s="89" t="b">
        <v>0</v>
      </c>
      <c r="CS68" s="87" t="b">
        <v>0</v>
      </c>
      <c r="CT68" s="88" t="b">
        <v>0</v>
      </c>
      <c r="CU68" s="88" t="b">
        <v>0</v>
      </c>
      <c r="CV68" s="89" t="b">
        <v>0</v>
      </c>
      <c r="CW68" s="87" t="s">
        <v>412</v>
      </c>
      <c r="CX68" s="88">
        <v>4</v>
      </c>
      <c r="CY68" s="88">
        <v>4</v>
      </c>
      <c r="CZ68" s="88">
        <v>4</v>
      </c>
      <c r="DA68" s="88">
        <v>4</v>
      </c>
      <c r="DB68" s="88">
        <v>4</v>
      </c>
      <c r="DC68" s="88">
        <v>4</v>
      </c>
      <c r="DD68" s="88">
        <v>4</v>
      </c>
      <c r="DE68" s="88">
        <v>4</v>
      </c>
      <c r="DF68" s="89">
        <v>4</v>
      </c>
      <c r="DG68" s="87" t="b">
        <v>0</v>
      </c>
      <c r="DH68" s="88" t="b">
        <v>0</v>
      </c>
      <c r="DI68" s="88" t="b">
        <v>0</v>
      </c>
      <c r="DJ68" s="88" t="b">
        <v>0</v>
      </c>
      <c r="DK68" s="88" t="b">
        <v>0</v>
      </c>
      <c r="DL68" s="88" t="b">
        <v>0</v>
      </c>
      <c r="DM68" s="88" t="b">
        <v>0</v>
      </c>
      <c r="DN68" s="88" t="b">
        <v>0</v>
      </c>
      <c r="DO68" s="88" t="b">
        <v>0</v>
      </c>
      <c r="DP68" s="89" t="b">
        <v>0</v>
      </c>
      <c r="DQ68" s="87" t="b">
        <v>0</v>
      </c>
      <c r="DR68" s="88" t="b">
        <v>0</v>
      </c>
      <c r="DS68" s="88" t="b">
        <v>0</v>
      </c>
      <c r="DT68" s="88" t="b">
        <v>0</v>
      </c>
      <c r="DU68" s="89" t="b">
        <v>0</v>
      </c>
      <c r="DV68" s="87" t="b">
        <v>0</v>
      </c>
      <c r="DW68" s="88" t="b">
        <v>0</v>
      </c>
      <c r="DX68" s="88" t="b">
        <v>0</v>
      </c>
      <c r="DY68" s="88" t="b">
        <v>0</v>
      </c>
      <c r="DZ68" s="88" t="b">
        <v>0</v>
      </c>
      <c r="EA68" s="88" t="b">
        <v>0</v>
      </c>
      <c r="EB68" s="88" t="b">
        <v>0</v>
      </c>
      <c r="EC68" s="88" t="b">
        <v>0</v>
      </c>
      <c r="ED68" s="89" t="b">
        <v>0</v>
      </c>
      <c r="EE68" s="87" t="b">
        <v>0</v>
      </c>
      <c r="EF68" s="88" t="b">
        <v>0</v>
      </c>
      <c r="EG68" s="88" t="b">
        <v>0</v>
      </c>
      <c r="EH68" s="88" t="b">
        <v>0</v>
      </c>
      <c r="EI68" s="88" t="b">
        <v>0</v>
      </c>
      <c r="EJ68" s="88" t="b">
        <v>0</v>
      </c>
      <c r="EK68" s="88" t="b">
        <v>0</v>
      </c>
      <c r="EL68" s="88" t="b">
        <v>0</v>
      </c>
      <c r="EM68" s="88" t="b">
        <v>0</v>
      </c>
      <c r="EN68" s="89" t="b">
        <v>0</v>
      </c>
      <c r="EO68" s="87" t="b">
        <v>0</v>
      </c>
      <c r="EP68" s="88" t="b">
        <v>0</v>
      </c>
      <c r="EQ68" s="88" t="b">
        <v>0</v>
      </c>
      <c r="ER68" s="88" t="b">
        <v>0</v>
      </c>
      <c r="ES68" s="88" t="b">
        <v>0</v>
      </c>
      <c r="ET68" s="88" t="b">
        <v>0</v>
      </c>
      <c r="EU68" s="88" t="b">
        <v>0</v>
      </c>
      <c r="EV68" s="88" t="b">
        <v>0</v>
      </c>
      <c r="EW68" s="88" t="b">
        <v>0</v>
      </c>
      <c r="EX68" s="88" t="b">
        <v>0</v>
      </c>
      <c r="EY68" s="89" t="b">
        <v>0</v>
      </c>
    </row>
  </sheetData>
  <sheetProtection algorithmName="SHA-512" hashValue="fxv4uhQwtyISQzJ9Ol4wj15it3FYY3vruNkCt+/EVLTQMGzREpPiotQe6iRzTcAzq0o6zNpn+gDHBGCsLx3kLA==" saltValue="3nexm4ov/gduJTpLE6wPiw==" spinCount="100000" sheet="1" objects="1" scenarios="1"/>
  <autoFilter ref="B3:EY68"/>
  <mergeCells count="19">
    <mergeCell ref="A61:A68"/>
    <mergeCell ref="B61:B64"/>
    <mergeCell ref="B65:B66"/>
    <mergeCell ref="B67:B68"/>
    <mergeCell ref="A29:A60"/>
    <mergeCell ref="B29:B30"/>
    <mergeCell ref="B32:B37"/>
    <mergeCell ref="B38:B40"/>
    <mergeCell ref="B43:B51"/>
    <mergeCell ref="B52:B59"/>
    <mergeCell ref="A4:A13"/>
    <mergeCell ref="B4:B6"/>
    <mergeCell ref="B7:B9"/>
    <mergeCell ref="A14:A28"/>
    <mergeCell ref="B14:B15"/>
    <mergeCell ref="B16:B18"/>
    <mergeCell ref="B20:B21"/>
    <mergeCell ref="B23:B25"/>
    <mergeCell ref="B27:B28"/>
  </mergeCells>
  <conditionalFormatting sqref="E4:E68">
    <cfRule type="cellIs" dxfId="6" priority="23" operator="between">
      <formula>14</formula>
      <formula>15</formula>
    </cfRule>
    <cfRule type="cellIs" dxfId="5" priority="24" operator="equal">
      <formula>16</formula>
    </cfRule>
  </conditionalFormatting>
  <conditionalFormatting sqref="CX3">
    <cfRule type="colorScale" priority="21">
      <colorScale>
        <cfvo type="num" val="1"/>
        <cfvo type="num" val="2"/>
        <cfvo type="num" val="4"/>
        <color theme="6" tint="0.59999389629810485"/>
        <color rgb="FFFFEB84"/>
        <color rgb="FFFF8F8F"/>
      </colorScale>
    </cfRule>
  </conditionalFormatting>
  <conditionalFormatting sqref="CY3:DF3">
    <cfRule type="colorScale" priority="22">
      <colorScale>
        <cfvo type="num" val="1"/>
        <cfvo type="num" val="2"/>
        <cfvo type="num" val="4"/>
        <color theme="6" tint="0.59999389629810485"/>
        <color rgb="FFFFEB84"/>
        <color rgb="FFFF8F8F"/>
      </colorScale>
    </cfRule>
  </conditionalFormatting>
  <conditionalFormatting sqref="DR3:DV3">
    <cfRule type="colorScale" priority="20">
      <colorScale>
        <cfvo type="num" val="1"/>
        <cfvo type="num" val="2"/>
        <cfvo type="num" val="4"/>
        <color theme="6" tint="0.59999389629810485"/>
        <color rgb="FFFFEB84"/>
        <color rgb="FFFF8F8F"/>
      </colorScale>
    </cfRule>
  </conditionalFormatting>
  <conditionalFormatting sqref="DW3:EE3">
    <cfRule type="colorScale" priority="19">
      <colorScale>
        <cfvo type="num" val="1"/>
        <cfvo type="num" val="2"/>
        <cfvo type="num" val="4"/>
        <color theme="6" tint="0.59999389629810485"/>
        <color rgb="FFFFEB84"/>
        <color rgb="FFFF8F8F"/>
      </colorScale>
    </cfRule>
  </conditionalFormatting>
  <conditionalFormatting sqref="EF3:EN3">
    <cfRule type="colorScale" priority="18">
      <colorScale>
        <cfvo type="num" val="1"/>
        <cfvo type="num" val="2"/>
        <cfvo type="num" val="4"/>
        <color theme="6" tint="0.59999389629810485"/>
        <color rgb="FFFFEB84"/>
        <color rgb="FFFF8F8F"/>
      </colorScale>
    </cfRule>
  </conditionalFormatting>
  <conditionalFormatting sqref="EP3:EY3">
    <cfRule type="colorScale" priority="16">
      <colorScale>
        <cfvo type="num" val="1"/>
        <cfvo type="num" val="2"/>
        <cfvo type="num" val="4"/>
        <color theme="6" tint="0.59999389629810485"/>
        <color rgb="FFFFEB84"/>
        <color rgb="FFFF8F8F"/>
      </colorScale>
    </cfRule>
  </conditionalFormatting>
  <conditionalFormatting sqref="EO3">
    <cfRule type="colorScale" priority="17">
      <colorScale>
        <cfvo type="num" val="1"/>
        <cfvo type="num" val="2"/>
        <cfvo type="num" val="4"/>
        <color theme="6" tint="0.59999389629810485"/>
        <color rgb="FFFFEB84"/>
        <color rgb="FFFF8F8F"/>
      </colorScale>
    </cfRule>
  </conditionalFormatting>
  <conditionalFormatting sqref="AX3:BG3">
    <cfRule type="colorScale" priority="9">
      <colorScale>
        <cfvo type="num" val="1"/>
        <cfvo type="num" val="2"/>
        <cfvo type="num" val="4"/>
        <color theme="6" tint="0.59999389629810485"/>
        <color rgb="FFFFEB84"/>
        <color rgb="FFFF8F8F"/>
      </colorScale>
    </cfRule>
  </conditionalFormatting>
  <conditionalFormatting sqref="CT3:CV3">
    <cfRule type="colorScale" priority="15">
      <colorScale>
        <cfvo type="num" val="1"/>
        <cfvo type="num" val="2"/>
        <cfvo type="num" val="4"/>
        <color theme="6" tint="0.59999389629810485"/>
        <color rgb="FFFFEB84"/>
        <color rgb="FFFF8F8F"/>
      </colorScale>
    </cfRule>
  </conditionalFormatting>
  <conditionalFormatting sqref="CL3:CN3">
    <cfRule type="colorScale" priority="14">
      <colorScale>
        <cfvo type="num" val="1"/>
        <cfvo type="num" val="2"/>
        <cfvo type="num" val="4"/>
        <color theme="6" tint="0.59999389629810485"/>
        <color rgb="FFFFEB84"/>
        <color rgb="FFFF8F8F"/>
      </colorScale>
    </cfRule>
  </conditionalFormatting>
  <conditionalFormatting sqref="CH3:CJ3">
    <cfRule type="colorScale" priority="13">
      <colorScale>
        <cfvo type="num" val="1"/>
        <cfvo type="num" val="2"/>
        <cfvo type="num" val="4"/>
        <color theme="6" tint="0.59999389629810485"/>
        <color rgb="FFFFEB84"/>
        <color rgb="FFFF8F8F"/>
      </colorScale>
    </cfRule>
  </conditionalFormatting>
  <conditionalFormatting sqref="CD3:CF3">
    <cfRule type="colorScale" priority="12">
      <colorScale>
        <cfvo type="num" val="1"/>
        <cfvo type="num" val="2"/>
        <cfvo type="num" val="4"/>
        <color theme="6" tint="0.59999389629810485"/>
        <color rgb="FFFFEB84"/>
        <color rgb="FFFF8F8F"/>
      </colorScale>
    </cfRule>
  </conditionalFormatting>
  <conditionalFormatting sqref="BT3:CB3">
    <cfRule type="colorScale" priority="11">
      <colorScale>
        <cfvo type="num" val="1"/>
        <cfvo type="num" val="2"/>
        <cfvo type="num" val="4"/>
        <color theme="6" tint="0.59999389629810485"/>
        <color rgb="FFFFEB84"/>
        <color rgb="FFFF8F8F"/>
      </colorScale>
    </cfRule>
  </conditionalFormatting>
  <conditionalFormatting sqref="BI3:BR3">
    <cfRule type="colorScale" priority="10">
      <colorScale>
        <cfvo type="num" val="1"/>
        <cfvo type="num" val="2"/>
        <cfvo type="num" val="4"/>
        <color theme="6" tint="0.59999389629810485"/>
        <color rgb="FFFFEB84"/>
        <color rgb="FFFF8F8F"/>
      </colorScale>
    </cfRule>
  </conditionalFormatting>
  <conditionalFormatting sqref="AL3:AV3">
    <cfRule type="colorScale" priority="8">
      <colorScale>
        <cfvo type="num" val="1"/>
        <cfvo type="num" val="2"/>
        <cfvo type="num" val="4"/>
        <color theme="6" tint="0.59999389629810485"/>
        <color rgb="FFFFEB84"/>
        <color rgb="FFFF8F8F"/>
      </colorScale>
    </cfRule>
  </conditionalFormatting>
  <conditionalFormatting sqref="AE3:AJ3">
    <cfRule type="colorScale" priority="7">
      <colorScale>
        <cfvo type="num" val="1"/>
        <cfvo type="num" val="2"/>
        <cfvo type="num" val="4"/>
        <color theme="6" tint="0.59999389629810485"/>
        <color rgb="FFFFEB84"/>
        <color rgb="FFFF8F8F"/>
      </colorScale>
    </cfRule>
  </conditionalFormatting>
  <conditionalFormatting sqref="X3:AC3">
    <cfRule type="colorScale" priority="6">
      <colorScale>
        <cfvo type="num" val="1"/>
        <cfvo type="num" val="2"/>
        <cfvo type="num" val="4"/>
        <color theme="6" tint="0.59999389629810485"/>
        <color rgb="FFFFEB84"/>
        <color rgb="FFFF8F8F"/>
      </colorScale>
    </cfRule>
  </conditionalFormatting>
  <conditionalFormatting sqref="W4:EY68">
    <cfRule type="cellIs" dxfId="4" priority="1" operator="equal">
      <formula>1</formula>
    </cfRule>
    <cfRule type="cellIs" dxfId="3" priority="2" operator="between">
      <formula>2</formula>
      <formula>3</formula>
    </cfRule>
    <cfRule type="cellIs" dxfId="2" priority="3" operator="equal">
      <formula>4</formula>
    </cfRule>
    <cfRule type="containsErrors" dxfId="1" priority="5">
      <formula>ISERROR(W4)</formula>
    </cfRule>
  </conditionalFormatting>
  <conditionalFormatting sqref="G4:V68">
    <cfRule type="containsText" dxfId="0" priority="4" operator="containsText" text="x">
      <formula>NOT(ISERROR(SEARCH("x",G4)))</formula>
    </cfRule>
  </conditionalFormatting>
  <pageMargins left="0.7" right="0.7" top="0.75" bottom="0.75" header="0.3" footer="0.3"/>
  <pageSetup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W44"/>
  <sheetViews>
    <sheetView workbookViewId="0">
      <selection activeCell="C6" sqref="C6"/>
    </sheetView>
  </sheetViews>
  <sheetFormatPr baseColWidth="10" defaultRowHeight="15"/>
  <cols>
    <col min="2" max="2" width="46.7109375" bestFit="1" customWidth="1"/>
    <col min="3" max="3" width="14.85546875" style="47" customWidth="1"/>
    <col min="4" max="4" width="14.7109375" style="47" customWidth="1"/>
    <col min="5" max="5" width="17.85546875" style="329" customWidth="1"/>
    <col min="6" max="6" width="17.42578125" style="47" bestFit="1" customWidth="1"/>
    <col min="7" max="7" width="12.7109375" style="47" bestFit="1" customWidth="1"/>
    <col min="8" max="9" width="13.28515625" style="47" customWidth="1"/>
    <col min="10" max="10" width="17.85546875" style="47" bestFit="1" customWidth="1"/>
    <col min="11" max="12" width="26.7109375" style="47" customWidth="1"/>
    <col min="13" max="13" width="19.7109375" style="47" bestFit="1" customWidth="1"/>
    <col min="14" max="14" width="14.28515625" style="186" bestFit="1" customWidth="1"/>
    <col min="15" max="15" width="11.42578125" style="330"/>
    <col min="18" max="18" width="46.7109375" bestFit="1" customWidth="1"/>
  </cols>
  <sheetData>
    <row r="1" spans="1:23">
      <c r="A1" s="182">
        <v>2023</v>
      </c>
      <c r="C1" s="47" t="s">
        <v>790</v>
      </c>
      <c r="D1" s="47" t="s">
        <v>791</v>
      </c>
      <c r="E1" s="329" t="s">
        <v>792</v>
      </c>
      <c r="F1" s="47" t="s">
        <v>793</v>
      </c>
      <c r="G1" s="47" t="s">
        <v>794</v>
      </c>
      <c r="H1" s="47" t="s">
        <v>795</v>
      </c>
      <c r="I1" s="47" t="s">
        <v>796</v>
      </c>
      <c r="J1" s="47" t="s">
        <v>797</v>
      </c>
      <c r="K1" s="47" t="s">
        <v>798</v>
      </c>
      <c r="L1" s="47" t="s">
        <v>799</v>
      </c>
      <c r="M1" s="47" t="s">
        <v>800</v>
      </c>
    </row>
    <row r="2" spans="1:23" s="182" customFormat="1" ht="17.25">
      <c r="A2" s="331" t="s">
        <v>468</v>
      </c>
      <c r="B2" s="331" t="s">
        <v>469</v>
      </c>
      <c r="C2" s="332" t="s">
        <v>801</v>
      </c>
      <c r="D2" s="332" t="s">
        <v>802</v>
      </c>
      <c r="E2" s="332" t="s">
        <v>803</v>
      </c>
      <c r="F2" s="333" t="s">
        <v>804</v>
      </c>
      <c r="G2" s="187" t="s">
        <v>805</v>
      </c>
      <c r="H2" s="187" t="s">
        <v>806</v>
      </c>
      <c r="I2" s="333" t="s">
        <v>807</v>
      </c>
      <c r="J2" s="333" t="s">
        <v>808</v>
      </c>
      <c r="K2" s="187" t="s">
        <v>809</v>
      </c>
      <c r="L2" s="333" t="s">
        <v>810</v>
      </c>
      <c r="M2" s="187" t="s">
        <v>811</v>
      </c>
      <c r="N2" s="187" t="s">
        <v>812</v>
      </c>
      <c r="O2" s="334" t="s">
        <v>813</v>
      </c>
      <c r="Q2" s="331" t="s">
        <v>468</v>
      </c>
      <c r="R2" s="187" t="s">
        <v>469</v>
      </c>
      <c r="S2" s="187">
        <v>2023</v>
      </c>
      <c r="T2" s="187">
        <v>2025</v>
      </c>
      <c r="U2" s="187">
        <v>2035</v>
      </c>
      <c r="V2" s="187">
        <v>2045</v>
      </c>
      <c r="W2" s="187">
        <v>2055</v>
      </c>
    </row>
    <row r="3" spans="1:23">
      <c r="A3" s="335" t="s">
        <v>560</v>
      </c>
      <c r="B3" s="237" t="s">
        <v>561</v>
      </c>
      <c r="C3" s="336">
        <v>0</v>
      </c>
      <c r="D3" s="336">
        <v>67</v>
      </c>
      <c r="E3" s="336">
        <v>24798</v>
      </c>
      <c r="F3" s="336">
        <v>22</v>
      </c>
      <c r="G3" s="336">
        <v>0</v>
      </c>
      <c r="H3" s="336">
        <v>0</v>
      </c>
      <c r="I3" s="336">
        <v>216</v>
      </c>
      <c r="J3" s="336">
        <v>0</v>
      </c>
      <c r="K3" s="336">
        <v>0</v>
      </c>
      <c r="L3" s="336">
        <v>0</v>
      </c>
      <c r="M3" s="336">
        <v>0</v>
      </c>
      <c r="N3" s="337">
        <f>+SUM(C3:F3,I3:J3,L3)</f>
        <v>25103</v>
      </c>
      <c r="O3" s="338">
        <f>N3*1000/(365*86400)</f>
        <v>0.79601090816844244</v>
      </c>
      <c r="P3" s="339"/>
      <c r="Q3" s="335" t="str">
        <f t="shared" ref="Q3:R8" si="0">A3</f>
        <v>010</v>
      </c>
      <c r="R3" s="335" t="str">
        <f t="shared" si="0"/>
        <v>Altiplanicas</v>
      </c>
      <c r="S3" s="340">
        <f>N3</f>
        <v>25103</v>
      </c>
      <c r="T3" s="340">
        <f>N39</f>
        <v>37089</v>
      </c>
      <c r="U3" s="340">
        <f>N30</f>
        <v>44267</v>
      </c>
      <c r="V3" s="340">
        <f>N21</f>
        <v>52285</v>
      </c>
      <c r="W3" s="340">
        <f t="shared" ref="W3:W8" si="1">N12</f>
        <v>78077</v>
      </c>
    </row>
    <row r="4" spans="1:23">
      <c r="A4" s="335" t="s">
        <v>562</v>
      </c>
      <c r="B4" s="237" t="s">
        <v>59</v>
      </c>
      <c r="C4" s="336">
        <v>0</v>
      </c>
      <c r="D4" s="336">
        <v>0</v>
      </c>
      <c r="E4" s="336">
        <v>8189</v>
      </c>
      <c r="F4" s="336">
        <v>14</v>
      </c>
      <c r="G4" s="336">
        <v>0</v>
      </c>
      <c r="H4" s="336">
        <v>0</v>
      </c>
      <c r="I4" s="336">
        <v>0</v>
      </c>
      <c r="J4" s="336">
        <v>0</v>
      </c>
      <c r="K4" s="336">
        <v>0</v>
      </c>
      <c r="L4" s="336">
        <v>0</v>
      </c>
      <c r="M4" s="336">
        <v>0</v>
      </c>
      <c r="N4" s="337">
        <f t="shared" ref="N4:N8" si="2">+SUM(C4:F4,I4:J4,L4)</f>
        <v>8203</v>
      </c>
      <c r="O4" s="338">
        <f t="shared" ref="O4:O8" si="3">N4*1000/(365*86400)</f>
        <v>0.26011542364282092</v>
      </c>
      <c r="P4" s="339"/>
      <c r="Q4" s="335" t="str">
        <f t="shared" si="0"/>
        <v>011</v>
      </c>
      <c r="R4" s="335" t="str">
        <f t="shared" si="0"/>
        <v>Quebrada de la Concordia</v>
      </c>
      <c r="S4" s="340">
        <f t="shared" ref="S4:S8" si="4">N4</f>
        <v>8203</v>
      </c>
      <c r="T4" s="340">
        <f t="shared" ref="T4:T8" si="5">N40</f>
        <v>8944</v>
      </c>
      <c r="U4" s="340">
        <f t="shared" ref="U4:U8" si="6">N31</f>
        <v>7963</v>
      </c>
      <c r="V4" s="340">
        <f t="shared" ref="V4:V8" si="7">N22</f>
        <v>7173</v>
      </c>
      <c r="W4" s="340">
        <f t="shared" si="1"/>
        <v>8832</v>
      </c>
    </row>
    <row r="5" spans="1:23">
      <c r="A5" s="335" t="s">
        <v>563</v>
      </c>
      <c r="B5" s="237" t="s">
        <v>564</v>
      </c>
      <c r="C5" s="336">
        <v>0</v>
      </c>
      <c r="D5" s="336">
        <v>279</v>
      </c>
      <c r="E5" s="336">
        <v>19071</v>
      </c>
      <c r="F5" s="336">
        <v>52</v>
      </c>
      <c r="G5" s="336">
        <v>0</v>
      </c>
      <c r="H5" s="336">
        <v>0</v>
      </c>
      <c r="I5" s="336">
        <v>216</v>
      </c>
      <c r="J5" s="336">
        <v>0</v>
      </c>
      <c r="K5" s="336">
        <v>0</v>
      </c>
      <c r="L5" s="336">
        <v>0</v>
      </c>
      <c r="M5" s="336">
        <v>0</v>
      </c>
      <c r="N5" s="337">
        <f t="shared" si="2"/>
        <v>19618</v>
      </c>
      <c r="O5" s="338">
        <f t="shared" si="3"/>
        <v>0.6220826991374937</v>
      </c>
      <c r="Q5" s="335" t="str">
        <f t="shared" si="0"/>
        <v>012</v>
      </c>
      <c r="R5" s="335" t="str">
        <f t="shared" si="0"/>
        <v>Rio Lluta</v>
      </c>
      <c r="S5" s="340">
        <f t="shared" si="4"/>
        <v>19618</v>
      </c>
      <c r="T5" s="340">
        <f t="shared" si="5"/>
        <v>23920</v>
      </c>
      <c r="U5" s="340">
        <f t="shared" si="6"/>
        <v>23967</v>
      </c>
      <c r="V5" s="340">
        <f t="shared" si="7"/>
        <v>20853</v>
      </c>
      <c r="W5" s="340">
        <f t="shared" si="1"/>
        <v>32624</v>
      </c>
    </row>
    <row r="6" spans="1:23">
      <c r="A6" s="335" t="s">
        <v>565</v>
      </c>
      <c r="B6" s="237" t="s">
        <v>566</v>
      </c>
      <c r="C6" s="336">
        <v>14056</v>
      </c>
      <c r="D6" s="336">
        <v>528</v>
      </c>
      <c r="E6" s="336">
        <v>31771</v>
      </c>
      <c r="F6" s="336">
        <v>169</v>
      </c>
      <c r="G6" s="336">
        <v>40</v>
      </c>
      <c r="H6" s="336">
        <v>0</v>
      </c>
      <c r="I6" s="336">
        <v>0</v>
      </c>
      <c r="J6" s="336">
        <v>218</v>
      </c>
      <c r="K6" s="336">
        <v>20</v>
      </c>
      <c r="L6" s="336">
        <v>0</v>
      </c>
      <c r="M6" s="336">
        <v>0</v>
      </c>
      <c r="N6" s="337">
        <f t="shared" si="2"/>
        <v>46742</v>
      </c>
      <c r="O6" s="338">
        <f t="shared" si="3"/>
        <v>1.4821790969051243</v>
      </c>
      <c r="Q6" s="335" t="str">
        <f t="shared" si="0"/>
        <v>013</v>
      </c>
      <c r="R6" s="335" t="str">
        <f t="shared" si="0"/>
        <v>Rio San Jose</v>
      </c>
      <c r="S6" s="340">
        <f t="shared" si="4"/>
        <v>46742</v>
      </c>
      <c r="T6" s="340">
        <f t="shared" si="5"/>
        <v>51856</v>
      </c>
      <c r="U6" s="340">
        <f t="shared" si="6"/>
        <v>52711</v>
      </c>
      <c r="V6" s="340">
        <f t="shared" si="7"/>
        <v>52683</v>
      </c>
      <c r="W6" s="340">
        <f t="shared" si="1"/>
        <v>64724</v>
      </c>
    </row>
    <row r="7" spans="1:23">
      <c r="A7" s="335" t="s">
        <v>567</v>
      </c>
      <c r="B7" s="237" t="s">
        <v>568</v>
      </c>
      <c r="C7" s="336">
        <v>0</v>
      </c>
      <c r="D7" s="336">
        <v>85</v>
      </c>
      <c r="E7" s="336">
        <v>19501</v>
      </c>
      <c r="F7" s="336">
        <v>139</v>
      </c>
      <c r="G7" s="336">
        <v>0</v>
      </c>
      <c r="H7" s="336">
        <v>0</v>
      </c>
      <c r="I7" s="336">
        <v>0</v>
      </c>
      <c r="J7" s="336">
        <v>0</v>
      </c>
      <c r="K7" s="336">
        <v>0</v>
      </c>
      <c r="L7" s="336">
        <v>0</v>
      </c>
      <c r="M7" s="336">
        <v>0</v>
      </c>
      <c r="N7" s="337">
        <f t="shared" si="2"/>
        <v>19725</v>
      </c>
      <c r="O7" s="338">
        <f t="shared" si="3"/>
        <v>0.62547564687975643</v>
      </c>
      <c r="Q7" s="335" t="str">
        <f t="shared" si="0"/>
        <v>014</v>
      </c>
      <c r="R7" s="335" t="str">
        <f t="shared" si="0"/>
        <v>Costeras R. San Jose-Q.Camarones</v>
      </c>
      <c r="S7" s="340">
        <f t="shared" si="4"/>
        <v>19725</v>
      </c>
      <c r="T7" s="340">
        <f t="shared" si="5"/>
        <v>20692</v>
      </c>
      <c r="U7" s="340">
        <f t="shared" si="6"/>
        <v>16957</v>
      </c>
      <c r="V7" s="340">
        <f t="shared" si="7"/>
        <v>14436</v>
      </c>
      <c r="W7" s="340">
        <f t="shared" si="1"/>
        <v>14306</v>
      </c>
    </row>
    <row r="8" spans="1:23">
      <c r="A8" s="335" t="s">
        <v>569</v>
      </c>
      <c r="B8" s="237" t="s">
        <v>64</v>
      </c>
      <c r="C8" s="336">
        <v>0</v>
      </c>
      <c r="D8" s="336">
        <v>33</v>
      </c>
      <c r="E8" s="336">
        <v>10992</v>
      </c>
      <c r="F8" s="336">
        <v>32</v>
      </c>
      <c r="G8" s="336">
        <v>0</v>
      </c>
      <c r="H8" s="336">
        <v>0</v>
      </c>
      <c r="I8" s="336">
        <v>0</v>
      </c>
      <c r="J8" s="336">
        <v>0</v>
      </c>
      <c r="K8" s="336">
        <v>0</v>
      </c>
      <c r="L8" s="336">
        <v>0</v>
      </c>
      <c r="M8" s="336">
        <v>0</v>
      </c>
      <c r="N8" s="337">
        <f t="shared" si="2"/>
        <v>11057</v>
      </c>
      <c r="O8" s="338">
        <f t="shared" si="3"/>
        <v>0.35061516996448505</v>
      </c>
      <c r="Q8" s="335" t="str">
        <f t="shared" si="0"/>
        <v>015</v>
      </c>
      <c r="R8" s="335" t="str">
        <f t="shared" si="0"/>
        <v>Q. Rio Camarones</v>
      </c>
      <c r="S8" s="340">
        <f t="shared" si="4"/>
        <v>11057</v>
      </c>
      <c r="T8" s="340">
        <f t="shared" si="5"/>
        <v>12210</v>
      </c>
      <c r="U8" s="340">
        <f t="shared" si="6"/>
        <v>9672</v>
      </c>
      <c r="V8" s="340">
        <f t="shared" si="7"/>
        <v>7318</v>
      </c>
      <c r="W8" s="340">
        <f t="shared" si="1"/>
        <v>6470</v>
      </c>
    </row>
    <row r="9" spans="1:23">
      <c r="A9" s="339"/>
      <c r="D9" s="341"/>
      <c r="E9" s="342"/>
      <c r="F9" s="343"/>
      <c r="G9" s="344"/>
      <c r="N9" s="345"/>
    </row>
    <row r="10" spans="1:23">
      <c r="A10" s="182">
        <v>2055</v>
      </c>
      <c r="G10" s="344"/>
    </row>
    <row r="11" spans="1:23" ht="17.25">
      <c r="A11" s="331" t="s">
        <v>468</v>
      </c>
      <c r="B11" s="331" t="s">
        <v>469</v>
      </c>
      <c r="C11" s="346" t="s">
        <v>801</v>
      </c>
      <c r="D11" s="346" t="s">
        <v>802</v>
      </c>
      <c r="E11" s="346" t="s">
        <v>803</v>
      </c>
      <c r="F11" s="187" t="s">
        <v>804</v>
      </c>
      <c r="G11" s="347" t="s">
        <v>805</v>
      </c>
      <c r="H11" s="187" t="s">
        <v>806</v>
      </c>
      <c r="I11" s="187" t="s">
        <v>807</v>
      </c>
      <c r="J11" s="187" t="s">
        <v>808</v>
      </c>
      <c r="K11" s="187" t="s">
        <v>809</v>
      </c>
      <c r="L11" s="187" t="s">
        <v>810</v>
      </c>
      <c r="M11" s="187" t="s">
        <v>811</v>
      </c>
      <c r="N11" s="187" t="s">
        <v>812</v>
      </c>
    </row>
    <row r="12" spans="1:23">
      <c r="A12" s="335" t="str">
        <f t="shared" ref="A12:B17" si="8">A3</f>
        <v>010</v>
      </c>
      <c r="B12" s="335" t="str">
        <f t="shared" si="8"/>
        <v>Altiplanicas</v>
      </c>
      <c r="C12" s="336">
        <v>0</v>
      </c>
      <c r="D12" s="336">
        <v>83</v>
      </c>
      <c r="E12" s="336">
        <v>77677</v>
      </c>
      <c r="F12" s="336">
        <v>19</v>
      </c>
      <c r="G12" s="336">
        <v>0</v>
      </c>
      <c r="H12" s="336">
        <v>0</v>
      </c>
      <c r="I12" s="336">
        <v>298</v>
      </c>
      <c r="J12" s="336">
        <v>0</v>
      </c>
      <c r="K12" s="336">
        <v>0</v>
      </c>
      <c r="L12" s="336">
        <v>0</v>
      </c>
      <c r="M12" s="336">
        <v>0</v>
      </c>
      <c r="N12" s="337">
        <f>+SUM(C12:F12,I12:J12,L12)</f>
        <v>78077</v>
      </c>
      <c r="O12" s="338">
        <f>N12*1000/(365*86400)</f>
        <v>2.4758054287163875</v>
      </c>
    </row>
    <row r="13" spans="1:23">
      <c r="A13" s="335" t="str">
        <f t="shared" si="8"/>
        <v>011</v>
      </c>
      <c r="B13" s="335" t="str">
        <f t="shared" si="8"/>
        <v>Quebrada de la Concordia</v>
      </c>
      <c r="C13" s="336">
        <v>0</v>
      </c>
      <c r="D13" s="336">
        <v>68</v>
      </c>
      <c r="E13" s="336">
        <v>8747</v>
      </c>
      <c r="F13" s="336">
        <v>17</v>
      </c>
      <c r="G13" s="336">
        <v>0</v>
      </c>
      <c r="H13" s="336">
        <v>0</v>
      </c>
      <c r="I13" s="336">
        <v>0</v>
      </c>
      <c r="J13" s="336">
        <v>0</v>
      </c>
      <c r="K13" s="336">
        <v>0</v>
      </c>
      <c r="L13" s="336">
        <v>0</v>
      </c>
      <c r="M13" s="336">
        <v>0</v>
      </c>
      <c r="N13" s="337">
        <f t="shared" ref="N13:N17" si="9">+SUM(C13:F13,I13:J13,L13)</f>
        <v>8832</v>
      </c>
      <c r="O13" s="338">
        <f t="shared" ref="O13:O17" si="10">N13*1000/(365*86400)</f>
        <v>0.28006088280060881</v>
      </c>
    </row>
    <row r="14" spans="1:23">
      <c r="A14" s="335" t="str">
        <f t="shared" si="8"/>
        <v>012</v>
      </c>
      <c r="B14" s="335" t="str">
        <f t="shared" si="8"/>
        <v>Rio Lluta</v>
      </c>
      <c r="C14" s="336">
        <v>0</v>
      </c>
      <c r="D14" s="336">
        <v>332</v>
      </c>
      <c r="E14" s="336">
        <v>31920</v>
      </c>
      <c r="F14" s="336">
        <v>74</v>
      </c>
      <c r="G14" s="336">
        <v>0</v>
      </c>
      <c r="H14" s="336">
        <v>0</v>
      </c>
      <c r="I14" s="336">
        <v>298</v>
      </c>
      <c r="J14" s="336">
        <v>0</v>
      </c>
      <c r="K14" s="336">
        <v>0</v>
      </c>
      <c r="L14" s="336">
        <v>0</v>
      </c>
      <c r="M14" s="336">
        <v>0</v>
      </c>
      <c r="N14" s="337">
        <f t="shared" si="9"/>
        <v>32624</v>
      </c>
      <c r="O14" s="338">
        <f t="shared" si="10"/>
        <v>1.0345002536783359</v>
      </c>
    </row>
    <row r="15" spans="1:23">
      <c r="A15" s="335" t="str">
        <f t="shared" si="8"/>
        <v>013</v>
      </c>
      <c r="B15" s="335" t="str">
        <f t="shared" si="8"/>
        <v>Rio San Jose</v>
      </c>
      <c r="C15" s="336">
        <v>18121</v>
      </c>
      <c r="D15" s="336">
        <v>724</v>
      </c>
      <c r="E15" s="336">
        <v>45354</v>
      </c>
      <c r="F15" s="336">
        <v>190</v>
      </c>
      <c r="G15" s="336">
        <v>54</v>
      </c>
      <c r="H15" s="336">
        <v>0</v>
      </c>
      <c r="I15" s="336">
        <v>0</v>
      </c>
      <c r="J15" s="336">
        <v>335</v>
      </c>
      <c r="K15" s="336">
        <v>16</v>
      </c>
      <c r="L15" s="336">
        <v>0</v>
      </c>
      <c r="M15" s="336">
        <v>0</v>
      </c>
      <c r="N15" s="337">
        <f t="shared" si="9"/>
        <v>64724</v>
      </c>
      <c r="O15" s="338">
        <f t="shared" si="10"/>
        <v>2.0523845763571793</v>
      </c>
    </row>
    <row r="16" spans="1:23">
      <c r="A16" s="335" t="str">
        <f t="shared" si="8"/>
        <v>014</v>
      </c>
      <c r="B16" s="335" t="str">
        <f t="shared" si="8"/>
        <v>Costeras R. San Jose-Q.Camarones</v>
      </c>
      <c r="C16" s="336">
        <v>0</v>
      </c>
      <c r="D16" s="336">
        <v>106</v>
      </c>
      <c r="E16" s="336">
        <v>13947</v>
      </c>
      <c r="F16" s="336">
        <v>253</v>
      </c>
      <c r="G16" s="336">
        <v>0</v>
      </c>
      <c r="H16" s="336">
        <v>0</v>
      </c>
      <c r="I16" s="336">
        <v>0</v>
      </c>
      <c r="J16" s="336">
        <v>0</v>
      </c>
      <c r="K16" s="336">
        <v>0</v>
      </c>
      <c r="L16" s="336">
        <v>0</v>
      </c>
      <c r="M16" s="336">
        <v>0</v>
      </c>
      <c r="N16" s="337">
        <f t="shared" si="9"/>
        <v>14306</v>
      </c>
      <c r="O16" s="338">
        <f t="shared" si="10"/>
        <v>0.45364028411973617</v>
      </c>
    </row>
    <row r="17" spans="1:15">
      <c r="A17" s="335" t="str">
        <f t="shared" si="8"/>
        <v>015</v>
      </c>
      <c r="B17" s="335" t="str">
        <f t="shared" si="8"/>
        <v>Q. Rio Camarones</v>
      </c>
      <c r="C17" s="336">
        <v>0</v>
      </c>
      <c r="D17" s="336">
        <v>37</v>
      </c>
      <c r="E17" s="336">
        <v>6384</v>
      </c>
      <c r="F17" s="336">
        <v>49</v>
      </c>
      <c r="G17" s="336">
        <v>0</v>
      </c>
      <c r="H17" s="336">
        <v>0</v>
      </c>
      <c r="I17" s="336">
        <v>0</v>
      </c>
      <c r="J17" s="336">
        <v>0</v>
      </c>
      <c r="K17" s="336">
        <v>0</v>
      </c>
      <c r="L17" s="336">
        <v>0</v>
      </c>
      <c r="M17" s="336">
        <v>0</v>
      </c>
      <c r="N17" s="337">
        <f t="shared" si="9"/>
        <v>6470</v>
      </c>
      <c r="O17" s="338">
        <f t="shared" si="10"/>
        <v>0.20516235413495687</v>
      </c>
    </row>
    <row r="18" spans="1:15">
      <c r="E18" s="348"/>
      <c r="F18" s="343"/>
    </row>
    <row r="19" spans="1:15">
      <c r="A19" s="182">
        <v>2045</v>
      </c>
      <c r="G19" s="344"/>
    </row>
    <row r="20" spans="1:15">
      <c r="A20" s="331" t="s">
        <v>468</v>
      </c>
      <c r="B20" s="331" t="s">
        <v>469</v>
      </c>
      <c r="C20" s="346" t="s">
        <v>814</v>
      </c>
      <c r="D20" s="346" t="s">
        <v>815</v>
      </c>
      <c r="E20" s="346" t="s">
        <v>816</v>
      </c>
      <c r="F20" s="187" t="s">
        <v>817</v>
      </c>
      <c r="G20" s="347" t="s">
        <v>818</v>
      </c>
      <c r="H20" s="187" t="s">
        <v>806</v>
      </c>
      <c r="I20" s="187" t="s">
        <v>819</v>
      </c>
      <c r="J20" s="187" t="s">
        <v>820</v>
      </c>
      <c r="K20" s="187" t="s">
        <v>821</v>
      </c>
      <c r="L20" s="187" t="s">
        <v>822</v>
      </c>
      <c r="M20" s="187" t="s">
        <v>811</v>
      </c>
      <c r="N20" s="187" t="s">
        <v>823</v>
      </c>
    </row>
    <row r="21" spans="1:15">
      <c r="A21" s="335" t="s">
        <v>560</v>
      </c>
      <c r="B21" s="335" t="s">
        <v>561</v>
      </c>
      <c r="C21" s="336">
        <v>0</v>
      </c>
      <c r="D21" s="336">
        <v>81</v>
      </c>
      <c r="E21" s="336">
        <v>51921</v>
      </c>
      <c r="F21" s="336">
        <v>20</v>
      </c>
      <c r="G21" s="336">
        <v>0</v>
      </c>
      <c r="H21" s="336">
        <v>0</v>
      </c>
      <c r="I21" s="336">
        <v>263</v>
      </c>
      <c r="J21" s="336">
        <v>0</v>
      </c>
      <c r="K21" s="336">
        <v>0</v>
      </c>
      <c r="L21" s="336">
        <v>0</v>
      </c>
      <c r="M21" s="336">
        <v>0</v>
      </c>
      <c r="N21" s="337">
        <f>+SUM(C21:F21,I21:J21,L21)</f>
        <v>52285</v>
      </c>
      <c r="O21" s="338">
        <v>2.4745345002536783</v>
      </c>
    </row>
    <row r="22" spans="1:15">
      <c r="A22" s="335" t="s">
        <v>562</v>
      </c>
      <c r="B22" s="335" t="s">
        <v>59</v>
      </c>
      <c r="C22" s="336">
        <v>0</v>
      </c>
      <c r="D22" s="336">
        <v>67</v>
      </c>
      <c r="E22" s="336">
        <v>7087</v>
      </c>
      <c r="F22" s="336">
        <v>19</v>
      </c>
      <c r="G22" s="336">
        <v>0</v>
      </c>
      <c r="H22" s="336">
        <v>0</v>
      </c>
      <c r="I22" s="336">
        <v>0</v>
      </c>
      <c r="J22" s="336">
        <v>0</v>
      </c>
      <c r="K22" s="336">
        <v>0</v>
      </c>
      <c r="L22" s="336">
        <v>0</v>
      </c>
      <c r="M22" s="336">
        <v>0</v>
      </c>
      <c r="N22" s="337">
        <f t="shared" ref="N22:N26" si="11">+SUM(C22:F22,I22:J22,L22)</f>
        <v>7173</v>
      </c>
      <c r="O22" s="338">
        <v>0.2778802004058854</v>
      </c>
    </row>
    <row r="23" spans="1:15">
      <c r="A23" s="335" t="s">
        <v>563</v>
      </c>
      <c r="B23" s="335" t="s">
        <v>564</v>
      </c>
      <c r="C23" s="336">
        <v>0</v>
      </c>
      <c r="D23" s="336">
        <v>326</v>
      </c>
      <c r="E23" s="336">
        <v>20193</v>
      </c>
      <c r="F23" s="336">
        <v>71</v>
      </c>
      <c r="G23" s="336">
        <v>0</v>
      </c>
      <c r="H23" s="336">
        <v>0</v>
      </c>
      <c r="I23" s="336">
        <v>263</v>
      </c>
      <c r="J23" s="336">
        <v>0</v>
      </c>
      <c r="K23" s="336">
        <v>0</v>
      </c>
      <c r="L23" s="336">
        <v>0</v>
      </c>
      <c r="M23" s="336">
        <v>0</v>
      </c>
      <c r="N23" s="337">
        <f t="shared" si="11"/>
        <v>20853</v>
      </c>
      <c r="O23" s="338">
        <v>1.0326712328767125</v>
      </c>
    </row>
    <row r="24" spans="1:15">
      <c r="A24" s="335" t="s">
        <v>565</v>
      </c>
      <c r="B24" s="335" t="s">
        <v>566</v>
      </c>
      <c r="C24" s="336">
        <v>17188</v>
      </c>
      <c r="D24" s="336">
        <v>710</v>
      </c>
      <c r="E24" s="336">
        <v>34300</v>
      </c>
      <c r="F24" s="336">
        <v>184</v>
      </c>
      <c r="G24" s="336">
        <v>50</v>
      </c>
      <c r="H24" s="336">
        <v>0</v>
      </c>
      <c r="I24" s="336">
        <v>0</v>
      </c>
      <c r="J24" s="336">
        <v>301</v>
      </c>
      <c r="K24" s="336">
        <v>19</v>
      </c>
      <c r="L24" s="336">
        <v>0</v>
      </c>
      <c r="M24" s="336">
        <v>0</v>
      </c>
      <c r="N24" s="337">
        <f t="shared" si="11"/>
        <v>52683</v>
      </c>
      <c r="O24" s="338">
        <v>2.040716324200913</v>
      </c>
    </row>
    <row r="25" spans="1:15">
      <c r="A25" s="335" t="s">
        <v>567</v>
      </c>
      <c r="B25" s="335" t="s">
        <v>568</v>
      </c>
      <c r="C25" s="336">
        <v>0</v>
      </c>
      <c r="D25" s="336">
        <v>104</v>
      </c>
      <c r="E25" s="336">
        <v>14115</v>
      </c>
      <c r="F25" s="336">
        <v>217</v>
      </c>
      <c r="G25" s="336">
        <v>0</v>
      </c>
      <c r="H25" s="336">
        <v>0</v>
      </c>
      <c r="I25" s="336">
        <v>0</v>
      </c>
      <c r="J25" s="336">
        <v>0</v>
      </c>
      <c r="K25" s="336">
        <v>0</v>
      </c>
      <c r="L25" s="336">
        <v>0</v>
      </c>
      <c r="M25" s="336">
        <v>0</v>
      </c>
      <c r="N25" s="337">
        <f t="shared" si="11"/>
        <v>14436</v>
      </c>
      <c r="O25" s="338">
        <v>0.45150019025875188</v>
      </c>
    </row>
    <row r="26" spans="1:15">
      <c r="A26" s="335" t="s">
        <v>569</v>
      </c>
      <c r="B26" s="335" t="s">
        <v>64</v>
      </c>
      <c r="C26" s="336">
        <v>0</v>
      </c>
      <c r="D26" s="336">
        <v>37</v>
      </c>
      <c r="E26" s="336">
        <v>7237</v>
      </c>
      <c r="F26" s="336">
        <v>44</v>
      </c>
      <c r="G26" s="336">
        <v>0</v>
      </c>
      <c r="H26" s="336">
        <v>0</v>
      </c>
      <c r="I26" s="336">
        <v>0</v>
      </c>
      <c r="J26" s="336">
        <v>0</v>
      </c>
      <c r="K26" s="336">
        <v>0</v>
      </c>
      <c r="L26" s="336">
        <v>0</v>
      </c>
      <c r="M26" s="336">
        <v>0</v>
      </c>
      <c r="N26" s="337">
        <f t="shared" si="11"/>
        <v>7318</v>
      </c>
      <c r="O26" s="338">
        <v>0.203921867072552</v>
      </c>
    </row>
    <row r="28" spans="1:15">
      <c r="A28" s="182">
        <v>2035</v>
      </c>
      <c r="G28" s="344"/>
    </row>
    <row r="29" spans="1:15">
      <c r="A29" s="331" t="s">
        <v>468</v>
      </c>
      <c r="B29" s="331" t="s">
        <v>469</v>
      </c>
      <c r="C29" s="346" t="s">
        <v>814</v>
      </c>
      <c r="D29" s="346" t="s">
        <v>815</v>
      </c>
      <c r="E29" s="346" t="s">
        <v>816</v>
      </c>
      <c r="F29" s="187" t="s">
        <v>817</v>
      </c>
      <c r="G29" s="347" t="s">
        <v>818</v>
      </c>
      <c r="H29" s="187" t="s">
        <v>806</v>
      </c>
      <c r="I29" s="187" t="s">
        <v>819</v>
      </c>
      <c r="J29" s="187" t="s">
        <v>820</v>
      </c>
      <c r="K29" s="187" t="s">
        <v>821</v>
      </c>
      <c r="L29" s="187" t="s">
        <v>822</v>
      </c>
      <c r="M29" s="187" t="s">
        <v>811</v>
      </c>
      <c r="N29" s="187" t="s">
        <v>823</v>
      </c>
    </row>
    <row r="30" spans="1:15">
      <c r="A30" s="335" t="s">
        <v>560</v>
      </c>
      <c r="B30" s="335" t="s">
        <v>561</v>
      </c>
      <c r="C30" s="336">
        <v>0</v>
      </c>
      <c r="D30" s="336">
        <v>78</v>
      </c>
      <c r="E30" s="336">
        <v>43941</v>
      </c>
      <c r="F30" s="336">
        <v>21</v>
      </c>
      <c r="G30" s="336">
        <v>0</v>
      </c>
      <c r="H30" s="336">
        <v>0</v>
      </c>
      <c r="I30" s="336">
        <v>227</v>
      </c>
      <c r="J30" s="336">
        <v>0</v>
      </c>
      <c r="K30" s="336">
        <v>0</v>
      </c>
      <c r="L30" s="336">
        <v>0</v>
      </c>
      <c r="M30" s="336">
        <v>0</v>
      </c>
      <c r="N30" s="337">
        <f>+SUM(C30:F30,I30:J30,L30)</f>
        <v>44267</v>
      </c>
      <c r="O30" s="338">
        <v>2.4745345002536783</v>
      </c>
    </row>
    <row r="31" spans="1:15">
      <c r="A31" s="335" t="s">
        <v>562</v>
      </c>
      <c r="B31" s="335" t="s">
        <v>59</v>
      </c>
      <c r="C31" s="336">
        <v>0</v>
      </c>
      <c r="D31" s="336">
        <v>65</v>
      </c>
      <c r="E31" s="336">
        <v>7881</v>
      </c>
      <c r="F31" s="336">
        <v>17</v>
      </c>
      <c r="G31" s="336">
        <v>0</v>
      </c>
      <c r="H31" s="336">
        <v>0</v>
      </c>
      <c r="I31" s="336">
        <v>0</v>
      </c>
      <c r="J31" s="336">
        <v>0</v>
      </c>
      <c r="K31" s="336">
        <v>0</v>
      </c>
      <c r="L31" s="336">
        <v>0</v>
      </c>
      <c r="M31" s="336">
        <v>0</v>
      </c>
      <c r="N31" s="337">
        <f t="shared" ref="N31:N35" si="12">+SUM(C31:F31,I31:J31,L31)</f>
        <v>7963</v>
      </c>
      <c r="O31" s="338">
        <v>0.2778802004058854</v>
      </c>
    </row>
    <row r="32" spans="1:15">
      <c r="A32" s="335" t="s">
        <v>563</v>
      </c>
      <c r="B32" s="335" t="s">
        <v>564</v>
      </c>
      <c r="C32" s="336">
        <v>0</v>
      </c>
      <c r="D32" s="336">
        <v>315</v>
      </c>
      <c r="E32" s="336">
        <v>23360</v>
      </c>
      <c r="F32" s="336">
        <v>65</v>
      </c>
      <c r="G32" s="336">
        <v>0</v>
      </c>
      <c r="H32" s="336">
        <v>0</v>
      </c>
      <c r="I32" s="336">
        <v>227</v>
      </c>
      <c r="J32" s="336">
        <v>0</v>
      </c>
      <c r="K32" s="336">
        <v>0</v>
      </c>
      <c r="L32" s="336">
        <v>0</v>
      </c>
      <c r="M32" s="336">
        <v>0</v>
      </c>
      <c r="N32" s="337">
        <f t="shared" si="12"/>
        <v>23967</v>
      </c>
      <c r="O32" s="338">
        <v>1.0326712328767125</v>
      </c>
    </row>
    <row r="33" spans="1:15">
      <c r="A33" s="335" t="s">
        <v>565</v>
      </c>
      <c r="B33" s="335" t="s">
        <v>566</v>
      </c>
      <c r="C33" s="336">
        <v>16035</v>
      </c>
      <c r="D33" s="336">
        <v>686</v>
      </c>
      <c r="E33" s="336">
        <v>35551</v>
      </c>
      <c r="F33" s="336">
        <v>180</v>
      </c>
      <c r="G33" s="336">
        <v>45</v>
      </c>
      <c r="H33" s="336">
        <v>0</v>
      </c>
      <c r="I33" s="336">
        <v>0</v>
      </c>
      <c r="J33" s="336">
        <v>259</v>
      </c>
      <c r="K33" s="336">
        <v>18</v>
      </c>
      <c r="L33" s="336">
        <v>0</v>
      </c>
      <c r="M33" s="336">
        <v>0</v>
      </c>
      <c r="N33" s="337">
        <f t="shared" si="12"/>
        <v>52711</v>
      </c>
      <c r="O33" s="338">
        <v>2.040716324200913</v>
      </c>
    </row>
    <row r="34" spans="1:15">
      <c r="A34" s="335" t="s">
        <v>567</v>
      </c>
      <c r="B34" s="335" t="s">
        <v>568</v>
      </c>
      <c r="C34" s="336">
        <v>0</v>
      </c>
      <c r="D34" s="336">
        <v>100</v>
      </c>
      <c r="E34" s="336">
        <v>16663</v>
      </c>
      <c r="F34" s="336">
        <v>194</v>
      </c>
      <c r="G34" s="336">
        <v>0</v>
      </c>
      <c r="H34" s="336">
        <v>0</v>
      </c>
      <c r="I34" s="336">
        <v>0</v>
      </c>
      <c r="J34" s="336">
        <v>0</v>
      </c>
      <c r="K34" s="336">
        <v>0</v>
      </c>
      <c r="L34" s="336">
        <v>0</v>
      </c>
      <c r="M34" s="336">
        <v>0</v>
      </c>
      <c r="N34" s="337">
        <f t="shared" si="12"/>
        <v>16957</v>
      </c>
      <c r="O34" s="338">
        <v>0.45150019025875188</v>
      </c>
    </row>
    <row r="35" spans="1:15">
      <c r="A35" s="335" t="s">
        <v>569</v>
      </c>
      <c r="B35" s="335" t="s">
        <v>64</v>
      </c>
      <c r="C35" s="336">
        <v>0</v>
      </c>
      <c r="D35" s="336">
        <v>35</v>
      </c>
      <c r="E35" s="336">
        <v>9597</v>
      </c>
      <c r="F35" s="336">
        <v>40</v>
      </c>
      <c r="G35" s="336">
        <v>0</v>
      </c>
      <c r="H35" s="336">
        <v>0</v>
      </c>
      <c r="I35" s="336">
        <v>0</v>
      </c>
      <c r="J35" s="336">
        <v>0</v>
      </c>
      <c r="K35" s="336">
        <v>0</v>
      </c>
      <c r="L35" s="336">
        <v>0</v>
      </c>
      <c r="M35" s="336">
        <v>0</v>
      </c>
      <c r="N35" s="337">
        <f t="shared" si="12"/>
        <v>9672</v>
      </c>
      <c r="O35" s="338">
        <v>0.203921867072552</v>
      </c>
    </row>
    <row r="37" spans="1:15">
      <c r="A37" s="182">
        <v>2025</v>
      </c>
      <c r="G37" s="344"/>
    </row>
    <row r="38" spans="1:15">
      <c r="A38" s="331" t="s">
        <v>468</v>
      </c>
      <c r="B38" s="331" t="s">
        <v>469</v>
      </c>
      <c r="C38" s="346" t="s">
        <v>814</v>
      </c>
      <c r="D38" s="346" t="s">
        <v>815</v>
      </c>
      <c r="E38" s="346" t="s">
        <v>816</v>
      </c>
      <c r="F38" s="187" t="s">
        <v>817</v>
      </c>
      <c r="G38" s="347" t="s">
        <v>818</v>
      </c>
      <c r="H38" s="187" t="s">
        <v>806</v>
      </c>
      <c r="I38" s="187" t="s">
        <v>819</v>
      </c>
      <c r="J38" s="187" t="s">
        <v>820</v>
      </c>
      <c r="K38" s="187" t="s">
        <v>821</v>
      </c>
      <c r="L38" s="187" t="s">
        <v>822</v>
      </c>
      <c r="M38" s="187" t="s">
        <v>811</v>
      </c>
      <c r="N38" s="187" t="s">
        <v>823</v>
      </c>
    </row>
    <row r="39" spans="1:15">
      <c r="A39" s="335" t="s">
        <v>560</v>
      </c>
      <c r="B39" s="335" t="s">
        <v>561</v>
      </c>
      <c r="C39" s="336">
        <v>0</v>
      </c>
      <c r="D39" s="336">
        <v>69</v>
      </c>
      <c r="E39" s="336">
        <v>36821</v>
      </c>
      <c r="F39" s="336">
        <v>22</v>
      </c>
      <c r="G39" s="336">
        <v>0</v>
      </c>
      <c r="H39" s="336">
        <v>0</v>
      </c>
      <c r="I39" s="336">
        <v>177</v>
      </c>
      <c r="J39" s="336">
        <v>0</v>
      </c>
      <c r="K39" s="336">
        <v>0</v>
      </c>
      <c r="L39" s="336">
        <v>0</v>
      </c>
      <c r="M39" s="336">
        <v>0</v>
      </c>
      <c r="N39" s="337">
        <f>+SUM(C39:F39,I39:J39,L39)</f>
        <v>37089</v>
      </c>
      <c r="O39" s="338">
        <v>2.4745345002536783</v>
      </c>
    </row>
    <row r="40" spans="1:15">
      <c r="A40" s="335" t="s">
        <v>562</v>
      </c>
      <c r="B40" s="335" t="s">
        <v>59</v>
      </c>
      <c r="C40" s="336">
        <v>0</v>
      </c>
      <c r="D40" s="336">
        <v>0</v>
      </c>
      <c r="E40" s="336">
        <v>8930</v>
      </c>
      <c r="F40" s="336">
        <v>14</v>
      </c>
      <c r="G40" s="336">
        <v>0</v>
      </c>
      <c r="H40" s="336">
        <v>0</v>
      </c>
      <c r="I40" s="336">
        <v>0</v>
      </c>
      <c r="J40" s="336">
        <v>0</v>
      </c>
      <c r="K40" s="336">
        <v>0</v>
      </c>
      <c r="L40" s="336">
        <v>0</v>
      </c>
      <c r="M40" s="336">
        <v>0</v>
      </c>
      <c r="N40" s="337">
        <f t="shared" ref="N40:N44" si="13">+SUM(C40:F40,I40:J40,L40)</f>
        <v>8944</v>
      </c>
      <c r="O40" s="338">
        <v>0.2778802004058854</v>
      </c>
    </row>
    <row r="41" spans="1:15">
      <c r="A41" s="335" t="s">
        <v>563</v>
      </c>
      <c r="B41" s="335" t="s">
        <v>564</v>
      </c>
      <c r="C41" s="336">
        <v>0</v>
      </c>
      <c r="D41" s="336">
        <v>286</v>
      </c>
      <c r="E41" s="336">
        <v>23403</v>
      </c>
      <c r="F41" s="336">
        <v>54</v>
      </c>
      <c r="G41" s="336">
        <v>0</v>
      </c>
      <c r="H41" s="336">
        <v>0</v>
      </c>
      <c r="I41" s="336">
        <v>177</v>
      </c>
      <c r="J41" s="336">
        <v>0</v>
      </c>
      <c r="K41" s="336">
        <v>0</v>
      </c>
      <c r="L41" s="336">
        <v>0</v>
      </c>
      <c r="M41" s="336">
        <v>0</v>
      </c>
      <c r="N41" s="337">
        <f>+SUM(C41:F41,I41:J41,L41)</f>
        <v>23920</v>
      </c>
      <c r="O41" s="338">
        <v>1.0326712328767125</v>
      </c>
    </row>
    <row r="42" spans="1:15">
      <c r="A42" s="335" t="s">
        <v>565</v>
      </c>
      <c r="B42" s="335" t="s">
        <v>566</v>
      </c>
      <c r="C42" s="336">
        <v>14554</v>
      </c>
      <c r="D42" s="336">
        <v>540</v>
      </c>
      <c r="E42" s="336">
        <v>36367</v>
      </c>
      <c r="F42" s="336">
        <v>170</v>
      </c>
      <c r="G42" s="336">
        <v>41</v>
      </c>
      <c r="H42" s="336">
        <v>0</v>
      </c>
      <c r="I42" s="336">
        <v>0</v>
      </c>
      <c r="J42" s="336">
        <v>225</v>
      </c>
      <c r="K42" s="336">
        <v>22</v>
      </c>
      <c r="L42" s="336">
        <v>0</v>
      </c>
      <c r="M42" s="336">
        <v>0</v>
      </c>
      <c r="N42" s="337">
        <f t="shared" si="13"/>
        <v>51856</v>
      </c>
      <c r="O42" s="338">
        <v>2.040716324200913</v>
      </c>
    </row>
    <row r="43" spans="1:15">
      <c r="A43" s="335" t="s">
        <v>567</v>
      </c>
      <c r="B43" s="335" t="s">
        <v>568</v>
      </c>
      <c r="C43" s="336">
        <v>0</v>
      </c>
      <c r="D43" s="336">
        <v>87</v>
      </c>
      <c r="E43" s="336">
        <v>20457</v>
      </c>
      <c r="F43" s="336">
        <v>148</v>
      </c>
      <c r="G43" s="336">
        <v>0</v>
      </c>
      <c r="H43" s="336">
        <v>0</v>
      </c>
      <c r="I43" s="336">
        <v>0</v>
      </c>
      <c r="J43" s="336">
        <v>0</v>
      </c>
      <c r="K43" s="336">
        <v>0</v>
      </c>
      <c r="L43" s="336">
        <v>0</v>
      </c>
      <c r="M43" s="336">
        <v>0</v>
      </c>
      <c r="N43" s="337">
        <f t="shared" si="13"/>
        <v>20692</v>
      </c>
      <c r="O43" s="338">
        <v>0.45150019025875188</v>
      </c>
    </row>
    <row r="44" spans="1:15">
      <c r="A44" s="335" t="s">
        <v>569</v>
      </c>
      <c r="B44" s="335" t="s">
        <v>64</v>
      </c>
      <c r="C44" s="336">
        <v>0</v>
      </c>
      <c r="D44" s="336">
        <v>33</v>
      </c>
      <c r="E44" s="336">
        <v>12143</v>
      </c>
      <c r="F44" s="336">
        <v>34</v>
      </c>
      <c r="G44" s="336">
        <v>0</v>
      </c>
      <c r="H44" s="336">
        <v>0</v>
      </c>
      <c r="I44" s="336">
        <v>0</v>
      </c>
      <c r="J44" s="336">
        <v>0</v>
      </c>
      <c r="K44" s="336">
        <v>0</v>
      </c>
      <c r="L44" s="336">
        <v>0</v>
      </c>
      <c r="M44" s="336">
        <v>0</v>
      </c>
      <c r="N44" s="337">
        <f t="shared" si="13"/>
        <v>12210</v>
      </c>
      <c r="O44" s="338">
        <v>0.203921867072552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24</vt:i4>
      </vt:variant>
    </vt:vector>
  </HeadingPairs>
  <TitlesOfParts>
    <vt:vector size="24" baseType="lpstr">
      <vt:lpstr>Cuencas prioritarias</vt:lpstr>
      <vt:lpstr>GCM representativos regionales</vt:lpstr>
      <vt:lpstr>Brechas balance hídrico</vt:lpstr>
      <vt:lpstr>Matriz de priorización</vt:lpstr>
      <vt:lpstr>Indicadores brecha SH sintético</vt:lpstr>
      <vt:lpstr>Demanda Cuencas consolidada Mm3</vt:lpstr>
      <vt:lpstr>Resumen Demandas regiones Mm3</vt:lpstr>
      <vt:lpstr>Indicadores brechas SH</vt:lpstr>
      <vt:lpstr>Dem_XV Arica</vt:lpstr>
      <vt:lpstr>Dem_I Tarapacá</vt:lpstr>
      <vt:lpstr>Dem_II Antofagasta</vt:lpstr>
      <vt:lpstr>Dem_III Atacama</vt:lpstr>
      <vt:lpstr>Dem_IV Coquimbo</vt:lpstr>
      <vt:lpstr>Dem_V Valparaíso</vt:lpstr>
      <vt:lpstr>Dem_RM</vt:lpstr>
      <vt:lpstr>Dem_VI O Higgins</vt:lpstr>
      <vt:lpstr>Dem_VII Maule</vt:lpstr>
      <vt:lpstr>Dem_XVI Ñuble</vt:lpstr>
      <vt:lpstr>Dem_VIII Bío Bío</vt:lpstr>
      <vt:lpstr>Dem_IX Araucanía</vt:lpstr>
      <vt:lpstr>Dem_XIV Los Ríos</vt:lpstr>
      <vt:lpstr>Dem_X Los Lagos</vt:lpstr>
      <vt:lpstr>Dem_XI Aysén</vt:lpstr>
      <vt:lpstr>Dem_XII Magallanes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Oscar López Arenas (DGA)</dc:creator>
  <cp:lastModifiedBy>Oscar López Arenas (DGA)</cp:lastModifiedBy>
  <dcterms:created xsi:type="dcterms:W3CDTF">2025-07-24T21:13:01Z</dcterms:created>
  <dcterms:modified xsi:type="dcterms:W3CDTF">2025-07-29T15:55:45Z</dcterms:modified>
</cp:coreProperties>
</file>