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Anexos del Informe final estudio infraestructura hidrica\anexo 2 Actualizacion de beneficios agropecuarios ; Ej Uirpa\"/>
    </mc:Choice>
  </mc:AlternateContent>
  <bookViews>
    <workbookView xWindow="0" yWindow="0" windowWidth="21840" windowHeight="9405" tabRatio="816" activeTab="4"/>
  </bookViews>
  <sheets>
    <sheet name="10, Flujo de caja" sheetId="4" r:id="rId1"/>
    <sheet name="9.1 Rentabilidad PS" sheetId="24" r:id="rId2"/>
    <sheet name="9. Rentabilidad PP" sheetId="3" r:id="rId3"/>
    <sheet name="8. Obras Civiles" sheetId="19" r:id="rId4"/>
    <sheet name="7.1 BA CP PS" sheetId="23" r:id="rId5"/>
    <sheet name="7. BA CP PP" sheetId="21" r:id="rId6"/>
    <sheet name="6.1 BA SP PS" sheetId="22" r:id="rId7"/>
    <sheet name="6. BA SP PP" sheetId="2" r:id="rId8"/>
    <sheet name="5. Flujo Agrícola" sheetId="12" r:id="rId9"/>
    <sheet name="4. Factores" sheetId="18" r:id="rId10"/>
    <sheet name="3. Matriz I-C-B" sheetId="6" r:id="rId11"/>
    <sheet name="2. EP representativa" sheetId="11" r:id="rId12"/>
    <sheet name="1. EP original" sheetId="15" r:id="rId13"/>
    <sheet name="0. Fichas" sheetId="20" r:id="rId14"/>
  </sheets>
  <externalReferences>
    <externalReference r:id="rId15"/>
  </externalReferences>
  <definedNames>
    <definedName name="_xlnm._FilterDatabase" localSheetId="13" hidden="1">'0. Fichas'!$A$4:$AI$4</definedName>
    <definedName name="_xlnm.Print_Area" localSheetId="7">'6. BA SP PP'!$A$1:$AF$60</definedName>
    <definedName name="_xlnm.Print_Area" localSheetId="4">'7.1 BA CP PS'!$A$1:$AF$66</definedName>
    <definedName name="_xlnm.Print_Area" localSheetId="2">'9. Rentabilidad PP'!$A$1:$AG$41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9" i="3" l="1"/>
  <c r="B30" i="24"/>
  <c r="C52" i="19" l="1"/>
  <c r="C41" i="19"/>
  <c r="C37" i="19"/>
  <c r="C33" i="19"/>
  <c r="C29" i="19"/>
  <c r="C25" i="19"/>
  <c r="C21" i="19"/>
  <c r="C17" i="19"/>
  <c r="C13" i="19"/>
  <c r="B3" i="19"/>
  <c r="H79" i="19" s="1"/>
  <c r="C14" i="19" l="1"/>
  <c r="C18" i="19"/>
  <c r="C22" i="19"/>
  <c r="C26" i="19"/>
  <c r="C30" i="19"/>
  <c r="C34" i="19"/>
  <c r="C38" i="19"/>
  <c r="C49" i="19"/>
  <c r="C53" i="19"/>
  <c r="C57" i="19"/>
  <c r="C61" i="19"/>
  <c r="C65" i="19"/>
  <c r="C69" i="19"/>
  <c r="C73" i="19"/>
  <c r="C77" i="19"/>
  <c r="C56" i="19"/>
  <c r="C64" i="19"/>
  <c r="C72" i="19"/>
  <c r="C11" i="19"/>
  <c r="C15" i="19"/>
  <c r="C19" i="19"/>
  <c r="C23" i="19"/>
  <c r="C27" i="19"/>
  <c r="C31" i="19"/>
  <c r="C35" i="19"/>
  <c r="C39" i="19"/>
  <c r="C50" i="19"/>
  <c r="C54" i="19"/>
  <c r="C58" i="19"/>
  <c r="C62" i="19"/>
  <c r="C66" i="19"/>
  <c r="C70" i="19"/>
  <c r="C74" i="19"/>
  <c r="C78" i="19"/>
  <c r="C60" i="19"/>
  <c r="C68" i="19"/>
  <c r="C76" i="19"/>
  <c r="C12" i="19"/>
  <c r="C16" i="19"/>
  <c r="C20" i="19"/>
  <c r="C24" i="19"/>
  <c r="C28" i="19"/>
  <c r="C32" i="19"/>
  <c r="C36" i="19"/>
  <c r="C40" i="19"/>
  <c r="C51" i="19"/>
  <c r="C55" i="19"/>
  <c r="C59" i="19"/>
  <c r="C63" i="19"/>
  <c r="C67" i="19"/>
  <c r="C71" i="19"/>
  <c r="C75" i="19"/>
  <c r="C79" i="19"/>
  <c r="B11" i="19"/>
  <c r="B12" i="19"/>
  <c r="B13" i="19"/>
  <c r="B14" i="19"/>
  <c r="B15" i="19"/>
  <c r="B16" i="19"/>
  <c r="B17" i="19"/>
  <c r="B18" i="19"/>
  <c r="B19" i="19"/>
  <c r="B20" i="19"/>
  <c r="B21" i="19"/>
  <c r="B22" i="19"/>
  <c r="B23" i="19"/>
  <c r="B24" i="19"/>
  <c r="B25" i="19"/>
  <c r="B26" i="19"/>
  <c r="B27" i="19"/>
  <c r="B28" i="19"/>
  <c r="B29" i="19"/>
  <c r="B30" i="19"/>
  <c r="B31" i="19"/>
  <c r="B32" i="19"/>
  <c r="B33" i="19"/>
  <c r="B34" i="19"/>
  <c r="B35" i="19"/>
  <c r="B36" i="19"/>
  <c r="B37" i="19"/>
  <c r="B38" i="19"/>
  <c r="B39" i="19"/>
  <c r="B40" i="19"/>
  <c r="B41" i="19"/>
  <c r="B49" i="19"/>
  <c r="B50" i="19"/>
  <c r="B51" i="19"/>
  <c r="B52" i="19"/>
  <c r="B53" i="19"/>
  <c r="B54" i="19"/>
  <c r="B55" i="19"/>
  <c r="B56" i="19"/>
  <c r="B57" i="19"/>
  <c r="B58" i="19"/>
  <c r="B59" i="19"/>
  <c r="B60" i="19"/>
  <c r="B61" i="19"/>
  <c r="B62" i="19"/>
  <c r="B63" i="19"/>
  <c r="B64" i="19"/>
  <c r="B65" i="19"/>
  <c r="B66" i="19"/>
  <c r="B67" i="19"/>
  <c r="B68" i="19"/>
  <c r="B69" i="19"/>
  <c r="B70" i="19"/>
  <c r="B71" i="19"/>
  <c r="B72" i="19"/>
  <c r="B73" i="19"/>
  <c r="B74" i="19"/>
  <c r="B75" i="19"/>
  <c r="B76" i="19"/>
  <c r="B77" i="19"/>
  <c r="B78" i="19"/>
  <c r="B79" i="19"/>
  <c r="D11" i="19"/>
  <c r="D12" i="19"/>
  <c r="D13" i="19"/>
  <c r="D14" i="19"/>
  <c r="D15" i="19"/>
  <c r="D16" i="19"/>
  <c r="D17" i="19"/>
  <c r="D18" i="19"/>
  <c r="D19" i="19"/>
  <c r="D20" i="19"/>
  <c r="D21" i="19"/>
  <c r="D22" i="19"/>
  <c r="D23" i="19"/>
  <c r="D24" i="19"/>
  <c r="D25" i="19"/>
  <c r="D26" i="19"/>
  <c r="D27" i="19"/>
  <c r="D28" i="19"/>
  <c r="D29" i="19"/>
  <c r="D30" i="19"/>
  <c r="D31" i="19"/>
  <c r="D32" i="19"/>
  <c r="D33" i="19"/>
  <c r="D34" i="19"/>
  <c r="D35" i="19"/>
  <c r="D36" i="19"/>
  <c r="D37" i="19"/>
  <c r="D38" i="19"/>
  <c r="D39" i="19"/>
  <c r="D40" i="19"/>
  <c r="D41" i="19"/>
  <c r="D49" i="19"/>
  <c r="D50" i="19"/>
  <c r="D51" i="19"/>
  <c r="D52" i="19"/>
  <c r="D53" i="19"/>
  <c r="D54" i="19"/>
  <c r="D55" i="19"/>
  <c r="D56" i="19"/>
  <c r="D57" i="19"/>
  <c r="D58" i="19"/>
  <c r="D59" i="19"/>
  <c r="D60" i="19"/>
  <c r="D61" i="19"/>
  <c r="D62" i="19"/>
  <c r="D63" i="19"/>
  <c r="D64" i="19"/>
  <c r="D65" i="19"/>
  <c r="D66" i="19"/>
  <c r="D67" i="19"/>
  <c r="D68" i="19"/>
  <c r="D69" i="19"/>
  <c r="D70" i="19"/>
  <c r="D71" i="19"/>
  <c r="D72" i="19"/>
  <c r="D73" i="19"/>
  <c r="D74" i="19"/>
  <c r="D75" i="19"/>
  <c r="D76" i="19"/>
  <c r="D77" i="19"/>
  <c r="D78" i="19"/>
  <c r="D79" i="19"/>
  <c r="E11" i="19"/>
  <c r="E12" i="19"/>
  <c r="E13" i="19"/>
  <c r="E14" i="19"/>
  <c r="E15" i="19"/>
  <c r="E16" i="19"/>
  <c r="E17" i="19"/>
  <c r="E18" i="19"/>
  <c r="E19" i="19"/>
  <c r="E20" i="19"/>
  <c r="E21" i="19"/>
  <c r="E22" i="19"/>
  <c r="E23" i="19"/>
  <c r="E24" i="19"/>
  <c r="E25" i="19"/>
  <c r="E26" i="19"/>
  <c r="E27" i="19"/>
  <c r="E28" i="19"/>
  <c r="E29" i="19"/>
  <c r="E30" i="19"/>
  <c r="E31" i="19"/>
  <c r="E32" i="19"/>
  <c r="E33" i="19"/>
  <c r="E34" i="19"/>
  <c r="E35" i="19"/>
  <c r="E36" i="19"/>
  <c r="E37" i="19"/>
  <c r="E38" i="19"/>
  <c r="E39" i="19"/>
  <c r="E40" i="19"/>
  <c r="E41" i="19"/>
  <c r="E49" i="19"/>
  <c r="E50" i="19"/>
  <c r="E51" i="19"/>
  <c r="E52" i="19"/>
  <c r="E53" i="19"/>
  <c r="E54" i="19"/>
  <c r="E55" i="19"/>
  <c r="E56" i="19"/>
  <c r="E57" i="19"/>
  <c r="E58" i="19"/>
  <c r="E59" i="19"/>
  <c r="E60" i="19"/>
  <c r="E61" i="19"/>
  <c r="E62" i="19"/>
  <c r="E63" i="19"/>
  <c r="E64" i="19"/>
  <c r="E65" i="19"/>
  <c r="E66" i="19"/>
  <c r="E67" i="19"/>
  <c r="E68" i="19"/>
  <c r="E69" i="19"/>
  <c r="E70" i="19"/>
  <c r="E71" i="19"/>
  <c r="E72" i="19"/>
  <c r="E73" i="19"/>
  <c r="E74" i="19"/>
  <c r="E75" i="19"/>
  <c r="E76" i="19"/>
  <c r="E77" i="19"/>
  <c r="E78" i="19"/>
  <c r="E79" i="19"/>
  <c r="F11" i="19"/>
  <c r="F12" i="19"/>
  <c r="F13" i="19"/>
  <c r="F14" i="19"/>
  <c r="F15" i="19"/>
  <c r="F16" i="19"/>
  <c r="F17" i="19"/>
  <c r="F18" i="19"/>
  <c r="F19" i="19"/>
  <c r="F20" i="19"/>
  <c r="F21" i="19"/>
  <c r="F22" i="19"/>
  <c r="F23" i="19"/>
  <c r="F24" i="19"/>
  <c r="F25" i="19"/>
  <c r="F26" i="19"/>
  <c r="F27" i="19"/>
  <c r="F28" i="19"/>
  <c r="F29" i="19"/>
  <c r="F30" i="19"/>
  <c r="F31" i="19"/>
  <c r="F32" i="19"/>
  <c r="F33" i="19"/>
  <c r="F34" i="19"/>
  <c r="F35" i="19"/>
  <c r="F36" i="19"/>
  <c r="F37" i="19"/>
  <c r="F38" i="19"/>
  <c r="F39" i="19"/>
  <c r="F40" i="19"/>
  <c r="F41" i="19"/>
  <c r="F49" i="19"/>
  <c r="F50" i="19"/>
  <c r="F51" i="19"/>
  <c r="F52" i="19"/>
  <c r="F53" i="19"/>
  <c r="F54" i="19"/>
  <c r="F55" i="19"/>
  <c r="F56" i="19"/>
  <c r="F57" i="19"/>
  <c r="F58" i="19"/>
  <c r="F59" i="19"/>
  <c r="F60" i="19"/>
  <c r="F61" i="19"/>
  <c r="F62" i="19"/>
  <c r="F63" i="19"/>
  <c r="F64" i="19"/>
  <c r="F65" i="19"/>
  <c r="F66" i="19"/>
  <c r="F67" i="19"/>
  <c r="F68" i="19"/>
  <c r="F69" i="19"/>
  <c r="F70" i="19"/>
  <c r="F71" i="19"/>
  <c r="F72" i="19"/>
  <c r="F73" i="19"/>
  <c r="F74" i="19"/>
  <c r="F75" i="19"/>
  <c r="F76" i="19"/>
  <c r="F77" i="19"/>
  <c r="F78" i="19"/>
  <c r="F79" i="19"/>
  <c r="G11" i="19"/>
  <c r="G12" i="19"/>
  <c r="G13" i="19"/>
  <c r="G14" i="19"/>
  <c r="G15" i="19"/>
  <c r="G16" i="19"/>
  <c r="G17" i="19"/>
  <c r="G18" i="19"/>
  <c r="G19" i="19"/>
  <c r="G20" i="19"/>
  <c r="G21" i="19"/>
  <c r="G22" i="19"/>
  <c r="G23" i="19"/>
  <c r="G24" i="19"/>
  <c r="G25" i="19"/>
  <c r="G26" i="19"/>
  <c r="G27" i="19"/>
  <c r="G28" i="19"/>
  <c r="G29" i="19"/>
  <c r="G30" i="19"/>
  <c r="G31" i="19"/>
  <c r="G32" i="19"/>
  <c r="G33" i="19"/>
  <c r="G34" i="19"/>
  <c r="G35" i="19"/>
  <c r="G36" i="19"/>
  <c r="G37" i="19"/>
  <c r="G38" i="19"/>
  <c r="G39" i="19"/>
  <c r="G40" i="19"/>
  <c r="G41" i="19"/>
  <c r="G49" i="19"/>
  <c r="G50" i="19"/>
  <c r="G51" i="19"/>
  <c r="G52" i="19"/>
  <c r="G53" i="19"/>
  <c r="G54" i="19"/>
  <c r="G55" i="19"/>
  <c r="G56" i="19"/>
  <c r="G57" i="19"/>
  <c r="G58" i="19"/>
  <c r="G59" i="19"/>
  <c r="G60" i="19"/>
  <c r="G61" i="19"/>
  <c r="G62" i="19"/>
  <c r="G63" i="19"/>
  <c r="G64" i="19"/>
  <c r="G65" i="19"/>
  <c r="G66" i="19"/>
  <c r="G67" i="19"/>
  <c r="G68" i="19"/>
  <c r="G69" i="19"/>
  <c r="G70" i="19"/>
  <c r="G71" i="19"/>
  <c r="G72" i="19"/>
  <c r="G73" i="19"/>
  <c r="G74" i="19"/>
  <c r="G75" i="19"/>
  <c r="G76" i="19"/>
  <c r="G77" i="19"/>
  <c r="G78" i="19"/>
  <c r="G79" i="19"/>
  <c r="H11" i="19"/>
  <c r="H12" i="19"/>
  <c r="H13" i="19"/>
  <c r="H14" i="19"/>
  <c r="H15" i="19"/>
  <c r="H16" i="19"/>
  <c r="H17" i="19"/>
  <c r="H18" i="19"/>
  <c r="H19" i="19"/>
  <c r="H20" i="19"/>
  <c r="H21" i="19"/>
  <c r="H22" i="19"/>
  <c r="H23" i="19"/>
  <c r="H24" i="19"/>
  <c r="H25" i="19"/>
  <c r="H26" i="19"/>
  <c r="H27" i="19"/>
  <c r="H28" i="19"/>
  <c r="H29" i="19"/>
  <c r="H30" i="19"/>
  <c r="H31" i="19"/>
  <c r="H32" i="19"/>
  <c r="H33" i="19"/>
  <c r="H34" i="19"/>
  <c r="H35" i="19"/>
  <c r="H36" i="19"/>
  <c r="H37" i="19"/>
  <c r="H38" i="19"/>
  <c r="H39" i="19"/>
  <c r="H40" i="19"/>
  <c r="H41" i="19"/>
  <c r="H49" i="19"/>
  <c r="H50" i="19"/>
  <c r="H51" i="19"/>
  <c r="H52" i="19"/>
  <c r="H53" i="19"/>
  <c r="H54" i="19"/>
  <c r="H55" i="19"/>
  <c r="H56" i="19"/>
  <c r="H57" i="19"/>
  <c r="H58" i="19"/>
  <c r="H59" i="19"/>
  <c r="H60" i="19"/>
  <c r="H61" i="19"/>
  <c r="H62" i="19"/>
  <c r="H63" i="19"/>
  <c r="H64" i="19"/>
  <c r="H65" i="19"/>
  <c r="H66" i="19"/>
  <c r="H67" i="19"/>
  <c r="H68" i="19"/>
  <c r="H69" i="19"/>
  <c r="H70" i="19"/>
  <c r="H71" i="19"/>
  <c r="H72" i="19"/>
  <c r="H73" i="19"/>
  <c r="H74" i="19"/>
  <c r="H75" i="19"/>
  <c r="H76" i="19"/>
  <c r="H77" i="19"/>
  <c r="H78" i="19"/>
  <c r="A21" i="23"/>
  <c r="A40" i="23" s="1"/>
  <c r="A20" i="23"/>
  <c r="A39" i="23" s="1"/>
  <c r="A19" i="23"/>
  <c r="A38" i="23" s="1"/>
  <c r="A18" i="23"/>
  <c r="A37" i="23" s="1"/>
  <c r="A17" i="23"/>
  <c r="A36" i="23" s="1"/>
  <c r="A16" i="23"/>
  <c r="A35" i="23" s="1"/>
  <c r="A15" i="23"/>
  <c r="A34" i="23" s="1"/>
  <c r="A14" i="23"/>
  <c r="A33" i="23" s="1"/>
  <c r="A13" i="23"/>
  <c r="A32" i="23" s="1"/>
  <c r="A12" i="23"/>
  <c r="A31" i="23" s="1"/>
  <c r="A11" i="23"/>
  <c r="A30" i="23" s="1"/>
  <c r="A10" i="23"/>
  <c r="A29" i="23" s="1"/>
  <c r="A9" i="23"/>
  <c r="A28" i="23" s="1"/>
  <c r="A8" i="23"/>
  <c r="A27" i="23" s="1"/>
  <c r="A7" i="23"/>
  <c r="A26" i="23" s="1"/>
  <c r="A21" i="21"/>
  <c r="A40" i="21" s="1"/>
  <c r="A20" i="21"/>
  <c r="A39" i="21" s="1"/>
  <c r="A19" i="21"/>
  <c r="A38" i="21" s="1"/>
  <c r="A18" i="21"/>
  <c r="A37" i="21" s="1"/>
  <c r="A17" i="21"/>
  <c r="A36" i="21" s="1"/>
  <c r="A16" i="21"/>
  <c r="A35" i="21" s="1"/>
  <c r="A15" i="21"/>
  <c r="A34" i="21" s="1"/>
  <c r="A14" i="21"/>
  <c r="A33" i="21" s="1"/>
  <c r="A13" i="21"/>
  <c r="A32" i="21" s="1"/>
  <c r="A12" i="21"/>
  <c r="A31" i="21" s="1"/>
  <c r="A11" i="21"/>
  <c r="A30" i="21" s="1"/>
  <c r="A10" i="21"/>
  <c r="A29" i="21" s="1"/>
  <c r="A9" i="21"/>
  <c r="A28" i="21" s="1"/>
  <c r="A8" i="21"/>
  <c r="A27" i="21" s="1"/>
  <c r="A7" i="21"/>
  <c r="A26" i="21" s="1"/>
  <c r="A60" i="22"/>
  <c r="A21" i="22"/>
  <c r="A40" i="22" s="1"/>
  <c r="A20" i="22"/>
  <c r="A39" i="22" s="1"/>
  <c r="A19" i="22"/>
  <c r="A38" i="22" s="1"/>
  <c r="A18" i="22"/>
  <c r="A37" i="22" s="1"/>
  <c r="A17" i="22"/>
  <c r="A36" i="22" s="1"/>
  <c r="A16" i="22"/>
  <c r="A35" i="22" s="1"/>
  <c r="A15" i="22"/>
  <c r="A34" i="22" s="1"/>
  <c r="A14" i="22"/>
  <c r="A33" i="22" s="1"/>
  <c r="A13" i="22"/>
  <c r="A32" i="22" s="1"/>
  <c r="A12" i="22"/>
  <c r="A31" i="22" s="1"/>
  <c r="A11" i="22"/>
  <c r="A30" i="22" s="1"/>
  <c r="A10" i="22"/>
  <c r="A29" i="22" s="1"/>
  <c r="A9" i="22"/>
  <c r="A28" i="22" s="1"/>
  <c r="A8" i="22"/>
  <c r="A27" i="22" s="1"/>
  <c r="A7" i="22"/>
  <c r="A26" i="22" s="1"/>
  <c r="A21" i="2"/>
  <c r="A40" i="2" s="1"/>
  <c r="A20" i="2"/>
  <c r="A39" i="2" s="1"/>
  <c r="A19" i="2"/>
  <c r="A38" i="2" s="1"/>
  <c r="A18" i="2"/>
  <c r="A37" i="2" s="1"/>
  <c r="A17" i="2"/>
  <c r="A36" i="2" s="1"/>
  <c r="A16" i="2"/>
  <c r="A35" i="2" s="1"/>
  <c r="A15" i="2"/>
  <c r="A34" i="2" s="1"/>
  <c r="A14" i="2"/>
  <c r="A33" i="2" s="1"/>
  <c r="A13" i="2"/>
  <c r="A32" i="2" s="1"/>
  <c r="A12" i="2"/>
  <c r="A31" i="2" s="1"/>
  <c r="A11" i="2"/>
  <c r="A30" i="2" s="1"/>
  <c r="A10" i="2"/>
  <c r="A29" i="2" s="1"/>
  <c r="A9" i="2"/>
  <c r="A28" i="2" s="1"/>
  <c r="A8" i="2"/>
  <c r="A27" i="2" s="1"/>
  <c r="A7" i="2"/>
  <c r="A26" i="2" s="1"/>
  <c r="B54" i="12"/>
  <c r="B53" i="12"/>
  <c r="B52" i="12"/>
  <c r="B51" i="12"/>
  <c r="B50" i="12"/>
  <c r="B49" i="12"/>
  <c r="B48" i="12"/>
  <c r="B47" i="12"/>
  <c r="B46" i="12"/>
  <c r="B45" i="12"/>
  <c r="B44" i="12"/>
  <c r="B43" i="12"/>
  <c r="B42" i="12"/>
  <c r="B41" i="12"/>
  <c r="B40" i="12"/>
  <c r="B36" i="12"/>
  <c r="B35" i="12"/>
  <c r="B34" i="12"/>
  <c r="B33" i="12"/>
  <c r="B32" i="12"/>
  <c r="B31" i="12"/>
  <c r="B30" i="12"/>
  <c r="B29" i="12"/>
  <c r="B28" i="12"/>
  <c r="B27" i="12"/>
  <c r="B26" i="12"/>
  <c r="B25" i="12"/>
  <c r="B24" i="12"/>
  <c r="B23" i="12"/>
  <c r="B22" i="12"/>
  <c r="A14" i="18"/>
  <c r="A32" i="18" s="1"/>
  <c r="A15" i="18"/>
  <c r="A33" i="18" s="1"/>
  <c r="A16" i="18"/>
  <c r="A34" i="18" s="1"/>
  <c r="A17" i="18"/>
  <c r="A35" i="18" s="1"/>
  <c r="A18" i="18"/>
  <c r="A36" i="18" s="1"/>
  <c r="A19" i="18"/>
  <c r="A37" i="18" s="1"/>
  <c r="A20" i="18"/>
  <c r="A38" i="18" s="1"/>
  <c r="A21" i="18"/>
  <c r="A39" i="18" s="1"/>
  <c r="A22" i="18"/>
  <c r="A40" i="18" s="1"/>
  <c r="A23" i="18"/>
  <c r="A41" i="18" s="1"/>
  <c r="A24" i="18"/>
  <c r="A42" i="18" s="1"/>
  <c r="A25" i="18"/>
  <c r="A43" i="18" s="1"/>
  <c r="A26" i="18"/>
  <c r="A44" i="18" s="1"/>
  <c r="A27" i="18"/>
  <c r="A45" i="18" s="1"/>
  <c r="A28" i="18"/>
  <c r="A46" i="18" s="1"/>
  <c r="AZ10" i="18"/>
  <c r="AZ9" i="18"/>
  <c r="AZ8" i="18"/>
  <c r="AZ7" i="18"/>
  <c r="AZ6" i="18"/>
  <c r="I21" i="6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K6" i="15"/>
  <c r="J6" i="15"/>
  <c r="A52" i="22" l="1"/>
  <c r="A56" i="23"/>
  <c r="A58" i="23"/>
  <c r="A53" i="21"/>
  <c r="A57" i="23"/>
  <c r="A53" i="2"/>
  <c r="A50" i="23"/>
  <c r="A59" i="23"/>
  <c r="I73" i="19"/>
  <c r="I65" i="19"/>
  <c r="I57" i="19"/>
  <c r="I49" i="19"/>
  <c r="I34" i="19"/>
  <c r="I26" i="19"/>
  <c r="I18" i="19"/>
  <c r="I72" i="19"/>
  <c r="I25" i="19"/>
  <c r="I79" i="19"/>
  <c r="I71" i="19"/>
  <c r="I63" i="19"/>
  <c r="I55" i="19"/>
  <c r="I40" i="19"/>
  <c r="I32" i="19"/>
  <c r="I24" i="19"/>
  <c r="I16" i="19"/>
  <c r="I17" i="19"/>
  <c r="I78" i="19"/>
  <c r="I70" i="19"/>
  <c r="I62" i="19"/>
  <c r="I54" i="19"/>
  <c r="I39" i="19"/>
  <c r="I31" i="19"/>
  <c r="I23" i="19"/>
  <c r="I15" i="19"/>
  <c r="I77" i="19"/>
  <c r="I69" i="19"/>
  <c r="I61" i="19"/>
  <c r="I53" i="19"/>
  <c r="I38" i="19"/>
  <c r="I30" i="19"/>
  <c r="I22" i="19"/>
  <c r="I14" i="19"/>
  <c r="I41" i="19"/>
  <c r="I76" i="19"/>
  <c r="I68" i="19"/>
  <c r="I60" i="19"/>
  <c r="I52" i="19"/>
  <c r="I37" i="19"/>
  <c r="I29" i="19"/>
  <c r="I21" i="19"/>
  <c r="I13" i="19"/>
  <c r="I33" i="19"/>
  <c r="I75" i="19"/>
  <c r="I67" i="19"/>
  <c r="I59" i="19"/>
  <c r="I51" i="19"/>
  <c r="I36" i="19"/>
  <c r="I28" i="19"/>
  <c r="I20" i="19"/>
  <c r="I12" i="19"/>
  <c r="I64" i="19"/>
  <c r="I56" i="19"/>
  <c r="I74" i="19"/>
  <c r="I66" i="19"/>
  <c r="I58" i="19"/>
  <c r="I50" i="19"/>
  <c r="I35" i="19"/>
  <c r="I27" i="19"/>
  <c r="I19" i="19"/>
  <c r="I11" i="19"/>
  <c r="A51" i="23"/>
  <c r="A52" i="23"/>
  <c r="A53" i="23"/>
  <c r="A45" i="23"/>
  <c r="A46" i="23"/>
  <c r="A54" i="23"/>
  <c r="A47" i="23"/>
  <c r="A55" i="23"/>
  <c r="A48" i="23"/>
  <c r="A49" i="23"/>
  <c r="A52" i="21"/>
  <c r="A45" i="21"/>
  <c r="A46" i="21"/>
  <c r="A54" i="21"/>
  <c r="A47" i="21"/>
  <c r="A55" i="21"/>
  <c r="A48" i="21"/>
  <c r="A56" i="21"/>
  <c r="A49" i="21"/>
  <c r="A57" i="21"/>
  <c r="A50" i="21"/>
  <c r="A58" i="21"/>
  <c r="A51" i="21"/>
  <c r="A59" i="21"/>
  <c r="A53" i="22"/>
  <c r="A45" i="22"/>
  <c r="A46" i="22"/>
  <c r="A54" i="22"/>
  <c r="A47" i="22"/>
  <c r="A55" i="22"/>
  <c r="A48" i="22"/>
  <c r="A56" i="22"/>
  <c r="A49" i="22"/>
  <c r="A57" i="22"/>
  <c r="A50" i="22"/>
  <c r="A58" i="22"/>
  <c r="A51" i="22"/>
  <c r="A59" i="22"/>
  <c r="A52" i="2"/>
  <c r="A45" i="2"/>
  <c r="A46" i="2"/>
  <c r="A54" i="2"/>
  <c r="A47" i="2"/>
  <c r="A55" i="2"/>
  <c r="A48" i="2"/>
  <c r="A56" i="2"/>
  <c r="A49" i="2"/>
  <c r="A57" i="2"/>
  <c r="A50" i="2"/>
  <c r="A58" i="2"/>
  <c r="A51" i="2"/>
  <c r="A59" i="2"/>
  <c r="AZ11" i="18"/>
  <c r="B6" i="18"/>
  <c r="B5" i="18"/>
  <c r="B7" i="18" s="1"/>
  <c r="C6" i="18" s="1"/>
  <c r="B19" i="3" l="1" a="1"/>
  <c r="B20" i="24" a="1"/>
  <c r="C5" i="18"/>
  <c r="M65" i="15"/>
  <c r="D71" i="15" s="1"/>
  <c r="M64" i="15"/>
  <c r="D72" i="15" s="1"/>
  <c r="M63" i="15"/>
  <c r="D73" i="15" s="1"/>
  <c r="M62" i="15"/>
  <c r="D70" i="15" s="1"/>
  <c r="M61" i="15"/>
  <c r="D69" i="15" s="1"/>
  <c r="M58" i="15"/>
  <c r="M56" i="15"/>
  <c r="D22" i="15" s="1"/>
  <c r="M55" i="15"/>
  <c r="M54" i="15"/>
  <c r="M53" i="15"/>
  <c r="M52" i="15"/>
  <c r="M51" i="15"/>
  <c r="D10" i="15" s="1"/>
  <c r="M50" i="15"/>
  <c r="D28" i="15" s="1"/>
  <c r="M49" i="15"/>
  <c r="D27" i="15" s="1"/>
  <c r="M48" i="15"/>
  <c r="D26" i="15" s="1"/>
  <c r="M47" i="15"/>
  <c r="D24" i="15" s="1"/>
  <c r="M46" i="15"/>
  <c r="D23" i="15" s="1"/>
  <c r="M45" i="15"/>
  <c r="D21" i="15" s="1"/>
  <c r="M44" i="15"/>
  <c r="D19" i="15" s="1"/>
  <c r="M43" i="15"/>
  <c r="D17" i="15" s="1"/>
  <c r="M42" i="15"/>
  <c r="D16" i="15" s="1"/>
  <c r="M41" i="15"/>
  <c r="D13" i="15" s="1"/>
  <c r="M40" i="15"/>
  <c r="D12" i="15" s="1"/>
  <c r="M37" i="15"/>
  <c r="M36" i="15"/>
  <c r="D64" i="15" s="1"/>
  <c r="M35" i="15"/>
  <c r="M34" i="15"/>
  <c r="M33" i="15"/>
  <c r="M32" i="15"/>
  <c r="M31" i="15"/>
  <c r="M30" i="15"/>
  <c r="M29" i="15"/>
  <c r="D53" i="15" s="1"/>
  <c r="M28" i="15"/>
  <c r="D49" i="15" s="1"/>
  <c r="M27" i="15"/>
  <c r="D48" i="15" s="1"/>
  <c r="M26" i="15"/>
  <c r="D52" i="15" s="1"/>
  <c r="M25" i="15"/>
  <c r="D45" i="15" s="1"/>
  <c r="M24" i="15"/>
  <c r="D51" i="15" s="1"/>
  <c r="M23" i="15"/>
  <c r="D47" i="15" s="1"/>
  <c r="M22" i="15"/>
  <c r="D41" i="15" s="1"/>
  <c r="M21" i="15"/>
  <c r="D38" i="15" s="1"/>
  <c r="M20" i="15"/>
  <c r="D36" i="15" s="1"/>
  <c r="M19" i="15"/>
  <c r="D35" i="15" s="1"/>
  <c r="M18" i="15"/>
  <c r="D42" i="15" s="1"/>
  <c r="M17" i="15"/>
  <c r="D34" i="15" s="1"/>
  <c r="M16" i="15"/>
  <c r="D39" i="15" s="1"/>
  <c r="M15" i="15"/>
  <c r="D37" i="15" s="1"/>
  <c r="I65" i="15"/>
  <c r="C71" i="15" s="1"/>
  <c r="I64" i="15"/>
  <c r="C72" i="15" s="1"/>
  <c r="I63" i="15"/>
  <c r="C73" i="15" s="1"/>
  <c r="I62" i="15"/>
  <c r="C70" i="15" s="1"/>
  <c r="I61" i="15"/>
  <c r="C69" i="15" s="1"/>
  <c r="I58" i="15"/>
  <c r="I37" i="15"/>
  <c r="I36" i="15"/>
  <c r="C64" i="15" s="1"/>
  <c r="I35" i="15"/>
  <c r="I34" i="15"/>
  <c r="I33" i="15"/>
  <c r="I32" i="15"/>
  <c r="I31" i="15"/>
  <c r="I30" i="15"/>
  <c r="I29" i="15"/>
  <c r="C53" i="15" s="1"/>
  <c r="I28" i="15"/>
  <c r="C49" i="15" s="1"/>
  <c r="I27" i="15"/>
  <c r="C48" i="15" s="1"/>
  <c r="I26" i="15"/>
  <c r="C52" i="15" s="1"/>
  <c r="I25" i="15"/>
  <c r="C45" i="15" s="1"/>
  <c r="I24" i="15"/>
  <c r="C51" i="15" s="1"/>
  <c r="I23" i="15"/>
  <c r="C47" i="15" s="1"/>
  <c r="I22" i="15"/>
  <c r="C41" i="15" s="1"/>
  <c r="I21" i="15"/>
  <c r="C38" i="15" s="1"/>
  <c r="I20" i="15"/>
  <c r="C36" i="15" s="1"/>
  <c r="I19" i="15"/>
  <c r="C35" i="15" s="1"/>
  <c r="I18" i="15"/>
  <c r="C42" i="15" s="1"/>
  <c r="I17" i="15"/>
  <c r="C34" i="15" s="1"/>
  <c r="I16" i="15"/>
  <c r="C39" i="15" s="1"/>
  <c r="I15" i="15"/>
  <c r="I56" i="15"/>
  <c r="C22" i="15" s="1"/>
  <c r="I55" i="15"/>
  <c r="I54" i="15"/>
  <c r="I53" i="15"/>
  <c r="I52" i="15"/>
  <c r="I51" i="15"/>
  <c r="C10" i="15" s="1"/>
  <c r="I50" i="15"/>
  <c r="C28" i="15" s="1"/>
  <c r="I49" i="15"/>
  <c r="C27" i="15" s="1"/>
  <c r="I48" i="15"/>
  <c r="C26" i="15" s="1"/>
  <c r="I47" i="15"/>
  <c r="I46" i="15"/>
  <c r="C23" i="15" s="1"/>
  <c r="I45" i="15"/>
  <c r="C21" i="15" s="1"/>
  <c r="I44" i="15"/>
  <c r="C19" i="15" s="1"/>
  <c r="I43" i="15"/>
  <c r="I42" i="15"/>
  <c r="I41" i="15"/>
  <c r="C13" i="15" s="1"/>
  <c r="I40" i="15"/>
  <c r="C12" i="15" s="1"/>
  <c r="I57" i="15"/>
  <c r="D14" i="11" l="1"/>
  <c r="I39" i="15"/>
  <c r="C16" i="15"/>
  <c r="D17" i="11"/>
  <c r="K8" i="15"/>
  <c r="I14" i="15"/>
  <c r="C37" i="15"/>
  <c r="J8" i="15" s="1"/>
  <c r="C17" i="15"/>
  <c r="C24" i="15"/>
  <c r="J7" i="15" s="1"/>
  <c r="C58" i="15"/>
  <c r="D12" i="11"/>
  <c r="D18" i="11"/>
  <c r="K7" i="15"/>
  <c r="D7" i="11" s="1"/>
  <c r="C16" i="11"/>
  <c r="D11" i="11"/>
  <c r="C17" i="11"/>
  <c r="D13" i="11"/>
  <c r="D15" i="11"/>
  <c r="D16" i="11"/>
  <c r="D9" i="11"/>
  <c r="M57" i="15"/>
  <c r="D58" i="15"/>
  <c r="B20" i="24"/>
  <c r="B19" i="24" s="1"/>
  <c r="Q20" i="24"/>
  <c r="Q19" i="24" s="1"/>
  <c r="O20" i="24"/>
  <c r="O19" i="24" s="1"/>
  <c r="U20" i="24"/>
  <c r="U19" i="24" s="1"/>
  <c r="S20" i="24"/>
  <c r="S19" i="24" s="1"/>
  <c r="AF20" i="24"/>
  <c r="AF19" i="24" s="1"/>
  <c r="G20" i="24"/>
  <c r="G19" i="24" s="1"/>
  <c r="M20" i="24"/>
  <c r="M19" i="24" s="1"/>
  <c r="K20" i="24"/>
  <c r="K19" i="24" s="1"/>
  <c r="AA20" i="24"/>
  <c r="AA19" i="24" s="1"/>
  <c r="X20" i="24"/>
  <c r="X19" i="24" s="1"/>
  <c r="AD20" i="24"/>
  <c r="AD19" i="24" s="1"/>
  <c r="E20" i="24"/>
  <c r="E19" i="24" s="1"/>
  <c r="C20" i="24"/>
  <c r="C19" i="24" s="1"/>
  <c r="P20" i="24"/>
  <c r="P19" i="24" s="1"/>
  <c r="V20" i="24"/>
  <c r="V19" i="24" s="1"/>
  <c r="AB20" i="24"/>
  <c r="AB19" i="24" s="1"/>
  <c r="Z20" i="24"/>
  <c r="Z19" i="24" s="1"/>
  <c r="H20" i="24"/>
  <c r="H19" i="24" s="1"/>
  <c r="N20" i="24"/>
  <c r="N19" i="24" s="1"/>
  <c r="T20" i="24"/>
  <c r="T19" i="24" s="1"/>
  <c r="R20" i="24"/>
  <c r="R19" i="24" s="1"/>
  <c r="I20" i="24"/>
  <c r="I19" i="24" s="1"/>
  <c r="F20" i="24"/>
  <c r="F19" i="24" s="1"/>
  <c r="L20" i="24"/>
  <c r="L19" i="24" s="1"/>
  <c r="J20" i="24"/>
  <c r="J19" i="24" s="1"/>
  <c r="AC20" i="24"/>
  <c r="AC19" i="24" s="1"/>
  <c r="AE20" i="24"/>
  <c r="AE19" i="24" s="1"/>
  <c r="Y20" i="24"/>
  <c r="Y19" i="24" s="1"/>
  <c r="D20" i="24"/>
  <c r="D19" i="24" s="1"/>
  <c r="W20" i="24"/>
  <c r="W19" i="24" s="1"/>
  <c r="B19" i="3"/>
  <c r="B18" i="3" s="1"/>
  <c r="H19" i="3"/>
  <c r="H18" i="3" s="1"/>
  <c r="N19" i="3"/>
  <c r="N18" i="3" s="1"/>
  <c r="AB19" i="3"/>
  <c r="AB18" i="3" s="1"/>
  <c r="Q19" i="3"/>
  <c r="Q18" i="3" s="1"/>
  <c r="AE19" i="3"/>
  <c r="AE18" i="3" s="1"/>
  <c r="F19" i="3"/>
  <c r="F18" i="3" s="1"/>
  <c r="T19" i="3"/>
  <c r="T18" i="3" s="1"/>
  <c r="Z19" i="3"/>
  <c r="Z18" i="3" s="1"/>
  <c r="V19" i="3"/>
  <c r="V18" i="3" s="1"/>
  <c r="C19" i="3"/>
  <c r="C18" i="3" s="1"/>
  <c r="W19" i="3"/>
  <c r="W18" i="3" s="1"/>
  <c r="I19" i="3"/>
  <c r="I18" i="3" s="1"/>
  <c r="L19" i="3"/>
  <c r="L18" i="3" s="1"/>
  <c r="R19" i="3"/>
  <c r="R18" i="3" s="1"/>
  <c r="Y19" i="3"/>
  <c r="Y18" i="3" s="1"/>
  <c r="O19" i="3"/>
  <c r="O18" i="3" s="1"/>
  <c r="AC19" i="3"/>
  <c r="AC18" i="3" s="1"/>
  <c r="D19" i="3"/>
  <c r="D18" i="3" s="1"/>
  <c r="J19" i="3"/>
  <c r="J18" i="3" s="1"/>
  <c r="G19" i="3"/>
  <c r="G18" i="3" s="1"/>
  <c r="U19" i="3"/>
  <c r="U18" i="3" s="1"/>
  <c r="AA19" i="3"/>
  <c r="AA18" i="3" s="1"/>
  <c r="AF19" i="3"/>
  <c r="AF18" i="3" s="1"/>
  <c r="M19" i="3"/>
  <c r="M18" i="3" s="1"/>
  <c r="S19" i="3"/>
  <c r="S18" i="3" s="1"/>
  <c r="X19" i="3"/>
  <c r="X18" i="3" s="1"/>
  <c r="AD19" i="3"/>
  <c r="AD18" i="3" s="1"/>
  <c r="E19" i="3"/>
  <c r="E18" i="3" s="1"/>
  <c r="K19" i="3"/>
  <c r="K18" i="3" s="1"/>
  <c r="P19" i="3"/>
  <c r="P18" i="3" s="1"/>
  <c r="AR176" i="18"/>
  <c r="BC172" i="18"/>
  <c r="BC168" i="18"/>
  <c r="BC164" i="18"/>
  <c r="BC130" i="18"/>
  <c r="BC126" i="18"/>
  <c r="BC122" i="18"/>
  <c r="BC86" i="18"/>
  <c r="BC78" i="18"/>
  <c r="AR83" i="18"/>
  <c r="AR169" i="18"/>
  <c r="AR123" i="18"/>
  <c r="AR84" i="18"/>
  <c r="BC176" i="18"/>
  <c r="AR172" i="18"/>
  <c r="AR168" i="18"/>
  <c r="AR164" i="18"/>
  <c r="AR130" i="18"/>
  <c r="AR126" i="18"/>
  <c r="AR122" i="18"/>
  <c r="BC85" i="18"/>
  <c r="AR90" i="18"/>
  <c r="AR82" i="18"/>
  <c r="AR165" i="18"/>
  <c r="BC79" i="18"/>
  <c r="BC175" i="18"/>
  <c r="BC171" i="18"/>
  <c r="BC167" i="18"/>
  <c r="BC163" i="18"/>
  <c r="BC129" i="18"/>
  <c r="BC125" i="18"/>
  <c r="BC121" i="18"/>
  <c r="BC84" i="18"/>
  <c r="AR89" i="18"/>
  <c r="AR81" i="18"/>
  <c r="AR175" i="18"/>
  <c r="AR171" i="18"/>
  <c r="AR167" i="18"/>
  <c r="AR163" i="18"/>
  <c r="AR129" i="18"/>
  <c r="AR125" i="18"/>
  <c r="AR121" i="18"/>
  <c r="BC83" i="18"/>
  <c r="AR88" i="18"/>
  <c r="AR80" i="18"/>
  <c r="BC174" i="18"/>
  <c r="BC170" i="18"/>
  <c r="BC166" i="18"/>
  <c r="BC132" i="18"/>
  <c r="BC128" i="18"/>
  <c r="BC124" i="18"/>
  <c r="BC90" i="18"/>
  <c r="BC82" i="18"/>
  <c r="AR87" i="18"/>
  <c r="AR79" i="18"/>
  <c r="AR173" i="18"/>
  <c r="AR131" i="18"/>
  <c r="AR127" i="18"/>
  <c r="BC87" i="18"/>
  <c r="AR174" i="18"/>
  <c r="AR170" i="18"/>
  <c r="AR166" i="18"/>
  <c r="AR132" i="18"/>
  <c r="AR128" i="18"/>
  <c r="AR124" i="18"/>
  <c r="BC89" i="18"/>
  <c r="BC81" i="18"/>
  <c r="AR86" i="18"/>
  <c r="AR78" i="18"/>
  <c r="BC173" i="18"/>
  <c r="BC169" i="18"/>
  <c r="BC165" i="18"/>
  <c r="BC131" i="18"/>
  <c r="BC127" i="18"/>
  <c r="BC123" i="18"/>
  <c r="BC88" i="18"/>
  <c r="BC80" i="18"/>
  <c r="AR85" i="18"/>
  <c r="M60" i="15"/>
  <c r="M39" i="15"/>
  <c r="M14" i="15"/>
  <c r="I60" i="15"/>
  <c r="I66" i="15" s="1"/>
  <c r="C35" i="12" l="1"/>
  <c r="O17" i="12"/>
  <c r="AE17" i="12"/>
  <c r="G17" i="12"/>
  <c r="F17" i="12"/>
  <c r="E17" i="12"/>
  <c r="T17" i="12"/>
  <c r="AA17" i="12"/>
  <c r="R17" i="12"/>
  <c r="Q17" i="12"/>
  <c r="AD17" i="12"/>
  <c r="AC17" i="12"/>
  <c r="AF17" i="12"/>
  <c r="L17" i="12"/>
  <c r="S17" i="12"/>
  <c r="J17" i="12"/>
  <c r="I17" i="12"/>
  <c r="V17" i="12"/>
  <c r="U17" i="12"/>
  <c r="P17" i="12"/>
  <c r="D17" i="12"/>
  <c r="K17" i="12"/>
  <c r="AG17" i="12"/>
  <c r="H17" i="12"/>
  <c r="C17" i="12"/>
  <c r="W17" i="12"/>
  <c r="N17" i="12"/>
  <c r="M17" i="12"/>
  <c r="AB17" i="12"/>
  <c r="X17" i="12"/>
  <c r="Z17" i="12"/>
  <c r="Y17" i="12"/>
  <c r="E16" i="11"/>
  <c r="C12" i="11"/>
  <c r="E12" i="11" s="1"/>
  <c r="C18" i="11"/>
  <c r="E18" i="11" s="1"/>
  <c r="C14" i="11"/>
  <c r="E14" i="11" s="1"/>
  <c r="C15" i="11"/>
  <c r="C34" i="12"/>
  <c r="E16" i="12"/>
  <c r="D16" i="12"/>
  <c r="K16" i="12"/>
  <c r="J16" i="12"/>
  <c r="I16" i="12"/>
  <c r="H16" i="12"/>
  <c r="O16" i="12"/>
  <c r="U16" i="12"/>
  <c r="T16" i="12"/>
  <c r="AA16" i="12"/>
  <c r="Z16" i="12"/>
  <c r="Y16" i="12"/>
  <c r="X16" i="12"/>
  <c r="AE16" i="12"/>
  <c r="F16" i="12"/>
  <c r="C16" i="12"/>
  <c r="AC16" i="12"/>
  <c r="AD16" i="12"/>
  <c r="AG16" i="12"/>
  <c r="V16" i="12"/>
  <c r="M16" i="12"/>
  <c r="S16" i="12"/>
  <c r="Q16" i="12"/>
  <c r="W16" i="12"/>
  <c r="AB16" i="12"/>
  <c r="N16" i="12"/>
  <c r="AF16" i="12"/>
  <c r="G16" i="12"/>
  <c r="L16" i="12"/>
  <c r="R16" i="12"/>
  <c r="P16" i="12"/>
  <c r="C9" i="11"/>
  <c r="C11" i="11"/>
  <c r="C6" i="11"/>
  <c r="C10" i="11"/>
  <c r="C5" i="11"/>
  <c r="C8" i="11"/>
  <c r="D6" i="11"/>
  <c r="D8" i="11"/>
  <c r="C7" i="11"/>
  <c r="E17" i="11"/>
  <c r="E15" i="11"/>
  <c r="D5" i="11"/>
  <c r="D10" i="11"/>
  <c r="E10" i="11" s="1"/>
  <c r="C13" i="11"/>
  <c r="M66" i="15"/>
  <c r="E6" i="11" l="1"/>
  <c r="E5" i="11"/>
  <c r="C25" i="12"/>
  <c r="S7" i="12"/>
  <c r="J7" i="12"/>
  <c r="Y7" i="12"/>
  <c r="AF7" i="12"/>
  <c r="AE7" i="12"/>
  <c r="AD7" i="12"/>
  <c r="AC7" i="12"/>
  <c r="L7" i="12"/>
  <c r="C7" i="12"/>
  <c r="K7" i="12"/>
  <c r="AB7" i="12"/>
  <c r="Q7" i="12"/>
  <c r="X7" i="12"/>
  <c r="W7" i="12"/>
  <c r="V7" i="12"/>
  <c r="U7" i="12"/>
  <c r="Z7" i="12"/>
  <c r="D7" i="12"/>
  <c r="I7" i="12"/>
  <c r="P7" i="12"/>
  <c r="O7" i="12"/>
  <c r="N7" i="12"/>
  <c r="M7" i="12"/>
  <c r="AG7" i="12"/>
  <c r="F7" i="12"/>
  <c r="T7" i="12"/>
  <c r="E7" i="12"/>
  <c r="AA7" i="12"/>
  <c r="H7" i="12"/>
  <c r="R7" i="12"/>
  <c r="G7" i="12"/>
  <c r="E7" i="11"/>
  <c r="C24" i="12"/>
  <c r="Q6" i="12"/>
  <c r="P6" i="12"/>
  <c r="O6" i="12"/>
  <c r="V6" i="12"/>
  <c r="AC6" i="12"/>
  <c r="AB6" i="12"/>
  <c r="Z6" i="12"/>
  <c r="AG6" i="12"/>
  <c r="AF6" i="12"/>
  <c r="AE6" i="12"/>
  <c r="J6" i="12"/>
  <c r="F6" i="12"/>
  <c r="M6" i="12"/>
  <c r="L6" i="12"/>
  <c r="S6" i="12"/>
  <c r="H6" i="12"/>
  <c r="N6" i="12"/>
  <c r="T6" i="12"/>
  <c r="C6" i="12"/>
  <c r="Y6" i="12"/>
  <c r="W6" i="12"/>
  <c r="R6" i="12"/>
  <c r="D6" i="12"/>
  <c r="I6" i="12"/>
  <c r="G6" i="12"/>
  <c r="U6" i="12"/>
  <c r="AA6" i="12"/>
  <c r="X6" i="12"/>
  <c r="AD6" i="12"/>
  <c r="E6" i="12"/>
  <c r="K6" i="12"/>
  <c r="C32" i="12"/>
  <c r="Y14" i="12"/>
  <c r="X14" i="12"/>
  <c r="AE14" i="12"/>
  <c r="J14" i="12"/>
  <c r="F14" i="12"/>
  <c r="E14" i="12"/>
  <c r="D14" i="12"/>
  <c r="K14" i="12"/>
  <c r="C14" i="12"/>
  <c r="I14" i="12"/>
  <c r="H14" i="12"/>
  <c r="O14" i="12"/>
  <c r="V14" i="12"/>
  <c r="U14" i="12"/>
  <c r="T14" i="12"/>
  <c r="AA14" i="12"/>
  <c r="P14" i="12"/>
  <c r="AD14" i="12"/>
  <c r="AB14" i="12"/>
  <c r="AG14" i="12"/>
  <c r="Z14" i="12"/>
  <c r="N14" i="12"/>
  <c r="L14" i="12"/>
  <c r="Q14" i="12"/>
  <c r="W14" i="12"/>
  <c r="AC14" i="12"/>
  <c r="R14" i="12"/>
  <c r="AF14" i="12"/>
  <c r="G14" i="12"/>
  <c r="M14" i="12"/>
  <c r="S14" i="12"/>
  <c r="C53" i="12"/>
  <c r="C8" i="12"/>
  <c r="C26" i="12"/>
  <c r="W8" i="12"/>
  <c r="H8" i="12"/>
  <c r="I8" i="12"/>
  <c r="AD8" i="12"/>
  <c r="Z8" i="12"/>
  <c r="K8" i="12"/>
  <c r="AB8" i="12"/>
  <c r="M8" i="12"/>
  <c r="AE8" i="12"/>
  <c r="P8" i="12"/>
  <c r="Q8" i="12"/>
  <c r="V8" i="12"/>
  <c r="S8" i="12"/>
  <c r="D8" i="12"/>
  <c r="U8" i="12"/>
  <c r="G8" i="12"/>
  <c r="F8" i="12"/>
  <c r="X8" i="12"/>
  <c r="Y8" i="12"/>
  <c r="J8" i="12"/>
  <c r="AA8" i="12"/>
  <c r="L8" i="12"/>
  <c r="AC8" i="12"/>
  <c r="N8" i="12"/>
  <c r="O8" i="12"/>
  <c r="AF8" i="12"/>
  <c r="AG8" i="12"/>
  <c r="R8" i="12"/>
  <c r="T8" i="12"/>
  <c r="E8" i="12"/>
  <c r="C11" i="12"/>
  <c r="AB11" i="12"/>
  <c r="U11" i="12"/>
  <c r="F11" i="12"/>
  <c r="G11" i="12"/>
  <c r="AF11" i="12"/>
  <c r="Q11" i="12"/>
  <c r="S11" i="12"/>
  <c r="C29" i="12"/>
  <c r="C47" i="12" s="1"/>
  <c r="AC11" i="12"/>
  <c r="N11" i="12"/>
  <c r="O11" i="12"/>
  <c r="T11" i="12"/>
  <c r="H11" i="12"/>
  <c r="Y11" i="12"/>
  <c r="J11" i="12"/>
  <c r="AA11" i="12"/>
  <c r="E11" i="12"/>
  <c r="V11" i="12"/>
  <c r="W11" i="12"/>
  <c r="P11" i="12"/>
  <c r="D11" i="12"/>
  <c r="AG11" i="12"/>
  <c r="R11" i="12"/>
  <c r="M11" i="12"/>
  <c r="AD11" i="12"/>
  <c r="AE11" i="12"/>
  <c r="X11" i="12"/>
  <c r="I11" i="12"/>
  <c r="L11" i="12"/>
  <c r="Z11" i="12"/>
  <c r="K11" i="12"/>
  <c r="C36" i="12"/>
  <c r="I18" i="12"/>
  <c r="H18" i="12"/>
  <c r="O18" i="12"/>
  <c r="N18" i="12"/>
  <c r="M18" i="12"/>
  <c r="L18" i="12"/>
  <c r="S18" i="12"/>
  <c r="C18" i="12"/>
  <c r="AG18" i="12"/>
  <c r="AF18" i="12"/>
  <c r="J18" i="12"/>
  <c r="G18" i="12"/>
  <c r="F18" i="12"/>
  <c r="E18" i="12"/>
  <c r="D18" i="12"/>
  <c r="K18" i="12"/>
  <c r="Y18" i="12"/>
  <c r="X18" i="12"/>
  <c r="AE18" i="12"/>
  <c r="AD18" i="12"/>
  <c r="AC18" i="12"/>
  <c r="AB18" i="12"/>
  <c r="R18" i="12"/>
  <c r="Z18" i="12"/>
  <c r="P18" i="12"/>
  <c r="T18" i="12"/>
  <c r="W18" i="12"/>
  <c r="AA18" i="12"/>
  <c r="V18" i="12"/>
  <c r="Q18" i="12"/>
  <c r="U18" i="12"/>
  <c r="C31" i="12"/>
  <c r="AE13" i="12"/>
  <c r="AD13" i="12"/>
  <c r="P13" i="12"/>
  <c r="E13" i="12"/>
  <c r="L13" i="12"/>
  <c r="K13" i="12"/>
  <c r="X13" i="12"/>
  <c r="I13" i="12"/>
  <c r="O13" i="12"/>
  <c r="N13" i="12"/>
  <c r="U13" i="12"/>
  <c r="AB13" i="12"/>
  <c r="AA13" i="12"/>
  <c r="R13" i="12"/>
  <c r="Y13" i="12"/>
  <c r="W13" i="12"/>
  <c r="AC13" i="12"/>
  <c r="D13" i="12"/>
  <c r="AG13" i="12"/>
  <c r="C13" i="12"/>
  <c r="G13" i="12"/>
  <c r="M13" i="12"/>
  <c r="S13" i="12"/>
  <c r="Q13" i="12"/>
  <c r="V13" i="12"/>
  <c r="H13" i="12"/>
  <c r="Z13" i="12"/>
  <c r="AF13" i="12"/>
  <c r="F13" i="12"/>
  <c r="T13" i="12"/>
  <c r="J13" i="12"/>
  <c r="C23" i="12"/>
  <c r="G5" i="12"/>
  <c r="F5" i="12"/>
  <c r="M5" i="12"/>
  <c r="T5" i="12"/>
  <c r="S5" i="12"/>
  <c r="J5" i="12"/>
  <c r="Q5" i="12"/>
  <c r="AE5" i="12"/>
  <c r="AD5" i="12"/>
  <c r="X5" i="12"/>
  <c r="E5" i="12"/>
  <c r="L5" i="12"/>
  <c r="K5" i="12"/>
  <c r="P5" i="12"/>
  <c r="I5" i="12"/>
  <c r="W5" i="12"/>
  <c r="V5" i="12"/>
  <c r="AC5" i="12"/>
  <c r="H5" i="12"/>
  <c r="D5" i="12"/>
  <c r="Z5" i="12"/>
  <c r="AG5" i="12"/>
  <c r="AF5" i="12"/>
  <c r="C5" i="12"/>
  <c r="U5" i="12"/>
  <c r="Y5" i="12"/>
  <c r="AB5" i="12"/>
  <c r="O5" i="12"/>
  <c r="AA5" i="12"/>
  <c r="N5" i="12"/>
  <c r="R5" i="12"/>
  <c r="C27" i="12"/>
  <c r="W9" i="12"/>
  <c r="V9" i="12"/>
  <c r="AC9" i="12"/>
  <c r="AF9" i="12"/>
  <c r="D9" i="12"/>
  <c r="Z9" i="12"/>
  <c r="AG9" i="12"/>
  <c r="X9" i="12"/>
  <c r="C9" i="12"/>
  <c r="O9" i="12"/>
  <c r="N9" i="12"/>
  <c r="U9" i="12"/>
  <c r="AB9" i="12"/>
  <c r="AA9" i="12"/>
  <c r="R9" i="12"/>
  <c r="Y9" i="12"/>
  <c r="G9" i="12"/>
  <c r="F9" i="12"/>
  <c r="M9" i="12"/>
  <c r="T9" i="12"/>
  <c r="S9" i="12"/>
  <c r="J9" i="12"/>
  <c r="Q9" i="12"/>
  <c r="AE9" i="12"/>
  <c r="AD9" i="12"/>
  <c r="H9" i="12"/>
  <c r="E9" i="12"/>
  <c r="L9" i="12"/>
  <c r="K9" i="12"/>
  <c r="P9" i="12"/>
  <c r="I9" i="12"/>
  <c r="C52" i="12"/>
  <c r="C30" i="12"/>
  <c r="AC12" i="12"/>
  <c r="AB12" i="12"/>
  <c r="V12" i="12"/>
  <c r="F12" i="12"/>
  <c r="AG12" i="12"/>
  <c r="AF12" i="12"/>
  <c r="N12" i="12"/>
  <c r="G12" i="12"/>
  <c r="M12" i="12"/>
  <c r="L12" i="12"/>
  <c r="S12" i="12"/>
  <c r="R12" i="12"/>
  <c r="Q12" i="12"/>
  <c r="P12" i="12"/>
  <c r="W12" i="12"/>
  <c r="T12" i="12"/>
  <c r="Z12" i="12"/>
  <c r="X12" i="12"/>
  <c r="AD12" i="12"/>
  <c r="D12" i="12"/>
  <c r="J12" i="12"/>
  <c r="H12" i="12"/>
  <c r="U12" i="12"/>
  <c r="AA12" i="12"/>
  <c r="Y12" i="12"/>
  <c r="AE12" i="12"/>
  <c r="C12" i="12"/>
  <c r="E12" i="12"/>
  <c r="K12" i="12"/>
  <c r="I12" i="12"/>
  <c r="O12" i="12"/>
  <c r="E13" i="11"/>
  <c r="E8" i="11"/>
  <c r="C28" i="12"/>
  <c r="Q10" i="12"/>
  <c r="P10" i="12"/>
  <c r="W10" i="12"/>
  <c r="V10" i="12"/>
  <c r="U10" i="12"/>
  <c r="T10" i="12"/>
  <c r="AA10" i="12"/>
  <c r="I10" i="12"/>
  <c r="H10" i="12"/>
  <c r="O10" i="12"/>
  <c r="N10" i="12"/>
  <c r="M10" i="12"/>
  <c r="AG10" i="12"/>
  <c r="AF10" i="12"/>
  <c r="J10" i="12"/>
  <c r="G10" i="12"/>
  <c r="F10" i="12"/>
  <c r="E10" i="12"/>
  <c r="D10" i="12"/>
  <c r="K10" i="12"/>
  <c r="Y10" i="12"/>
  <c r="AC10" i="12"/>
  <c r="S10" i="12"/>
  <c r="X10" i="12"/>
  <c r="AB10" i="12"/>
  <c r="Z10" i="12"/>
  <c r="AE10" i="12"/>
  <c r="L10" i="12"/>
  <c r="C10" i="12"/>
  <c r="AD10" i="12"/>
  <c r="R10" i="12"/>
  <c r="C15" i="12"/>
  <c r="U15" i="12"/>
  <c r="F15" i="12"/>
  <c r="G15" i="12"/>
  <c r="AF15" i="12"/>
  <c r="Q15" i="12"/>
  <c r="AB15" i="12"/>
  <c r="J15" i="12"/>
  <c r="AA15" i="12"/>
  <c r="D15" i="12"/>
  <c r="AC15" i="12"/>
  <c r="N15" i="12"/>
  <c r="O15" i="12"/>
  <c r="H15" i="12"/>
  <c r="Y15" i="12"/>
  <c r="R15" i="12"/>
  <c r="C33" i="12"/>
  <c r="C51" i="12" s="1"/>
  <c r="E15" i="12"/>
  <c r="V15" i="12"/>
  <c r="W15" i="12"/>
  <c r="P15" i="12"/>
  <c r="AG15" i="12"/>
  <c r="Z15" i="12"/>
  <c r="K15" i="12"/>
  <c r="M15" i="12"/>
  <c r="T15" i="12"/>
  <c r="AD15" i="12"/>
  <c r="AE15" i="12"/>
  <c r="X15" i="12"/>
  <c r="L15" i="12"/>
  <c r="I15" i="12"/>
  <c r="S15" i="12"/>
  <c r="E11" i="11"/>
  <c r="E9" i="11"/>
  <c r="H7" i="18"/>
  <c r="G7" i="18"/>
  <c r="F7" i="18"/>
  <c r="E7" i="18"/>
  <c r="D7" i="18"/>
  <c r="D35" i="12" s="1"/>
  <c r="I7" i="18"/>
  <c r="C7" i="18"/>
  <c r="C42" i="12" l="1"/>
  <c r="C48" i="12"/>
  <c r="C45" i="12"/>
  <c r="E35" i="12"/>
  <c r="D53" i="12"/>
  <c r="D26" i="12"/>
  <c r="D34" i="12"/>
  <c r="D23" i="12"/>
  <c r="C41" i="12"/>
  <c r="D31" i="12"/>
  <c r="C49" i="12"/>
  <c r="D36" i="12"/>
  <c r="C54" i="12"/>
  <c r="D33" i="12"/>
  <c r="D32" i="12"/>
  <c r="D28" i="12"/>
  <c r="C50" i="12"/>
  <c r="D25" i="12"/>
  <c r="D29" i="12"/>
  <c r="C46" i="12"/>
  <c r="D30" i="12"/>
  <c r="D27" i="12"/>
  <c r="C44" i="12"/>
  <c r="D24" i="12"/>
  <c r="C43" i="12"/>
  <c r="D46" i="12" l="1"/>
  <c r="E28" i="12"/>
  <c r="D42" i="12"/>
  <c r="E24" i="12"/>
  <c r="D45" i="12"/>
  <c r="E27" i="12"/>
  <c r="D43" i="12"/>
  <c r="E25" i="12"/>
  <c r="D54" i="12"/>
  <c r="E36" i="12"/>
  <c r="D48" i="12"/>
  <c r="E30" i="12"/>
  <c r="E29" i="12"/>
  <c r="D47" i="12"/>
  <c r="D52" i="12"/>
  <c r="E34" i="12"/>
  <c r="D50" i="12"/>
  <c r="E32" i="12"/>
  <c r="E33" i="12"/>
  <c r="D51" i="12"/>
  <c r="E26" i="12"/>
  <c r="D44" i="12"/>
  <c r="D41" i="12"/>
  <c r="E23" i="12"/>
  <c r="D49" i="12"/>
  <c r="E31" i="12"/>
  <c r="F35" i="12"/>
  <c r="E53" i="12"/>
  <c r="F31" i="12" l="1"/>
  <c r="E49" i="12"/>
  <c r="F34" i="12"/>
  <c r="E52" i="12"/>
  <c r="F30" i="12"/>
  <c r="E48" i="12"/>
  <c r="E45" i="12"/>
  <c r="F27" i="12"/>
  <c r="F33" i="12"/>
  <c r="E51" i="12"/>
  <c r="E43" i="12"/>
  <c r="F25" i="12"/>
  <c r="F28" i="12"/>
  <c r="E46" i="12"/>
  <c r="E41" i="12"/>
  <c r="F23" i="12"/>
  <c r="F26" i="12"/>
  <c r="E44" i="12"/>
  <c r="E50" i="12"/>
  <c r="F32" i="12"/>
  <c r="F53" i="12"/>
  <c r="G35" i="12"/>
  <c r="E47" i="12"/>
  <c r="F29" i="12"/>
  <c r="F36" i="12"/>
  <c r="E54" i="12"/>
  <c r="F24" i="12"/>
  <c r="E42" i="12"/>
  <c r="G28" i="12" l="1"/>
  <c r="F46" i="12"/>
  <c r="G34" i="12"/>
  <c r="F52" i="12"/>
  <c r="G24" i="12"/>
  <c r="F42" i="12"/>
  <c r="F50" i="12"/>
  <c r="G32" i="12"/>
  <c r="G23" i="12"/>
  <c r="F41" i="12"/>
  <c r="F43" i="12"/>
  <c r="G25" i="12"/>
  <c r="F51" i="12"/>
  <c r="G33" i="12"/>
  <c r="F44" i="12"/>
  <c r="G26" i="12"/>
  <c r="H35" i="12"/>
  <c r="G53" i="12"/>
  <c r="F48" i="12"/>
  <c r="G30" i="12"/>
  <c r="F47" i="12"/>
  <c r="G29" i="12"/>
  <c r="G36" i="12"/>
  <c r="F54" i="12"/>
  <c r="G27" i="12"/>
  <c r="F45" i="12"/>
  <c r="F49" i="12"/>
  <c r="G31" i="12"/>
  <c r="H30" i="12" l="1"/>
  <c r="G48" i="12"/>
  <c r="G43" i="12"/>
  <c r="H25" i="12"/>
  <c r="H32" i="12"/>
  <c r="G50" i="12"/>
  <c r="G54" i="12"/>
  <c r="H36" i="12"/>
  <c r="G52" i="12"/>
  <c r="H34" i="12"/>
  <c r="H29" i="12"/>
  <c r="G47" i="12"/>
  <c r="G51" i="12"/>
  <c r="H33" i="12"/>
  <c r="H31" i="12"/>
  <c r="G49" i="12"/>
  <c r="H26" i="12"/>
  <c r="G44" i="12"/>
  <c r="H27" i="12"/>
  <c r="G45" i="12"/>
  <c r="H53" i="12"/>
  <c r="I35" i="12"/>
  <c r="H23" i="12"/>
  <c r="G41" i="12"/>
  <c r="H24" i="12"/>
  <c r="G42" i="12"/>
  <c r="G46" i="12"/>
  <c r="H28" i="12"/>
  <c r="H46" i="12" l="1"/>
  <c r="I28" i="12"/>
  <c r="H54" i="12"/>
  <c r="I36" i="12"/>
  <c r="H41" i="12"/>
  <c r="I23" i="12"/>
  <c r="H45" i="12"/>
  <c r="I27" i="12"/>
  <c r="I31" i="12"/>
  <c r="H49" i="12"/>
  <c r="I29" i="12"/>
  <c r="H47" i="12"/>
  <c r="I25" i="12"/>
  <c r="H43" i="12"/>
  <c r="J35" i="12"/>
  <c r="I53" i="12"/>
  <c r="I33" i="12"/>
  <c r="H51" i="12"/>
  <c r="I34" i="12"/>
  <c r="H52" i="12"/>
  <c r="I24" i="12"/>
  <c r="H42" i="12"/>
  <c r="H44" i="12"/>
  <c r="I26" i="12"/>
  <c r="I32" i="12"/>
  <c r="H50" i="12"/>
  <c r="I30" i="12"/>
  <c r="H48" i="12"/>
  <c r="A60" i="23"/>
  <c r="A6" i="23"/>
  <c r="A6" i="22"/>
  <c r="I44" i="12" l="1"/>
  <c r="J26" i="12"/>
  <c r="J27" i="12"/>
  <c r="I45" i="12"/>
  <c r="J36" i="12"/>
  <c r="I54" i="12"/>
  <c r="J30" i="12"/>
  <c r="I48" i="12"/>
  <c r="I52" i="12"/>
  <c r="J34" i="12"/>
  <c r="K35" i="12"/>
  <c r="J53" i="12"/>
  <c r="J29" i="12"/>
  <c r="I47" i="12"/>
  <c r="J23" i="12"/>
  <c r="I41" i="12"/>
  <c r="I46" i="12"/>
  <c r="J28" i="12"/>
  <c r="I50" i="12"/>
  <c r="J32" i="12"/>
  <c r="J24" i="12"/>
  <c r="I42" i="12"/>
  <c r="J33" i="12"/>
  <c r="I51" i="12"/>
  <c r="J25" i="12"/>
  <c r="I43" i="12"/>
  <c r="J31" i="12"/>
  <c r="I49" i="12"/>
  <c r="M3" i="4" a="1"/>
  <c r="L3" i="4" a="1"/>
  <c r="A25" i="23"/>
  <c r="A44" i="23"/>
  <c r="A44" i="22"/>
  <c r="A25" i="22"/>
  <c r="K32" i="12" l="1"/>
  <c r="J50" i="12"/>
  <c r="K31" i="12"/>
  <c r="J49" i="12"/>
  <c r="K33" i="12"/>
  <c r="J51" i="12"/>
  <c r="K23" i="12"/>
  <c r="J41" i="12"/>
  <c r="L35" i="12"/>
  <c r="K53" i="12"/>
  <c r="K30" i="12"/>
  <c r="J48" i="12"/>
  <c r="J45" i="12"/>
  <c r="K27" i="12"/>
  <c r="J46" i="12"/>
  <c r="K28" i="12"/>
  <c r="K34" i="12"/>
  <c r="J52" i="12"/>
  <c r="K26" i="12"/>
  <c r="J44" i="12"/>
  <c r="K25" i="12"/>
  <c r="J43" i="12"/>
  <c r="J42" i="12"/>
  <c r="K24" i="12"/>
  <c r="K29" i="12"/>
  <c r="J47" i="12"/>
  <c r="K36" i="12"/>
  <c r="J54" i="12"/>
  <c r="L4" i="4"/>
  <c r="L32" i="4"/>
  <c r="L5" i="4"/>
  <c r="L22" i="4"/>
  <c r="L27" i="4"/>
  <c r="L24" i="4"/>
  <c r="L11" i="4"/>
  <c r="L14" i="4"/>
  <c r="L3" i="4"/>
  <c r="L16" i="4"/>
  <c r="L26" i="4"/>
  <c r="L6" i="4"/>
  <c r="L9" i="4"/>
  <c r="L8" i="4"/>
  <c r="L10" i="4"/>
  <c r="L29" i="4"/>
  <c r="L19" i="4"/>
  <c r="L31" i="4"/>
  <c r="L33" i="4"/>
  <c r="L28" i="4"/>
  <c r="L18" i="4"/>
  <c r="L7" i="4"/>
  <c r="L23" i="4"/>
  <c r="L20" i="4"/>
  <c r="L25" i="4"/>
  <c r="L21" i="4"/>
  <c r="L15" i="4"/>
  <c r="L12" i="4"/>
  <c r="L17" i="4"/>
  <c r="L13" i="4"/>
  <c r="L30" i="4"/>
  <c r="M3" i="4"/>
  <c r="M7" i="4"/>
  <c r="M5" i="4"/>
  <c r="M8" i="4"/>
  <c r="M11" i="4"/>
  <c r="M30" i="4"/>
  <c r="M18" i="4"/>
  <c r="M23" i="4"/>
  <c r="M22" i="4"/>
  <c r="M33" i="4"/>
  <c r="M15" i="4"/>
  <c r="M25" i="4"/>
  <c r="M14" i="4"/>
  <c r="M4" i="4"/>
  <c r="M28" i="4"/>
  <c r="M9" i="4"/>
  <c r="M6" i="4"/>
  <c r="M26" i="4"/>
  <c r="M20" i="4"/>
  <c r="M32" i="4"/>
  <c r="M29" i="4"/>
  <c r="M10" i="4"/>
  <c r="M12" i="4"/>
  <c r="M16" i="4"/>
  <c r="M21" i="4"/>
  <c r="M17" i="4"/>
  <c r="M27" i="4"/>
  <c r="M31" i="4"/>
  <c r="M13" i="4"/>
  <c r="M24" i="4"/>
  <c r="M19" i="4"/>
  <c r="L28" i="12" l="1"/>
  <c r="K46" i="12"/>
  <c r="L36" i="12"/>
  <c r="K54" i="12"/>
  <c r="L26" i="12"/>
  <c r="K44" i="12"/>
  <c r="K48" i="12"/>
  <c r="L30" i="12"/>
  <c r="L23" i="12"/>
  <c r="K41" i="12"/>
  <c r="L31" i="12"/>
  <c r="K49" i="12"/>
  <c r="L24" i="12"/>
  <c r="K42" i="12"/>
  <c r="L27" i="12"/>
  <c r="K45" i="12"/>
  <c r="L29" i="12"/>
  <c r="K47" i="12"/>
  <c r="L25" i="12"/>
  <c r="K43" i="12"/>
  <c r="K52" i="12"/>
  <c r="L34" i="12"/>
  <c r="M35" i="12"/>
  <c r="L53" i="12"/>
  <c r="L33" i="12"/>
  <c r="K51" i="12"/>
  <c r="L32" i="12"/>
  <c r="K50" i="12"/>
  <c r="A13" i="18"/>
  <c r="A31" i="18" s="1"/>
  <c r="A60" i="21"/>
  <c r="A6" i="21"/>
  <c r="A44" i="21" s="1"/>
  <c r="A60" i="2"/>
  <c r="A6" i="2"/>
  <c r="A44" i="2" s="1"/>
  <c r="B39" i="12"/>
  <c r="B21" i="12"/>
  <c r="M30" i="12" l="1"/>
  <c r="L48" i="12"/>
  <c r="M32" i="12"/>
  <c r="L50" i="12"/>
  <c r="N35" i="12"/>
  <c r="M53" i="12"/>
  <c r="M25" i="12"/>
  <c r="L43" i="12"/>
  <c r="M27" i="12"/>
  <c r="L45" i="12"/>
  <c r="M31" i="12"/>
  <c r="L49" i="12"/>
  <c r="M36" i="12"/>
  <c r="L54" i="12"/>
  <c r="M34" i="12"/>
  <c r="L52" i="12"/>
  <c r="M33" i="12"/>
  <c r="L51" i="12"/>
  <c r="M29" i="12"/>
  <c r="L47" i="12"/>
  <c r="M24" i="12"/>
  <c r="L42" i="12"/>
  <c r="M23" i="12"/>
  <c r="L41" i="12"/>
  <c r="M26" i="12"/>
  <c r="L44" i="12"/>
  <c r="M28" i="12"/>
  <c r="L46" i="12"/>
  <c r="A25" i="21"/>
  <c r="A25" i="2"/>
  <c r="N28" i="12" l="1"/>
  <c r="M46" i="12"/>
  <c r="M41" i="12"/>
  <c r="N23" i="12"/>
  <c r="N29" i="12"/>
  <c r="M47" i="12"/>
  <c r="N34" i="12"/>
  <c r="M52" i="12"/>
  <c r="M49" i="12"/>
  <c r="N31" i="12"/>
  <c r="N25" i="12"/>
  <c r="M43" i="12"/>
  <c r="N32" i="12"/>
  <c r="M50" i="12"/>
  <c r="N26" i="12"/>
  <c r="M44" i="12"/>
  <c r="N24" i="12"/>
  <c r="M42" i="12"/>
  <c r="N33" i="12"/>
  <c r="M51" i="12"/>
  <c r="N36" i="12"/>
  <c r="M54" i="12"/>
  <c r="N27" i="12"/>
  <c r="M45" i="12"/>
  <c r="N53" i="12"/>
  <c r="O35" i="12"/>
  <c r="N30" i="12"/>
  <c r="M48" i="12"/>
  <c r="O76" i="20"/>
  <c r="M76" i="20"/>
  <c r="K76" i="20"/>
  <c r="E18" i="6" s="1"/>
  <c r="J76" i="20"/>
  <c r="O68" i="20"/>
  <c r="M68" i="20"/>
  <c r="K68" i="20"/>
  <c r="J68" i="20"/>
  <c r="O59" i="20"/>
  <c r="M59" i="20"/>
  <c r="K59" i="20"/>
  <c r="J59" i="20"/>
  <c r="O46" i="20"/>
  <c r="M46" i="20"/>
  <c r="K46" i="20"/>
  <c r="J46" i="20"/>
  <c r="O69" i="20"/>
  <c r="M69" i="20"/>
  <c r="K69" i="20"/>
  <c r="J69" i="20"/>
  <c r="O74" i="20"/>
  <c r="M74" i="20"/>
  <c r="K74" i="20"/>
  <c r="J74" i="20"/>
  <c r="O70" i="20"/>
  <c r="M70" i="20"/>
  <c r="K70" i="20"/>
  <c r="E10" i="6" s="1"/>
  <c r="J70" i="20"/>
  <c r="O48" i="20"/>
  <c r="M48" i="20"/>
  <c r="K48" i="20"/>
  <c r="J48" i="20"/>
  <c r="O58" i="20"/>
  <c r="M58" i="20"/>
  <c r="K58" i="20"/>
  <c r="E14" i="6" s="1"/>
  <c r="J58" i="20"/>
  <c r="R44" i="20"/>
  <c r="U44" i="20" s="1"/>
  <c r="K44" i="20"/>
  <c r="R50" i="20"/>
  <c r="U50" i="20" s="1"/>
  <c r="K50" i="20"/>
  <c r="R51" i="20"/>
  <c r="U51" i="20" s="1"/>
  <c r="K51" i="20"/>
  <c r="R45" i="20"/>
  <c r="U45" i="20" s="1"/>
  <c r="K45" i="20"/>
  <c r="R49" i="20"/>
  <c r="U49" i="20" s="1"/>
  <c r="F7" i="6" s="1"/>
  <c r="K49" i="20"/>
  <c r="E7" i="6" s="1"/>
  <c r="R53" i="20"/>
  <c r="U53" i="20" s="1"/>
  <c r="K53" i="20"/>
  <c r="R73" i="20"/>
  <c r="U73" i="20" s="1"/>
  <c r="K73" i="20"/>
  <c r="R65" i="20"/>
  <c r="U65" i="20" s="1"/>
  <c r="K65" i="20"/>
  <c r="R57" i="20"/>
  <c r="U57" i="20" s="1"/>
  <c r="F8" i="6" s="1"/>
  <c r="K57" i="20"/>
  <c r="E8" i="6" s="1"/>
  <c r="R67" i="20"/>
  <c r="U67" i="20" s="1"/>
  <c r="F17" i="6" s="1"/>
  <c r="K67" i="20"/>
  <c r="E17" i="6" s="1"/>
  <c r="R54" i="20"/>
  <c r="U54" i="20" s="1"/>
  <c r="K54" i="20"/>
  <c r="R72" i="20"/>
  <c r="U72" i="20" s="1"/>
  <c r="F11" i="6" s="1"/>
  <c r="K72" i="20"/>
  <c r="E11" i="6" s="1"/>
  <c r="R75" i="20"/>
  <c r="U75" i="20" s="1"/>
  <c r="F16" i="6" s="1"/>
  <c r="K75" i="20"/>
  <c r="E16" i="6" s="1"/>
  <c r="R52" i="20"/>
  <c r="U52" i="20" s="1"/>
  <c r="K52" i="20"/>
  <c r="R60" i="20"/>
  <c r="U60" i="20" s="1"/>
  <c r="K60" i="20"/>
  <c r="R77" i="20"/>
  <c r="U77" i="20" s="1"/>
  <c r="K77" i="20"/>
  <c r="R61" i="20"/>
  <c r="U61" i="20" s="1"/>
  <c r="F13" i="6" s="1"/>
  <c r="K61" i="20"/>
  <c r="E13" i="6" s="1"/>
  <c r="R56" i="20"/>
  <c r="U56" i="20" s="1"/>
  <c r="F12" i="6" s="1"/>
  <c r="K56" i="20"/>
  <c r="E12" i="6" s="1"/>
  <c r="R55" i="20"/>
  <c r="U55" i="20" s="1"/>
  <c r="K55" i="20"/>
  <c r="R71" i="20"/>
  <c r="U71" i="20" s="1"/>
  <c r="K71" i="20"/>
  <c r="R62" i="20"/>
  <c r="U62" i="20" s="1"/>
  <c r="F9" i="6" s="1"/>
  <c r="K62" i="20"/>
  <c r="E9" i="6" s="1"/>
  <c r="R47" i="20"/>
  <c r="U47" i="20" s="1"/>
  <c r="F6" i="6" s="1"/>
  <c r="K47" i="20"/>
  <c r="E6" i="6" s="1"/>
  <c r="R78" i="20"/>
  <c r="U78" i="20" s="1"/>
  <c r="F5" i="6" s="1"/>
  <c r="K78" i="20"/>
  <c r="E5" i="6" s="1"/>
  <c r="R66" i="20"/>
  <c r="U66" i="20" s="1"/>
  <c r="F15" i="6" s="1"/>
  <c r="K66" i="20"/>
  <c r="E15" i="6" s="1"/>
  <c r="R64" i="20"/>
  <c r="U64" i="20" s="1"/>
  <c r="K64" i="20"/>
  <c r="R63" i="20"/>
  <c r="U63" i="20" s="1"/>
  <c r="K63" i="20"/>
  <c r="AC39" i="20"/>
  <c r="AG39" i="20" s="1"/>
  <c r="C5" i="6" s="1"/>
  <c r="R39" i="20"/>
  <c r="B5" i="6" s="1"/>
  <c r="AC38" i="20"/>
  <c r="AG38" i="20" s="1"/>
  <c r="R38" i="20"/>
  <c r="AC37" i="20"/>
  <c r="AG37" i="20" s="1"/>
  <c r="C18" i="6" s="1"/>
  <c r="R37" i="20"/>
  <c r="B18" i="6" s="1"/>
  <c r="AC36" i="20"/>
  <c r="AG36" i="20" s="1"/>
  <c r="C16" i="6" s="1"/>
  <c r="R36" i="20"/>
  <c r="B16" i="6" s="1"/>
  <c r="AC35" i="20"/>
  <c r="AG35" i="20" s="1"/>
  <c r="R35" i="20"/>
  <c r="AC34" i="20"/>
  <c r="AG34" i="20" s="1"/>
  <c r="R34" i="20"/>
  <c r="AC33" i="20"/>
  <c r="AG33" i="20" s="1"/>
  <c r="C11" i="6" s="1"/>
  <c r="R33" i="20"/>
  <c r="B11" i="6" s="1"/>
  <c r="AC32" i="20"/>
  <c r="AG32" i="20" s="1"/>
  <c r="R32" i="20"/>
  <c r="AC31" i="20"/>
  <c r="AG31" i="20" s="1"/>
  <c r="C10" i="6" s="1"/>
  <c r="R31" i="20"/>
  <c r="B10" i="6" s="1"/>
  <c r="AC30" i="20"/>
  <c r="AG30" i="20" s="1"/>
  <c r="R30" i="20"/>
  <c r="AC29" i="20"/>
  <c r="AG29" i="20" s="1"/>
  <c r="R29" i="20"/>
  <c r="AC28" i="20"/>
  <c r="AG28" i="20" s="1"/>
  <c r="C17" i="6" s="1"/>
  <c r="R28" i="20"/>
  <c r="B17" i="6" s="1"/>
  <c r="AC27" i="20"/>
  <c r="AG27" i="20" s="1"/>
  <c r="C15" i="6" s="1"/>
  <c r="R27" i="20"/>
  <c r="B15" i="6" s="1"/>
  <c r="AC26" i="20"/>
  <c r="AG26" i="20" s="1"/>
  <c r="R26" i="20"/>
  <c r="AC25" i="20"/>
  <c r="AG25" i="20" s="1"/>
  <c r="R25" i="20"/>
  <c r="AC24" i="20"/>
  <c r="AG24" i="20" s="1"/>
  <c r="R24" i="20"/>
  <c r="AC23" i="20"/>
  <c r="AG23" i="20" s="1"/>
  <c r="C9" i="6" s="1"/>
  <c r="R23" i="20"/>
  <c r="B9" i="6" s="1"/>
  <c r="AC22" i="20"/>
  <c r="AG22" i="20" s="1"/>
  <c r="C13" i="6" s="1"/>
  <c r="R22" i="20"/>
  <c r="B13" i="6" s="1"/>
  <c r="AC21" i="20"/>
  <c r="AG21" i="20" s="1"/>
  <c r="R21" i="20"/>
  <c r="AC20" i="20"/>
  <c r="AG20" i="20" s="1"/>
  <c r="R20" i="20"/>
  <c r="AC19" i="20"/>
  <c r="AG19" i="20" s="1"/>
  <c r="C14" i="6" s="1"/>
  <c r="R19" i="20"/>
  <c r="B14" i="6" s="1"/>
  <c r="AC18" i="20"/>
  <c r="AG18" i="20" s="1"/>
  <c r="C8" i="6" s="1"/>
  <c r="R18" i="20"/>
  <c r="B8" i="6" s="1"/>
  <c r="AC17" i="20"/>
  <c r="AG17" i="20" s="1"/>
  <c r="C12" i="6" s="1"/>
  <c r="R17" i="20"/>
  <c r="B12" i="6" s="1"/>
  <c r="AC16" i="20"/>
  <c r="AG16" i="20" s="1"/>
  <c r="R16" i="20"/>
  <c r="AC15" i="20"/>
  <c r="AG15" i="20" s="1"/>
  <c r="R15" i="20"/>
  <c r="AC14" i="20"/>
  <c r="AG14" i="20" s="1"/>
  <c r="R14" i="20"/>
  <c r="AC13" i="20"/>
  <c r="AG13" i="20" s="1"/>
  <c r="R13" i="20"/>
  <c r="AC12" i="20"/>
  <c r="AG12" i="20" s="1"/>
  <c r="R12" i="20"/>
  <c r="AC11" i="20"/>
  <c r="AG11" i="20" s="1"/>
  <c r="R11" i="20"/>
  <c r="AC10" i="20"/>
  <c r="AG10" i="20" s="1"/>
  <c r="C7" i="6" s="1"/>
  <c r="R10" i="20"/>
  <c r="B7" i="6" s="1"/>
  <c r="AC9" i="20"/>
  <c r="AG9" i="20" s="1"/>
  <c r="R9" i="20"/>
  <c r="AC8" i="20"/>
  <c r="AG8" i="20" s="1"/>
  <c r="C6" i="6" s="1"/>
  <c r="R8" i="20"/>
  <c r="B6" i="6" s="1"/>
  <c r="AC7" i="20"/>
  <c r="AG7" i="20" s="1"/>
  <c r="R7" i="20"/>
  <c r="AC6" i="20"/>
  <c r="AG6" i="20" s="1"/>
  <c r="R6" i="20"/>
  <c r="AC5" i="20"/>
  <c r="AG5" i="20" s="1"/>
  <c r="R5" i="20"/>
  <c r="C12" i="21" l="1"/>
  <c r="B12" i="21"/>
  <c r="D12" i="2"/>
  <c r="Q12" i="2"/>
  <c r="M12" i="2"/>
  <c r="S12" i="2"/>
  <c r="W12" i="2"/>
  <c r="AE12" i="2"/>
  <c r="P12" i="2"/>
  <c r="K12" i="2"/>
  <c r="X12" i="2"/>
  <c r="H12" i="2"/>
  <c r="AF12" i="2"/>
  <c r="AB12" i="2"/>
  <c r="AD12" i="2"/>
  <c r="B12" i="2"/>
  <c r="I12" i="2"/>
  <c r="Y12" i="2"/>
  <c r="J12" i="2"/>
  <c r="AC12" i="2"/>
  <c r="V12" i="2"/>
  <c r="T12" i="2"/>
  <c r="L12" i="2"/>
  <c r="O12" i="2"/>
  <c r="G12" i="2"/>
  <c r="E12" i="2"/>
  <c r="Z12" i="2"/>
  <c r="N12" i="2"/>
  <c r="U12" i="2"/>
  <c r="R12" i="2"/>
  <c r="F12" i="2"/>
  <c r="AA12" i="2"/>
  <c r="C12" i="2"/>
  <c r="D12" i="21"/>
  <c r="E12" i="21"/>
  <c r="F12" i="21"/>
  <c r="G12" i="21"/>
  <c r="H12" i="21"/>
  <c r="I12" i="21"/>
  <c r="J12" i="21"/>
  <c r="K12" i="21"/>
  <c r="L12" i="21"/>
  <c r="V13" i="2"/>
  <c r="C13" i="21"/>
  <c r="AC13" i="2"/>
  <c r="N13" i="2"/>
  <c r="C13" i="2"/>
  <c r="Y13" i="2"/>
  <c r="AB13" i="2"/>
  <c r="D13" i="2"/>
  <c r="AE13" i="2"/>
  <c r="S13" i="2"/>
  <c r="O13" i="2"/>
  <c r="Z13" i="2"/>
  <c r="P13" i="2"/>
  <c r="I13" i="2"/>
  <c r="K13" i="2"/>
  <c r="U13" i="2"/>
  <c r="Q13" i="2"/>
  <c r="AA13" i="2"/>
  <c r="AF13" i="2"/>
  <c r="AD13" i="2"/>
  <c r="R13" i="2"/>
  <c r="B13" i="2"/>
  <c r="X13" i="2"/>
  <c r="E13" i="2"/>
  <c r="G13" i="2"/>
  <c r="T13" i="2"/>
  <c r="J13" i="2"/>
  <c r="L13" i="2"/>
  <c r="H13" i="2"/>
  <c r="D13" i="21"/>
  <c r="W13" i="2"/>
  <c r="F13" i="2"/>
  <c r="M13" i="2"/>
  <c r="B13" i="21"/>
  <c r="E13" i="21"/>
  <c r="F13" i="21"/>
  <c r="G13" i="21"/>
  <c r="H13" i="21"/>
  <c r="I13" i="21"/>
  <c r="J13" i="21"/>
  <c r="K13" i="21"/>
  <c r="L13" i="21"/>
  <c r="C8" i="23"/>
  <c r="B8" i="22"/>
  <c r="B8" i="23"/>
  <c r="Q8" i="22"/>
  <c r="AA8" i="22"/>
  <c r="D8" i="22"/>
  <c r="L8" i="22"/>
  <c r="N8" i="22"/>
  <c r="V8" i="22"/>
  <c r="K8" i="22"/>
  <c r="AD8" i="22"/>
  <c r="S8" i="22"/>
  <c r="AE8" i="22"/>
  <c r="H8" i="22"/>
  <c r="M8" i="22"/>
  <c r="AF8" i="22"/>
  <c r="AB8" i="22"/>
  <c r="O8" i="22"/>
  <c r="W8" i="22"/>
  <c r="I8" i="22"/>
  <c r="E8" i="22"/>
  <c r="AC8" i="22"/>
  <c r="F8" i="22"/>
  <c r="T8" i="22"/>
  <c r="C8" i="22"/>
  <c r="X8" i="22"/>
  <c r="J8" i="22"/>
  <c r="G8" i="22"/>
  <c r="U8" i="22"/>
  <c r="R8" i="22"/>
  <c r="D8" i="23"/>
  <c r="Z8" i="22"/>
  <c r="Y8" i="22"/>
  <c r="P8" i="22"/>
  <c r="E8" i="23"/>
  <c r="F8" i="23"/>
  <c r="G8" i="23"/>
  <c r="H8" i="23"/>
  <c r="I8" i="23"/>
  <c r="J8" i="23"/>
  <c r="K8" i="23"/>
  <c r="L8" i="23"/>
  <c r="C28" i="21"/>
  <c r="AC28" i="2"/>
  <c r="F28" i="2"/>
  <c r="V28" i="2"/>
  <c r="AE28" i="2"/>
  <c r="AB28" i="2"/>
  <c r="P28" i="2"/>
  <c r="Q28" i="2"/>
  <c r="K28" i="2"/>
  <c r="AD28" i="2"/>
  <c r="AA28" i="2"/>
  <c r="D28" i="2"/>
  <c r="S28" i="2"/>
  <c r="E28" i="2"/>
  <c r="U28" i="2"/>
  <c r="T28" i="2"/>
  <c r="M28" i="2"/>
  <c r="X28" i="2"/>
  <c r="Z28" i="2"/>
  <c r="B28" i="21"/>
  <c r="R28" i="2"/>
  <c r="I28" i="2"/>
  <c r="Y28" i="2"/>
  <c r="N28" i="2"/>
  <c r="D28" i="21"/>
  <c r="G28" i="2"/>
  <c r="W28" i="2"/>
  <c r="H28" i="2"/>
  <c r="AF28" i="2"/>
  <c r="J28" i="2"/>
  <c r="C28" i="2"/>
  <c r="B28" i="2"/>
  <c r="O28" i="2"/>
  <c r="L28" i="2"/>
  <c r="E28" i="21"/>
  <c r="F28" i="21"/>
  <c r="G28" i="21"/>
  <c r="H28" i="21"/>
  <c r="I28" i="21"/>
  <c r="J28" i="21"/>
  <c r="K28" i="21"/>
  <c r="L28" i="21"/>
  <c r="C29" i="21"/>
  <c r="Q29" i="2"/>
  <c r="S29" i="2"/>
  <c r="M29" i="2"/>
  <c r="I29" i="2"/>
  <c r="L29" i="2"/>
  <c r="F29" i="2"/>
  <c r="D29" i="2"/>
  <c r="H29" i="2"/>
  <c r="U29" i="2"/>
  <c r="AA29" i="2"/>
  <c r="AB29" i="2"/>
  <c r="V29" i="2"/>
  <c r="J29" i="2"/>
  <c r="Y29" i="2"/>
  <c r="B29" i="21"/>
  <c r="AD29" i="2"/>
  <c r="K29" i="2"/>
  <c r="E29" i="2"/>
  <c r="D29" i="21"/>
  <c r="C29" i="2"/>
  <c r="N29" i="2"/>
  <c r="T29" i="2"/>
  <c r="AE29" i="2"/>
  <c r="B29" i="2"/>
  <c r="Z29" i="2"/>
  <c r="AF29" i="2"/>
  <c r="O29" i="2"/>
  <c r="P29" i="2"/>
  <c r="G29" i="2"/>
  <c r="W29" i="2"/>
  <c r="R29" i="2"/>
  <c r="X29" i="2"/>
  <c r="AC29" i="2"/>
  <c r="E29" i="21"/>
  <c r="F29" i="21"/>
  <c r="G29" i="21"/>
  <c r="H29" i="21"/>
  <c r="I29" i="21"/>
  <c r="J29" i="21"/>
  <c r="K29" i="21"/>
  <c r="L29" i="21"/>
  <c r="E30" i="21"/>
  <c r="T30" i="2"/>
  <c r="P30" i="2"/>
  <c r="AA30" i="2"/>
  <c r="H30" i="2"/>
  <c r="AF30" i="2"/>
  <c r="X30" i="2"/>
  <c r="B30" i="21"/>
  <c r="D30" i="2"/>
  <c r="D30" i="21"/>
  <c r="AE30" i="2"/>
  <c r="K30" i="2"/>
  <c r="W30" i="2"/>
  <c r="C30" i="2"/>
  <c r="AB30" i="2"/>
  <c r="J30" i="2"/>
  <c r="Z30" i="2"/>
  <c r="Q30" i="2"/>
  <c r="I30" i="2"/>
  <c r="F30" i="2"/>
  <c r="L30" i="2"/>
  <c r="AC30" i="2"/>
  <c r="B30" i="2"/>
  <c r="O30" i="2"/>
  <c r="G30" i="2"/>
  <c r="S30" i="2"/>
  <c r="N30" i="2"/>
  <c r="E30" i="2"/>
  <c r="R30" i="2"/>
  <c r="AD30" i="2"/>
  <c r="Y30" i="2"/>
  <c r="V30" i="2"/>
  <c r="M30" i="2"/>
  <c r="U30" i="2"/>
  <c r="F30" i="21"/>
  <c r="C30" i="21"/>
  <c r="G30" i="21"/>
  <c r="H30" i="21"/>
  <c r="I30" i="21"/>
  <c r="J30" i="21"/>
  <c r="K30" i="21"/>
  <c r="L30" i="21"/>
  <c r="C35" i="21"/>
  <c r="AE35" i="2"/>
  <c r="V35" i="2"/>
  <c r="AA35" i="2"/>
  <c r="H35" i="2"/>
  <c r="R35" i="2"/>
  <c r="P35" i="2"/>
  <c r="B35" i="2"/>
  <c r="B35" i="21"/>
  <c r="I35" i="2"/>
  <c r="AF35" i="2"/>
  <c r="O35" i="2"/>
  <c r="W35" i="2"/>
  <c r="T35" i="2"/>
  <c r="S35" i="2"/>
  <c r="G35" i="2"/>
  <c r="C35" i="2"/>
  <c r="M35" i="2"/>
  <c r="J35" i="2"/>
  <c r="E35" i="2"/>
  <c r="U35" i="2"/>
  <c r="F35" i="2"/>
  <c r="Z35" i="2"/>
  <c r="K35" i="2"/>
  <c r="D35" i="21"/>
  <c r="Y35" i="2"/>
  <c r="Q35" i="2"/>
  <c r="AC35" i="2"/>
  <c r="AB35" i="2"/>
  <c r="N35" i="2"/>
  <c r="AD35" i="2"/>
  <c r="D35" i="2"/>
  <c r="X35" i="2"/>
  <c r="L35" i="2"/>
  <c r="E35" i="21"/>
  <c r="F35" i="21"/>
  <c r="G35" i="21"/>
  <c r="H35" i="21"/>
  <c r="I35" i="21"/>
  <c r="J35" i="21"/>
  <c r="K35" i="21"/>
  <c r="L35" i="21"/>
  <c r="B38" i="21"/>
  <c r="Q38" i="2"/>
  <c r="AD38" i="2"/>
  <c r="G38" i="2"/>
  <c r="L38" i="2"/>
  <c r="F38" i="2"/>
  <c r="U38" i="2"/>
  <c r="N38" i="2"/>
  <c r="AB38" i="2"/>
  <c r="W38" i="2"/>
  <c r="H38" i="2"/>
  <c r="D38" i="2"/>
  <c r="X38" i="2"/>
  <c r="T38" i="2"/>
  <c r="P38" i="2"/>
  <c r="E38" i="2"/>
  <c r="C38" i="21"/>
  <c r="AF38" i="2"/>
  <c r="K38" i="2"/>
  <c r="AA38" i="2"/>
  <c r="S38" i="2"/>
  <c r="V38" i="2"/>
  <c r="B38" i="2"/>
  <c r="I38" i="2"/>
  <c r="AE38" i="2"/>
  <c r="J38" i="2"/>
  <c r="Y38" i="2"/>
  <c r="M38" i="2"/>
  <c r="R38" i="2"/>
  <c r="AC38" i="2"/>
  <c r="Z38" i="2"/>
  <c r="C38" i="2"/>
  <c r="O38" i="2"/>
  <c r="D38" i="21"/>
  <c r="E38" i="21"/>
  <c r="F38" i="21"/>
  <c r="G38" i="21"/>
  <c r="H38" i="21"/>
  <c r="I38" i="21"/>
  <c r="J38" i="21"/>
  <c r="K38" i="21"/>
  <c r="L38" i="21"/>
  <c r="V37" i="22"/>
  <c r="F37" i="22"/>
  <c r="X37" i="22"/>
  <c r="AB37" i="22"/>
  <c r="AA37" i="22"/>
  <c r="E37" i="22"/>
  <c r="R37" i="22"/>
  <c r="H37" i="22"/>
  <c r="J37" i="22"/>
  <c r="I37" i="22"/>
  <c r="U37" i="22"/>
  <c r="C37" i="23"/>
  <c r="W37" i="22"/>
  <c r="Z37" i="22"/>
  <c r="AE37" i="22"/>
  <c r="AD37" i="22"/>
  <c r="B37" i="22"/>
  <c r="Q37" i="22"/>
  <c r="S37" i="22"/>
  <c r="AF37" i="22"/>
  <c r="D37" i="23"/>
  <c r="G37" i="22"/>
  <c r="T37" i="22"/>
  <c r="F37" i="23"/>
  <c r="AC37" i="22"/>
  <c r="K37" i="22"/>
  <c r="C37" i="22"/>
  <c r="P37" i="22"/>
  <c r="M37" i="22"/>
  <c r="L37" i="22"/>
  <c r="O37" i="22"/>
  <c r="B37" i="23"/>
  <c r="E37" i="23"/>
  <c r="N37" i="22"/>
  <c r="Y37" i="22"/>
  <c r="D37" i="22"/>
  <c r="G37" i="23"/>
  <c r="H37" i="23"/>
  <c r="I37" i="23"/>
  <c r="J37" i="23"/>
  <c r="K37" i="23"/>
  <c r="L37" i="23"/>
  <c r="C28" i="23"/>
  <c r="D28" i="22"/>
  <c r="T28" i="22"/>
  <c r="Q28" i="22"/>
  <c r="AD28" i="22"/>
  <c r="AA28" i="22"/>
  <c r="O28" i="22"/>
  <c r="AC28" i="22"/>
  <c r="F28" i="22"/>
  <c r="L28" i="22"/>
  <c r="AE28" i="22"/>
  <c r="AB28" i="22"/>
  <c r="P28" i="22"/>
  <c r="K28" i="22"/>
  <c r="M28" i="22"/>
  <c r="W28" i="22"/>
  <c r="X28" i="22"/>
  <c r="E28" i="22"/>
  <c r="AF28" i="22"/>
  <c r="C28" i="22"/>
  <c r="Y28" i="22"/>
  <c r="J28" i="22"/>
  <c r="B28" i="22"/>
  <c r="R28" i="22"/>
  <c r="H28" i="22"/>
  <c r="U28" i="22"/>
  <c r="D28" i="23"/>
  <c r="I28" i="22"/>
  <c r="N28" i="22"/>
  <c r="G28" i="22"/>
  <c r="B28" i="23"/>
  <c r="Z28" i="22"/>
  <c r="S28" i="22"/>
  <c r="V28" i="22"/>
  <c r="E28" i="23"/>
  <c r="F28" i="23"/>
  <c r="G28" i="23"/>
  <c r="H28" i="23"/>
  <c r="I28" i="23"/>
  <c r="J28" i="23"/>
  <c r="K28" i="23"/>
  <c r="L28" i="23"/>
  <c r="O34" i="22"/>
  <c r="AE34" i="22"/>
  <c r="AA34" i="22"/>
  <c r="AD34" i="22"/>
  <c r="X34" i="22"/>
  <c r="Y34" i="22"/>
  <c r="K34" i="22"/>
  <c r="G34" i="22"/>
  <c r="I34" i="22"/>
  <c r="AF34" i="22"/>
  <c r="M34" i="22"/>
  <c r="AB34" i="22"/>
  <c r="C34" i="23"/>
  <c r="E34" i="22"/>
  <c r="D34" i="23"/>
  <c r="E34" i="23"/>
  <c r="J34" i="22"/>
  <c r="P34" i="22"/>
  <c r="Q34" i="22"/>
  <c r="W34" i="22"/>
  <c r="N34" i="22"/>
  <c r="B34" i="22"/>
  <c r="T34" i="22"/>
  <c r="AC34" i="22"/>
  <c r="V34" i="22"/>
  <c r="R34" i="22"/>
  <c r="B34" i="23"/>
  <c r="U34" i="22"/>
  <c r="L34" i="22"/>
  <c r="H34" i="22"/>
  <c r="D34" i="22"/>
  <c r="Z34" i="22"/>
  <c r="C34" i="22"/>
  <c r="S34" i="22"/>
  <c r="F34" i="22"/>
  <c r="F34" i="23"/>
  <c r="G34" i="23"/>
  <c r="H34" i="23"/>
  <c r="I34" i="23"/>
  <c r="J34" i="23"/>
  <c r="K34" i="23"/>
  <c r="L34" i="23"/>
  <c r="E33" i="23"/>
  <c r="Z33" i="22"/>
  <c r="B33" i="23"/>
  <c r="W33" i="22"/>
  <c r="V33" i="22"/>
  <c r="I33" i="22"/>
  <c r="F33" i="22"/>
  <c r="H33" i="22"/>
  <c r="O33" i="22"/>
  <c r="S33" i="22"/>
  <c r="J33" i="22"/>
  <c r="Q33" i="22"/>
  <c r="N33" i="22"/>
  <c r="L33" i="22"/>
  <c r="R33" i="22"/>
  <c r="Y33" i="22"/>
  <c r="K33" i="22"/>
  <c r="D33" i="22"/>
  <c r="D33" i="23"/>
  <c r="G33" i="22"/>
  <c r="AB33" i="22"/>
  <c r="B33" i="22"/>
  <c r="AD33" i="22"/>
  <c r="U33" i="22"/>
  <c r="X33" i="22"/>
  <c r="P33" i="22"/>
  <c r="T33" i="22"/>
  <c r="AC33" i="22"/>
  <c r="C33" i="22"/>
  <c r="AA33" i="22"/>
  <c r="F33" i="23"/>
  <c r="E33" i="22"/>
  <c r="AF33" i="22"/>
  <c r="M33" i="22"/>
  <c r="C33" i="23"/>
  <c r="AE33" i="22"/>
  <c r="G33" i="23"/>
  <c r="H33" i="23"/>
  <c r="I33" i="23"/>
  <c r="J33" i="23"/>
  <c r="K33" i="23"/>
  <c r="L33" i="23"/>
  <c r="C17" i="23"/>
  <c r="L17" i="22"/>
  <c r="M17" i="22"/>
  <c r="AC17" i="22"/>
  <c r="H17" i="22"/>
  <c r="D17" i="22"/>
  <c r="W17" i="22"/>
  <c r="F17" i="22"/>
  <c r="O17" i="22"/>
  <c r="T17" i="22"/>
  <c r="B17" i="23"/>
  <c r="X17" i="22"/>
  <c r="P17" i="22"/>
  <c r="AF17" i="22"/>
  <c r="Z17" i="22"/>
  <c r="N17" i="22"/>
  <c r="Q17" i="22"/>
  <c r="K17" i="22"/>
  <c r="C17" i="22"/>
  <c r="G17" i="22"/>
  <c r="AB17" i="22"/>
  <c r="V17" i="22"/>
  <c r="B17" i="22"/>
  <c r="AA17" i="22"/>
  <c r="AD17" i="22"/>
  <c r="S17" i="22"/>
  <c r="E17" i="22"/>
  <c r="I17" i="22"/>
  <c r="D17" i="23"/>
  <c r="R17" i="22"/>
  <c r="Y17" i="22"/>
  <c r="U17" i="22"/>
  <c r="AE17" i="22"/>
  <c r="J17" i="22"/>
  <c r="E17" i="23"/>
  <c r="F17" i="23"/>
  <c r="G17" i="23"/>
  <c r="H17" i="23"/>
  <c r="I17" i="23"/>
  <c r="J17" i="23"/>
  <c r="K17" i="23"/>
  <c r="L17" i="23"/>
  <c r="M13" i="22"/>
  <c r="AE13" i="22"/>
  <c r="AD13" i="22"/>
  <c r="AC13" i="22"/>
  <c r="V13" i="22"/>
  <c r="D13" i="22"/>
  <c r="N13" i="22"/>
  <c r="S13" i="22"/>
  <c r="C13" i="22"/>
  <c r="O13" i="22"/>
  <c r="B13" i="22"/>
  <c r="X13" i="22"/>
  <c r="E13" i="22"/>
  <c r="AF13" i="22"/>
  <c r="G13" i="22"/>
  <c r="T13" i="22"/>
  <c r="J13" i="22"/>
  <c r="B13" i="23"/>
  <c r="W13" i="22"/>
  <c r="L13" i="22"/>
  <c r="H13" i="22"/>
  <c r="Y13" i="22"/>
  <c r="Q13" i="22"/>
  <c r="I13" i="22"/>
  <c r="K13" i="22"/>
  <c r="F13" i="22"/>
  <c r="U13" i="22"/>
  <c r="D13" i="23"/>
  <c r="AB13" i="22"/>
  <c r="R13" i="22"/>
  <c r="Z13" i="22"/>
  <c r="C13" i="23"/>
  <c r="AA13" i="22"/>
  <c r="P13" i="22"/>
  <c r="E13" i="23"/>
  <c r="F13" i="23"/>
  <c r="G13" i="23"/>
  <c r="H13" i="23"/>
  <c r="I13" i="23"/>
  <c r="J13" i="23"/>
  <c r="K13" i="23"/>
  <c r="L13" i="23"/>
  <c r="O23" i="12"/>
  <c r="N41" i="12"/>
  <c r="M8" i="23" s="1"/>
  <c r="B19" i="23"/>
  <c r="Z19" i="22"/>
  <c r="AA19" i="22"/>
  <c r="AB19" i="22"/>
  <c r="W19" i="22"/>
  <c r="S19" i="22"/>
  <c r="H19" i="22"/>
  <c r="D19" i="22"/>
  <c r="V19" i="22"/>
  <c r="AF19" i="22"/>
  <c r="C19" i="23"/>
  <c r="Q19" i="22"/>
  <c r="AD19" i="22"/>
  <c r="F19" i="22"/>
  <c r="AE19" i="22"/>
  <c r="Y19" i="22"/>
  <c r="J19" i="22"/>
  <c r="M19" i="22"/>
  <c r="R19" i="22"/>
  <c r="AC19" i="22"/>
  <c r="G19" i="22"/>
  <c r="C19" i="22"/>
  <c r="U19" i="22"/>
  <c r="X19" i="22"/>
  <c r="O19" i="22"/>
  <c r="P19" i="22"/>
  <c r="E19" i="22"/>
  <c r="N19" i="22"/>
  <c r="K19" i="22"/>
  <c r="L19" i="22"/>
  <c r="B19" i="22"/>
  <c r="T19" i="22"/>
  <c r="I19" i="22"/>
  <c r="D19" i="23"/>
  <c r="E19" i="23"/>
  <c r="F19" i="23"/>
  <c r="G19" i="23"/>
  <c r="H19" i="23"/>
  <c r="I19" i="23"/>
  <c r="J19" i="23"/>
  <c r="K19" i="23"/>
  <c r="L19" i="23"/>
  <c r="E11" i="23"/>
  <c r="AB11" i="22"/>
  <c r="T11" i="22"/>
  <c r="P11" i="22"/>
  <c r="AA11" i="22"/>
  <c r="H11" i="22"/>
  <c r="B11" i="23"/>
  <c r="B11" i="22"/>
  <c r="O11" i="22"/>
  <c r="J11" i="22"/>
  <c r="G11" i="22"/>
  <c r="C11" i="23"/>
  <c r="M11" i="22"/>
  <c r="U11" i="22"/>
  <c r="F11" i="23"/>
  <c r="X11" i="22"/>
  <c r="D11" i="23"/>
  <c r="K11" i="22"/>
  <c r="C11" i="22"/>
  <c r="Q11" i="22"/>
  <c r="I11" i="22"/>
  <c r="F11" i="22"/>
  <c r="L11" i="22"/>
  <c r="AC11" i="22"/>
  <c r="AF11" i="22"/>
  <c r="D11" i="22"/>
  <c r="AE11" i="22"/>
  <c r="W11" i="22"/>
  <c r="S11" i="22"/>
  <c r="N11" i="22"/>
  <c r="Z11" i="22"/>
  <c r="E11" i="22"/>
  <c r="R11" i="22"/>
  <c r="AD11" i="22"/>
  <c r="Y11" i="22"/>
  <c r="V11" i="22"/>
  <c r="G11" i="23"/>
  <c r="H11" i="23"/>
  <c r="I11" i="23"/>
  <c r="J11" i="23"/>
  <c r="K11" i="23"/>
  <c r="L11" i="23"/>
  <c r="C10" i="23"/>
  <c r="F10" i="22"/>
  <c r="D10" i="22"/>
  <c r="X10" i="22"/>
  <c r="H10" i="22"/>
  <c r="U10" i="22"/>
  <c r="AA10" i="22"/>
  <c r="AB10" i="22"/>
  <c r="L10" i="22"/>
  <c r="Q10" i="22"/>
  <c r="J10" i="22"/>
  <c r="S10" i="22"/>
  <c r="C10" i="22"/>
  <c r="I10" i="22"/>
  <c r="O10" i="22"/>
  <c r="T10" i="22"/>
  <c r="P10" i="22"/>
  <c r="AE10" i="22"/>
  <c r="D10" i="23"/>
  <c r="Y10" i="22"/>
  <c r="AF10" i="22"/>
  <c r="G10" i="22"/>
  <c r="E10" i="22"/>
  <c r="B10" i="22"/>
  <c r="K10" i="22"/>
  <c r="M10" i="22"/>
  <c r="AC10" i="22"/>
  <c r="N10" i="22"/>
  <c r="W10" i="22"/>
  <c r="B10" i="23"/>
  <c r="AD10" i="22"/>
  <c r="R10" i="22"/>
  <c r="Z10" i="22"/>
  <c r="V10" i="22"/>
  <c r="E10" i="23"/>
  <c r="F10" i="23"/>
  <c r="G10" i="23"/>
  <c r="H10" i="23"/>
  <c r="I10" i="23"/>
  <c r="J10" i="23"/>
  <c r="K10" i="23"/>
  <c r="L10" i="23"/>
  <c r="O30" i="12"/>
  <c r="N48" i="12"/>
  <c r="M34" i="23" s="1"/>
  <c r="O27" i="12"/>
  <c r="N45" i="12"/>
  <c r="M12" i="21" s="1"/>
  <c r="O33" i="12"/>
  <c r="N51" i="12"/>
  <c r="M37" i="23" s="1"/>
  <c r="O26" i="12"/>
  <c r="N44" i="12"/>
  <c r="M11" i="23" s="1"/>
  <c r="O25" i="12"/>
  <c r="N43" i="12"/>
  <c r="M29" i="21" s="1"/>
  <c r="O34" i="12"/>
  <c r="N52" i="12"/>
  <c r="M19" i="23" s="1"/>
  <c r="C17" i="21"/>
  <c r="F17" i="2"/>
  <c r="O17" i="2"/>
  <c r="L17" i="2"/>
  <c r="T17" i="2"/>
  <c r="AB17" i="2"/>
  <c r="AC17" i="2"/>
  <c r="H17" i="2"/>
  <c r="D17" i="2"/>
  <c r="Y17" i="2"/>
  <c r="U17" i="2"/>
  <c r="AE17" i="2"/>
  <c r="J17" i="2"/>
  <c r="I17" i="2"/>
  <c r="AA17" i="2"/>
  <c r="G17" i="2"/>
  <c r="AD17" i="2"/>
  <c r="D17" i="21"/>
  <c r="X17" i="2"/>
  <c r="P17" i="2"/>
  <c r="K17" i="2"/>
  <c r="M17" i="2"/>
  <c r="V17" i="2"/>
  <c r="B17" i="2"/>
  <c r="AF17" i="2"/>
  <c r="Z17" i="2"/>
  <c r="N17" i="2"/>
  <c r="R17" i="2"/>
  <c r="Q17" i="2"/>
  <c r="S17" i="2"/>
  <c r="C17" i="2"/>
  <c r="W17" i="2"/>
  <c r="E17" i="2"/>
  <c r="B17" i="21"/>
  <c r="E17" i="21"/>
  <c r="F17" i="21"/>
  <c r="G17" i="21"/>
  <c r="H17" i="21"/>
  <c r="I17" i="21"/>
  <c r="J17" i="21"/>
  <c r="K17" i="21"/>
  <c r="L17" i="21"/>
  <c r="E18" i="21"/>
  <c r="Y18" i="2"/>
  <c r="U18" i="2"/>
  <c r="J18" i="2"/>
  <c r="I18" i="2"/>
  <c r="AC18" i="2"/>
  <c r="H18" i="2"/>
  <c r="V18" i="2"/>
  <c r="F18" i="2"/>
  <c r="E18" i="2"/>
  <c r="Q18" i="2"/>
  <c r="T18" i="2"/>
  <c r="L18" i="2"/>
  <c r="O18" i="2"/>
  <c r="N18" i="2"/>
  <c r="Z18" i="2"/>
  <c r="X18" i="2"/>
  <c r="K18" i="2"/>
  <c r="D18" i="2"/>
  <c r="C18" i="2"/>
  <c r="W18" i="2"/>
  <c r="B18" i="21"/>
  <c r="AB18" i="2"/>
  <c r="R18" i="2"/>
  <c r="S18" i="2"/>
  <c r="D18" i="21"/>
  <c r="G18" i="2"/>
  <c r="AD18" i="2"/>
  <c r="B18" i="2"/>
  <c r="F18" i="21"/>
  <c r="M18" i="2"/>
  <c r="AE18" i="2"/>
  <c r="AA18" i="2"/>
  <c r="AF18" i="2"/>
  <c r="P18" i="2"/>
  <c r="G18" i="21"/>
  <c r="C18" i="21"/>
  <c r="H18" i="21"/>
  <c r="I18" i="21"/>
  <c r="J18" i="21"/>
  <c r="K18" i="21"/>
  <c r="L18" i="21"/>
  <c r="K8" i="2"/>
  <c r="S8" i="2"/>
  <c r="H8" i="2"/>
  <c r="P8" i="2"/>
  <c r="C8" i="2"/>
  <c r="Q8" i="2"/>
  <c r="AA8" i="2"/>
  <c r="AE8" i="2"/>
  <c r="G8" i="2"/>
  <c r="AD8" i="2"/>
  <c r="U8" i="2"/>
  <c r="R8" i="2"/>
  <c r="D8" i="21"/>
  <c r="N8" i="2"/>
  <c r="M8" i="2"/>
  <c r="C8" i="21"/>
  <c r="Z8" i="2"/>
  <c r="T8" i="2"/>
  <c r="Y8" i="2"/>
  <c r="B8" i="2"/>
  <c r="V8" i="2"/>
  <c r="D8" i="2"/>
  <c r="L8" i="2"/>
  <c r="X8" i="2"/>
  <c r="AF8" i="2"/>
  <c r="AB8" i="2"/>
  <c r="O8" i="2"/>
  <c r="W8" i="2"/>
  <c r="I8" i="2"/>
  <c r="E8" i="2"/>
  <c r="J8" i="2"/>
  <c r="AC8" i="2"/>
  <c r="F8" i="2"/>
  <c r="E8" i="21"/>
  <c r="B8" i="21"/>
  <c r="F8" i="21"/>
  <c r="G8" i="21"/>
  <c r="H8" i="21"/>
  <c r="I8" i="21"/>
  <c r="J8" i="21"/>
  <c r="K8" i="21"/>
  <c r="L8" i="21"/>
  <c r="C16" i="23"/>
  <c r="D16" i="22"/>
  <c r="I16" i="22"/>
  <c r="X16" i="22"/>
  <c r="T16" i="22"/>
  <c r="V16" i="22"/>
  <c r="H16" i="22"/>
  <c r="P16" i="22"/>
  <c r="R16" i="22"/>
  <c r="S16" i="22"/>
  <c r="G16" i="22"/>
  <c r="L16" i="22"/>
  <c r="Q16" i="22"/>
  <c r="M16" i="22"/>
  <c r="J16" i="22"/>
  <c r="AC16" i="22"/>
  <c r="U16" i="22"/>
  <c r="F16" i="22"/>
  <c r="Z16" i="22"/>
  <c r="N16" i="22"/>
  <c r="AD16" i="22"/>
  <c r="B16" i="22"/>
  <c r="AA16" i="22"/>
  <c r="Y16" i="22"/>
  <c r="AF16" i="22"/>
  <c r="O16" i="22"/>
  <c r="E16" i="22"/>
  <c r="D16" i="23"/>
  <c r="AB16" i="22"/>
  <c r="K16" i="22"/>
  <c r="AE16" i="22"/>
  <c r="B16" i="23"/>
  <c r="W16" i="22"/>
  <c r="C16" i="22"/>
  <c r="E16" i="23"/>
  <c r="F16" i="23"/>
  <c r="G16" i="23"/>
  <c r="H16" i="23"/>
  <c r="I16" i="23"/>
  <c r="J16" i="23"/>
  <c r="K16" i="23"/>
  <c r="L16" i="23"/>
  <c r="C36" i="21"/>
  <c r="V36" i="2"/>
  <c r="Y36" i="2"/>
  <c r="U36" i="2"/>
  <c r="B36" i="2"/>
  <c r="B36" i="21"/>
  <c r="E36" i="2"/>
  <c r="X36" i="2"/>
  <c r="AB36" i="2"/>
  <c r="L36" i="2"/>
  <c r="M36" i="2"/>
  <c r="T36" i="2"/>
  <c r="W36" i="2"/>
  <c r="F36" i="2"/>
  <c r="S36" i="2"/>
  <c r="H36" i="2"/>
  <c r="O36" i="2"/>
  <c r="AF36" i="2"/>
  <c r="Z36" i="2"/>
  <c r="N36" i="2"/>
  <c r="I36" i="2"/>
  <c r="R36" i="2"/>
  <c r="Q36" i="2"/>
  <c r="C36" i="2"/>
  <c r="D36" i="21"/>
  <c r="D36" i="2"/>
  <c r="AE36" i="2"/>
  <c r="P36" i="2"/>
  <c r="J36" i="2"/>
  <c r="K36" i="2"/>
  <c r="G36" i="2"/>
  <c r="AD36" i="2"/>
  <c r="AA36" i="2"/>
  <c r="AC36" i="2"/>
  <c r="E36" i="21"/>
  <c r="F36" i="21"/>
  <c r="G36" i="21"/>
  <c r="H36" i="21"/>
  <c r="I36" i="21"/>
  <c r="J36" i="21"/>
  <c r="K36" i="21"/>
  <c r="L36" i="21"/>
  <c r="E37" i="21"/>
  <c r="AC37" i="2"/>
  <c r="V37" i="2"/>
  <c r="F37" i="2"/>
  <c r="Y37" i="2"/>
  <c r="U37" i="2"/>
  <c r="X37" i="2"/>
  <c r="AB37" i="2"/>
  <c r="AA37" i="2"/>
  <c r="E37" i="2"/>
  <c r="J37" i="2"/>
  <c r="D37" i="21"/>
  <c r="P37" i="2"/>
  <c r="AD37" i="2"/>
  <c r="M37" i="2"/>
  <c r="O37" i="2"/>
  <c r="I37" i="2"/>
  <c r="H37" i="2"/>
  <c r="N37" i="2"/>
  <c r="Z37" i="2"/>
  <c r="AE37" i="2"/>
  <c r="B37" i="2"/>
  <c r="B56" i="2" s="1"/>
  <c r="F37" i="21"/>
  <c r="Q37" i="2"/>
  <c r="AF37" i="2"/>
  <c r="D37" i="2"/>
  <c r="C37" i="21"/>
  <c r="C56" i="21" s="1"/>
  <c r="T37" i="2"/>
  <c r="W37" i="2"/>
  <c r="L37" i="2"/>
  <c r="B37" i="21"/>
  <c r="R37" i="2"/>
  <c r="K37" i="2"/>
  <c r="S37" i="2"/>
  <c r="G37" i="2"/>
  <c r="C37" i="2"/>
  <c r="G37" i="21"/>
  <c r="H37" i="21"/>
  <c r="I37" i="21"/>
  <c r="J37" i="21"/>
  <c r="K37" i="21"/>
  <c r="L37" i="21"/>
  <c r="E33" i="21"/>
  <c r="L33" i="2"/>
  <c r="O33" i="2"/>
  <c r="S33" i="2"/>
  <c r="Q33" i="2"/>
  <c r="B33" i="2"/>
  <c r="Z33" i="2"/>
  <c r="W33" i="2"/>
  <c r="V33" i="2"/>
  <c r="I33" i="2"/>
  <c r="R33" i="2"/>
  <c r="E33" i="2"/>
  <c r="F33" i="2"/>
  <c r="J33" i="2"/>
  <c r="AD33" i="2"/>
  <c r="AF33" i="2"/>
  <c r="M33" i="2"/>
  <c r="F33" i="21"/>
  <c r="Y33" i="2"/>
  <c r="C33" i="21"/>
  <c r="D33" i="2"/>
  <c r="D33" i="21"/>
  <c r="G33" i="2"/>
  <c r="AB33" i="2"/>
  <c r="AE33" i="2"/>
  <c r="AA33" i="2"/>
  <c r="B33" i="21"/>
  <c r="N33" i="2"/>
  <c r="U33" i="2"/>
  <c r="X33" i="2"/>
  <c r="P33" i="2"/>
  <c r="T33" i="2"/>
  <c r="K33" i="2"/>
  <c r="AC33" i="2"/>
  <c r="C33" i="2"/>
  <c r="H33" i="2"/>
  <c r="G33" i="21"/>
  <c r="H33" i="21"/>
  <c r="I33" i="21"/>
  <c r="J33" i="21"/>
  <c r="K33" i="21"/>
  <c r="L33" i="21"/>
  <c r="C27" i="21"/>
  <c r="N27" i="2"/>
  <c r="C27" i="2"/>
  <c r="V27" i="2"/>
  <c r="AD27" i="2"/>
  <c r="AE27" i="2"/>
  <c r="G27" i="2"/>
  <c r="B27" i="2"/>
  <c r="B27" i="21"/>
  <c r="H27" i="2"/>
  <c r="D27" i="2"/>
  <c r="P27" i="2"/>
  <c r="L27" i="2"/>
  <c r="Q27" i="2"/>
  <c r="X27" i="2"/>
  <c r="J27" i="2"/>
  <c r="AC27" i="2"/>
  <c r="S27" i="2"/>
  <c r="AF27" i="2"/>
  <c r="AB27" i="2"/>
  <c r="O27" i="2"/>
  <c r="W27" i="2"/>
  <c r="I27" i="2"/>
  <c r="E27" i="2"/>
  <c r="U27" i="2"/>
  <c r="R27" i="2"/>
  <c r="F27" i="2"/>
  <c r="D27" i="21"/>
  <c r="AA27" i="2"/>
  <c r="M27" i="2"/>
  <c r="Z27" i="2"/>
  <c r="T27" i="2"/>
  <c r="Y27" i="2"/>
  <c r="K27" i="2"/>
  <c r="E27" i="21"/>
  <c r="F27" i="21"/>
  <c r="G27" i="21"/>
  <c r="H27" i="21"/>
  <c r="I27" i="21"/>
  <c r="J27" i="21"/>
  <c r="K27" i="21"/>
  <c r="L27" i="21"/>
  <c r="B27" i="22"/>
  <c r="C27" i="22"/>
  <c r="V27" i="22"/>
  <c r="K27" i="22"/>
  <c r="AD27" i="22"/>
  <c r="S27" i="22"/>
  <c r="N27" i="22"/>
  <c r="B27" i="23"/>
  <c r="P27" i="22"/>
  <c r="Z27" i="22"/>
  <c r="T27" i="22"/>
  <c r="Y27" i="22"/>
  <c r="U27" i="22"/>
  <c r="F27" i="22"/>
  <c r="AA27" i="22"/>
  <c r="G27" i="22"/>
  <c r="D27" i="22"/>
  <c r="L27" i="22"/>
  <c r="AC27" i="22"/>
  <c r="C27" i="23"/>
  <c r="J27" i="22"/>
  <c r="R27" i="22"/>
  <c r="D27" i="23"/>
  <c r="Q27" i="22"/>
  <c r="AE27" i="22"/>
  <c r="H27" i="22"/>
  <c r="M27" i="22"/>
  <c r="X27" i="22"/>
  <c r="AF27" i="22"/>
  <c r="AB27" i="22"/>
  <c r="O27" i="22"/>
  <c r="W27" i="22"/>
  <c r="I27" i="22"/>
  <c r="E27" i="22"/>
  <c r="E27" i="23"/>
  <c r="F27" i="23"/>
  <c r="G27" i="23"/>
  <c r="H27" i="23"/>
  <c r="I27" i="23"/>
  <c r="J27" i="23"/>
  <c r="K27" i="23"/>
  <c r="L27" i="23"/>
  <c r="C31" i="23"/>
  <c r="K31" i="22"/>
  <c r="AD31" i="22"/>
  <c r="X31" i="22"/>
  <c r="T31" i="22"/>
  <c r="S31" i="22"/>
  <c r="AE31" i="22"/>
  <c r="D31" i="22"/>
  <c r="P31" i="22"/>
  <c r="Y31" i="22"/>
  <c r="J31" i="22"/>
  <c r="AC31" i="22"/>
  <c r="B31" i="22"/>
  <c r="B31" i="23"/>
  <c r="V31" i="22"/>
  <c r="R31" i="22"/>
  <c r="AA31" i="22"/>
  <c r="L31" i="22"/>
  <c r="M31" i="22"/>
  <c r="AB31" i="22"/>
  <c r="D31" i="23"/>
  <c r="H31" i="22"/>
  <c r="F31" i="22"/>
  <c r="C31" i="22"/>
  <c r="W31" i="22"/>
  <c r="Q31" i="22"/>
  <c r="AF31" i="22"/>
  <c r="O31" i="22"/>
  <c r="G31" i="22"/>
  <c r="I31" i="22"/>
  <c r="E31" i="22"/>
  <c r="Z31" i="22"/>
  <c r="N31" i="22"/>
  <c r="U31" i="22"/>
  <c r="E31" i="23"/>
  <c r="F31" i="23"/>
  <c r="G31" i="23"/>
  <c r="H31" i="23"/>
  <c r="I31" i="23"/>
  <c r="J31" i="23"/>
  <c r="K31" i="23"/>
  <c r="L31" i="23"/>
  <c r="C35" i="23"/>
  <c r="B35" i="23"/>
  <c r="Y35" i="22"/>
  <c r="AF35" i="22"/>
  <c r="W35" i="22"/>
  <c r="O35" i="22"/>
  <c r="AE35" i="22"/>
  <c r="P35" i="22"/>
  <c r="B35" i="22"/>
  <c r="AA35" i="22"/>
  <c r="D35" i="22"/>
  <c r="X35" i="22"/>
  <c r="V35" i="22"/>
  <c r="AB35" i="22"/>
  <c r="F35" i="22"/>
  <c r="N35" i="22"/>
  <c r="L35" i="22"/>
  <c r="AD35" i="22"/>
  <c r="U35" i="22"/>
  <c r="H35" i="22"/>
  <c r="T35" i="22"/>
  <c r="C35" i="22"/>
  <c r="K35" i="22"/>
  <c r="E35" i="22"/>
  <c r="Z35" i="22"/>
  <c r="D35" i="23"/>
  <c r="I35" i="22"/>
  <c r="R35" i="22"/>
  <c r="S35" i="22"/>
  <c r="G35" i="22"/>
  <c r="Q35" i="22"/>
  <c r="M35" i="22"/>
  <c r="J35" i="22"/>
  <c r="AC35" i="22"/>
  <c r="E35" i="23"/>
  <c r="F35" i="23"/>
  <c r="G35" i="23"/>
  <c r="H35" i="23"/>
  <c r="I35" i="23"/>
  <c r="J35" i="23"/>
  <c r="K35" i="23"/>
  <c r="L35" i="23"/>
  <c r="B38" i="23"/>
  <c r="K38" i="22"/>
  <c r="B38" i="22"/>
  <c r="X38" i="22"/>
  <c r="T38" i="22"/>
  <c r="I38" i="22"/>
  <c r="O38" i="22"/>
  <c r="AE38" i="22"/>
  <c r="P38" i="22"/>
  <c r="E38" i="22"/>
  <c r="Y38" i="22"/>
  <c r="N38" i="22"/>
  <c r="J38" i="22"/>
  <c r="C38" i="23"/>
  <c r="M38" i="22"/>
  <c r="R38" i="22"/>
  <c r="AC38" i="22"/>
  <c r="Z38" i="22"/>
  <c r="G38" i="22"/>
  <c r="C38" i="22"/>
  <c r="L38" i="22"/>
  <c r="Q38" i="22"/>
  <c r="AD38" i="22"/>
  <c r="AF38" i="22"/>
  <c r="AA38" i="22"/>
  <c r="AB38" i="22"/>
  <c r="W38" i="22"/>
  <c r="S38" i="22"/>
  <c r="H38" i="22"/>
  <c r="D38" i="22"/>
  <c r="F38" i="22"/>
  <c r="V38" i="22"/>
  <c r="U38" i="22"/>
  <c r="D38" i="23"/>
  <c r="E38" i="23"/>
  <c r="F38" i="23"/>
  <c r="G38" i="23"/>
  <c r="H38" i="23"/>
  <c r="I38" i="23"/>
  <c r="J38" i="23"/>
  <c r="K38" i="23"/>
  <c r="L38" i="23"/>
  <c r="E30" i="23"/>
  <c r="AF30" i="22"/>
  <c r="X30" i="22"/>
  <c r="B30" i="22"/>
  <c r="D30" i="22"/>
  <c r="W30" i="22"/>
  <c r="C30" i="22"/>
  <c r="C30" i="23"/>
  <c r="J30" i="22"/>
  <c r="AB30" i="22"/>
  <c r="T30" i="22"/>
  <c r="AA30" i="22"/>
  <c r="AE30" i="22"/>
  <c r="N30" i="22"/>
  <c r="E30" i="22"/>
  <c r="R30" i="22"/>
  <c r="AD30" i="22"/>
  <c r="I30" i="22"/>
  <c r="AC30" i="22"/>
  <c r="Q30" i="22"/>
  <c r="F30" i="22"/>
  <c r="H30" i="22"/>
  <c r="O30" i="22"/>
  <c r="G30" i="22"/>
  <c r="S30" i="22"/>
  <c r="Z30" i="22"/>
  <c r="Y30" i="22"/>
  <c r="V30" i="22"/>
  <c r="M30" i="22"/>
  <c r="U30" i="22"/>
  <c r="F30" i="23"/>
  <c r="L30" i="22"/>
  <c r="D30" i="23"/>
  <c r="K30" i="22"/>
  <c r="P30" i="22"/>
  <c r="B30" i="23"/>
  <c r="G30" i="23"/>
  <c r="H30" i="23"/>
  <c r="I30" i="23"/>
  <c r="J30" i="23"/>
  <c r="K30" i="23"/>
  <c r="L30" i="23"/>
  <c r="C29" i="23"/>
  <c r="L29" i="22"/>
  <c r="H29" i="22"/>
  <c r="U29" i="22"/>
  <c r="AA29" i="22"/>
  <c r="F29" i="22"/>
  <c r="D29" i="22"/>
  <c r="X29" i="22"/>
  <c r="S29" i="22"/>
  <c r="M29" i="22"/>
  <c r="C29" i="22"/>
  <c r="AC29" i="22"/>
  <c r="I29" i="22"/>
  <c r="G29" i="22"/>
  <c r="AF29" i="22"/>
  <c r="B29" i="22"/>
  <c r="P29" i="22"/>
  <c r="J29" i="22"/>
  <c r="Y29" i="22"/>
  <c r="W29" i="22"/>
  <c r="AD29" i="22"/>
  <c r="R29" i="22"/>
  <c r="Z29" i="22"/>
  <c r="D29" i="23"/>
  <c r="O29" i="22"/>
  <c r="K29" i="22"/>
  <c r="AB29" i="22"/>
  <c r="Q29" i="22"/>
  <c r="V29" i="22"/>
  <c r="E29" i="22"/>
  <c r="N29" i="22"/>
  <c r="B29" i="23"/>
  <c r="T29" i="22"/>
  <c r="AE29" i="22"/>
  <c r="E29" i="23"/>
  <c r="F29" i="23"/>
  <c r="G29" i="23"/>
  <c r="H29" i="23"/>
  <c r="I29" i="23"/>
  <c r="J29" i="23"/>
  <c r="K29" i="23"/>
  <c r="L29" i="23"/>
  <c r="M29" i="23"/>
  <c r="P35" i="12"/>
  <c r="O53" i="12"/>
  <c r="N39" i="23" s="1"/>
  <c r="N49" i="12"/>
  <c r="M35" i="21" s="1"/>
  <c r="O31" i="12"/>
  <c r="G15" i="2"/>
  <c r="Y15" i="2"/>
  <c r="P15" i="2"/>
  <c r="O15" i="2"/>
  <c r="K15" i="2"/>
  <c r="AA15" i="2"/>
  <c r="AF15" i="2"/>
  <c r="AE15" i="2"/>
  <c r="J15" i="2"/>
  <c r="X15" i="2"/>
  <c r="I15" i="2"/>
  <c r="L15" i="2"/>
  <c r="AB15" i="2"/>
  <c r="AD15" i="2"/>
  <c r="S15" i="2"/>
  <c r="F15" i="2"/>
  <c r="N15" i="2"/>
  <c r="T15" i="2"/>
  <c r="E15" i="21"/>
  <c r="D15" i="21"/>
  <c r="W15" i="2"/>
  <c r="Q15" i="2"/>
  <c r="AC15" i="2"/>
  <c r="V15" i="2"/>
  <c r="R15" i="2"/>
  <c r="M15" i="2"/>
  <c r="U15" i="2"/>
  <c r="H15" i="2"/>
  <c r="D15" i="2"/>
  <c r="Z15" i="2"/>
  <c r="C15" i="2"/>
  <c r="B15" i="21"/>
  <c r="B15" i="2"/>
  <c r="E15" i="2"/>
  <c r="F15" i="21"/>
  <c r="C15" i="21"/>
  <c r="G15" i="21"/>
  <c r="H15" i="21"/>
  <c r="I15" i="21"/>
  <c r="J15" i="21"/>
  <c r="K15" i="21"/>
  <c r="L15" i="21"/>
  <c r="M15" i="21"/>
  <c r="E14" i="21"/>
  <c r="H14" i="2"/>
  <c r="J14" i="2"/>
  <c r="J52" i="2" s="1"/>
  <c r="N14" i="2"/>
  <c r="R14" i="2"/>
  <c r="E14" i="2"/>
  <c r="Z14" i="2"/>
  <c r="B14" i="21"/>
  <c r="L14" i="2"/>
  <c r="L52" i="2" s="1"/>
  <c r="F14" i="2"/>
  <c r="B14" i="2"/>
  <c r="I14" i="2"/>
  <c r="U14" i="2"/>
  <c r="X14" i="2"/>
  <c r="P14" i="2"/>
  <c r="T14" i="2"/>
  <c r="AC14" i="2"/>
  <c r="AC52" i="2" s="1"/>
  <c r="C14" i="2"/>
  <c r="AB14" i="2"/>
  <c r="AE14" i="2"/>
  <c r="D14" i="2"/>
  <c r="O14" i="2"/>
  <c r="K14" i="2"/>
  <c r="G14" i="2"/>
  <c r="W14" i="2"/>
  <c r="V14" i="2"/>
  <c r="Y14" i="2"/>
  <c r="AD14" i="2"/>
  <c r="AA14" i="2"/>
  <c r="AA52" i="2" s="1"/>
  <c r="F14" i="21"/>
  <c r="D14" i="21"/>
  <c r="D52" i="21" s="1"/>
  <c r="S14" i="2"/>
  <c r="Q14" i="2"/>
  <c r="AF14" i="2"/>
  <c r="M14" i="2"/>
  <c r="G14" i="21"/>
  <c r="H14" i="21"/>
  <c r="H52" i="21" s="1"/>
  <c r="C14" i="21"/>
  <c r="I14" i="21"/>
  <c r="J14" i="21"/>
  <c r="K14" i="21"/>
  <c r="L14" i="21"/>
  <c r="C12" i="23"/>
  <c r="S12" i="22"/>
  <c r="S50" i="22" s="1"/>
  <c r="W12" i="22"/>
  <c r="AE12" i="22"/>
  <c r="P12" i="22"/>
  <c r="L12" i="22"/>
  <c r="L50" i="22" s="1"/>
  <c r="AF12" i="22"/>
  <c r="AF50" i="22" s="1"/>
  <c r="AB12" i="22"/>
  <c r="AB50" i="22" s="1"/>
  <c r="K12" i="22"/>
  <c r="AD12" i="22"/>
  <c r="X12" i="22"/>
  <c r="T12" i="22"/>
  <c r="H12" i="22"/>
  <c r="Q12" i="22"/>
  <c r="Q50" i="22" s="1"/>
  <c r="N12" i="22"/>
  <c r="F12" i="22"/>
  <c r="C12" i="22"/>
  <c r="D12" i="23"/>
  <c r="J12" i="22"/>
  <c r="J50" i="22" s="1"/>
  <c r="V12" i="22"/>
  <c r="O12" i="22"/>
  <c r="G12" i="22"/>
  <c r="E12" i="22"/>
  <c r="E50" i="22" s="1"/>
  <c r="Z12" i="22"/>
  <c r="Z50" i="22" s="1"/>
  <c r="U12" i="22"/>
  <c r="R12" i="22"/>
  <c r="R50" i="22" s="1"/>
  <c r="AA12" i="22"/>
  <c r="B12" i="23"/>
  <c r="M12" i="22"/>
  <c r="I12" i="22"/>
  <c r="I50" i="22" s="1"/>
  <c r="AC12" i="22"/>
  <c r="B12" i="22"/>
  <c r="D12" i="22"/>
  <c r="Y12" i="22"/>
  <c r="Y50" i="22" s="1"/>
  <c r="E12" i="23"/>
  <c r="E50" i="23" s="1"/>
  <c r="F12" i="23"/>
  <c r="F50" i="23" s="1"/>
  <c r="G12" i="23"/>
  <c r="H12" i="23"/>
  <c r="H50" i="23" s="1"/>
  <c r="I12" i="23"/>
  <c r="I50" i="23" s="1"/>
  <c r="J12" i="23"/>
  <c r="J50" i="23" s="1"/>
  <c r="K12" i="23"/>
  <c r="L12" i="23"/>
  <c r="L50" i="23" s="1"/>
  <c r="I34" i="2"/>
  <c r="AE34" i="2"/>
  <c r="AD34" i="2"/>
  <c r="J34" i="2"/>
  <c r="X34" i="2"/>
  <c r="P34" i="2"/>
  <c r="L34" i="2"/>
  <c r="AB34" i="2"/>
  <c r="G34" i="2"/>
  <c r="AA34" i="2"/>
  <c r="Y34" i="2"/>
  <c r="AF34" i="2"/>
  <c r="O34" i="2"/>
  <c r="K34" i="2"/>
  <c r="C34" i="2"/>
  <c r="C34" i="21"/>
  <c r="Q34" i="2"/>
  <c r="E34" i="2"/>
  <c r="W34" i="2"/>
  <c r="B34" i="21"/>
  <c r="V34" i="2"/>
  <c r="R34" i="2"/>
  <c r="U34" i="2"/>
  <c r="M34" i="2"/>
  <c r="H34" i="2"/>
  <c r="D34" i="2"/>
  <c r="Z34" i="2"/>
  <c r="S34" i="2"/>
  <c r="F34" i="2"/>
  <c r="N34" i="2"/>
  <c r="B34" i="2"/>
  <c r="T34" i="2"/>
  <c r="E34" i="21"/>
  <c r="D34" i="21"/>
  <c r="AC34" i="2"/>
  <c r="F34" i="21"/>
  <c r="G34" i="21"/>
  <c r="H34" i="21"/>
  <c r="I34" i="21"/>
  <c r="J34" i="21"/>
  <c r="K34" i="21"/>
  <c r="L34" i="21"/>
  <c r="M34" i="21"/>
  <c r="C31" i="21"/>
  <c r="H31" i="2"/>
  <c r="D31" i="2"/>
  <c r="AD31" i="2"/>
  <c r="T31" i="2"/>
  <c r="W31" i="2"/>
  <c r="P31" i="2"/>
  <c r="L31" i="2"/>
  <c r="M31" i="2"/>
  <c r="K31" i="2"/>
  <c r="S31" i="2"/>
  <c r="AE31" i="2"/>
  <c r="Q31" i="2"/>
  <c r="AF31" i="2"/>
  <c r="O31" i="2"/>
  <c r="G31" i="2"/>
  <c r="I31" i="2"/>
  <c r="E31" i="2"/>
  <c r="Z31" i="2"/>
  <c r="U31" i="2"/>
  <c r="R31" i="2"/>
  <c r="AA31" i="2"/>
  <c r="X31" i="2"/>
  <c r="N31" i="2"/>
  <c r="F31" i="2"/>
  <c r="B31" i="2"/>
  <c r="C31" i="2"/>
  <c r="D31" i="21"/>
  <c r="AB31" i="2"/>
  <c r="Y31" i="2"/>
  <c r="J31" i="2"/>
  <c r="AC31" i="2"/>
  <c r="B31" i="21"/>
  <c r="B50" i="21" s="1"/>
  <c r="V31" i="2"/>
  <c r="E31" i="21"/>
  <c r="F31" i="21"/>
  <c r="G31" i="21"/>
  <c r="H31" i="21"/>
  <c r="I31" i="21"/>
  <c r="J31" i="21"/>
  <c r="K31" i="21"/>
  <c r="L31" i="21"/>
  <c r="C32" i="21"/>
  <c r="C32" i="2"/>
  <c r="Y32" i="2"/>
  <c r="AB32" i="2"/>
  <c r="O32" i="2"/>
  <c r="V32" i="2"/>
  <c r="N32" i="2"/>
  <c r="AD32" i="2"/>
  <c r="M32" i="2"/>
  <c r="D32" i="2"/>
  <c r="Q32" i="2"/>
  <c r="W32" i="2"/>
  <c r="J32" i="2"/>
  <c r="F32" i="2"/>
  <c r="H32" i="2"/>
  <c r="K32" i="2"/>
  <c r="L32" i="2"/>
  <c r="U32" i="2"/>
  <c r="AC32" i="2"/>
  <c r="AE32" i="2"/>
  <c r="R32" i="2"/>
  <c r="B32" i="2"/>
  <c r="X32" i="2"/>
  <c r="E32" i="2"/>
  <c r="G32" i="2"/>
  <c r="T32" i="2"/>
  <c r="Z32" i="2"/>
  <c r="B32" i="21"/>
  <c r="AA32" i="2"/>
  <c r="AF32" i="2"/>
  <c r="P32" i="2"/>
  <c r="I32" i="2"/>
  <c r="D32" i="21"/>
  <c r="S32" i="2"/>
  <c r="E32" i="21"/>
  <c r="F32" i="21"/>
  <c r="G32" i="21"/>
  <c r="H32" i="21"/>
  <c r="I32" i="21"/>
  <c r="J32" i="21"/>
  <c r="K32" i="21"/>
  <c r="L32" i="21"/>
  <c r="C9" i="21"/>
  <c r="C47" i="21" s="1"/>
  <c r="M9" i="2"/>
  <c r="M47" i="2" s="1"/>
  <c r="L9" i="2"/>
  <c r="T9" i="2"/>
  <c r="T47" i="2" s="1"/>
  <c r="S9" i="2"/>
  <c r="S47" i="2" s="1"/>
  <c r="O9" i="2"/>
  <c r="O47" i="2" s="1"/>
  <c r="Q9" i="2"/>
  <c r="Q47" i="2" s="1"/>
  <c r="K9" i="2"/>
  <c r="K47" i="2" s="1"/>
  <c r="D9" i="2"/>
  <c r="D47" i="2" s="1"/>
  <c r="B9" i="21"/>
  <c r="D9" i="21"/>
  <c r="D47" i="21" s="1"/>
  <c r="X9" i="2"/>
  <c r="AD9" i="2"/>
  <c r="F9" i="2"/>
  <c r="F47" i="2" s="1"/>
  <c r="AE9" i="2"/>
  <c r="AE47" i="2" s="1"/>
  <c r="P9" i="2"/>
  <c r="P47" i="2" s="1"/>
  <c r="G9" i="2"/>
  <c r="AF9" i="2"/>
  <c r="AF47" i="2" s="1"/>
  <c r="J9" i="2"/>
  <c r="C9" i="2"/>
  <c r="C47" i="2" s="1"/>
  <c r="B9" i="2"/>
  <c r="B47" i="2" s="1"/>
  <c r="AA9" i="2"/>
  <c r="AA47" i="2" s="1"/>
  <c r="V9" i="2"/>
  <c r="V47" i="2" s="1"/>
  <c r="E9" i="2"/>
  <c r="U9" i="2"/>
  <c r="U47" i="2" s="1"/>
  <c r="Z9" i="2"/>
  <c r="Z47" i="2" s="1"/>
  <c r="R9" i="2"/>
  <c r="R47" i="2" s="1"/>
  <c r="I9" i="2"/>
  <c r="Y9" i="2"/>
  <c r="Y47" i="2" s="1"/>
  <c r="N9" i="2"/>
  <c r="N47" i="2" s="1"/>
  <c r="H9" i="2"/>
  <c r="H47" i="2" s="1"/>
  <c r="AC9" i="2"/>
  <c r="AB9" i="2"/>
  <c r="W9" i="2"/>
  <c r="W47" i="2" s="1"/>
  <c r="E9" i="21"/>
  <c r="E47" i="21" s="1"/>
  <c r="F9" i="21"/>
  <c r="F47" i="21" s="1"/>
  <c r="G9" i="21"/>
  <c r="G47" i="21" s="1"/>
  <c r="H9" i="21"/>
  <c r="I9" i="21"/>
  <c r="I47" i="21" s="1"/>
  <c r="J9" i="21"/>
  <c r="J47" i="21" s="1"/>
  <c r="K9" i="21"/>
  <c r="K47" i="21" s="1"/>
  <c r="L9" i="21"/>
  <c r="C10" i="21"/>
  <c r="C48" i="21" s="1"/>
  <c r="AB10" i="2"/>
  <c r="C10" i="2"/>
  <c r="C48" i="2" s="1"/>
  <c r="V10" i="2"/>
  <c r="V48" i="2" s="1"/>
  <c r="J10" i="2"/>
  <c r="J48" i="2" s="1"/>
  <c r="AC10" i="2"/>
  <c r="AC48" i="2" s="1"/>
  <c r="X10" i="2"/>
  <c r="X48" i="2" s="1"/>
  <c r="F10" i="2"/>
  <c r="F48" i="2" s="1"/>
  <c r="U10" i="2"/>
  <c r="U48" i="2" s="1"/>
  <c r="E10" i="2"/>
  <c r="E48" i="2" s="1"/>
  <c r="N10" i="2"/>
  <c r="N48" i="2" s="1"/>
  <c r="W10" i="2"/>
  <c r="W48" i="2" s="1"/>
  <c r="B10" i="2"/>
  <c r="B48" i="2" s="1"/>
  <c r="R10" i="2"/>
  <c r="Z10" i="2"/>
  <c r="Z48" i="2" s="1"/>
  <c r="AD10" i="2"/>
  <c r="AD48" i="2" s="1"/>
  <c r="D10" i="2"/>
  <c r="AA10" i="2"/>
  <c r="AA48" i="2" s="1"/>
  <c r="S10" i="2"/>
  <c r="S48" i="2" s="1"/>
  <c r="I10" i="2"/>
  <c r="I48" i="2" s="1"/>
  <c r="AF10" i="2"/>
  <c r="AF48" i="2" s="1"/>
  <c r="O10" i="2"/>
  <c r="P10" i="2"/>
  <c r="P48" i="2" s="1"/>
  <c r="L10" i="2"/>
  <c r="L48" i="2" s="1"/>
  <c r="G10" i="2"/>
  <c r="G48" i="2" s="1"/>
  <c r="Y10" i="2"/>
  <c r="Y48" i="2" s="1"/>
  <c r="T10" i="2"/>
  <c r="T48" i="2" s="1"/>
  <c r="K10" i="2"/>
  <c r="K48" i="2" s="1"/>
  <c r="AE10" i="2"/>
  <c r="D10" i="21"/>
  <c r="H10" i="2"/>
  <c r="H48" i="2" s="1"/>
  <c r="Q10" i="2"/>
  <c r="Q48" i="2" s="1"/>
  <c r="M10" i="2"/>
  <c r="E10" i="21"/>
  <c r="E48" i="21" s="1"/>
  <c r="B10" i="21"/>
  <c r="F10" i="21"/>
  <c r="G10" i="21"/>
  <c r="G48" i="21" s="1"/>
  <c r="H10" i="21"/>
  <c r="H48" i="21" s="1"/>
  <c r="I10" i="21"/>
  <c r="I48" i="21" s="1"/>
  <c r="J10" i="21"/>
  <c r="K10" i="21"/>
  <c r="K48" i="21" s="1"/>
  <c r="L10" i="21"/>
  <c r="L48" i="21" s="1"/>
  <c r="E11" i="21"/>
  <c r="E49" i="21" s="1"/>
  <c r="AB11" i="2"/>
  <c r="AB49" i="2" s="1"/>
  <c r="D11" i="21"/>
  <c r="AE11" i="2"/>
  <c r="AE49" i="2" s="1"/>
  <c r="K11" i="2"/>
  <c r="K49" i="2" s="1"/>
  <c r="O11" i="2"/>
  <c r="O49" i="2" s="1"/>
  <c r="G11" i="2"/>
  <c r="G49" i="2" s="1"/>
  <c r="AF11" i="2"/>
  <c r="X11" i="2"/>
  <c r="X49" i="2" s="1"/>
  <c r="B11" i="2"/>
  <c r="P11" i="2"/>
  <c r="P49" i="2" s="1"/>
  <c r="AA11" i="2"/>
  <c r="AA49" i="2" s="1"/>
  <c r="H11" i="2"/>
  <c r="H49" i="2" s="1"/>
  <c r="D11" i="2"/>
  <c r="D49" i="2" s="1"/>
  <c r="W11" i="2"/>
  <c r="W49" i="2" s="1"/>
  <c r="S11" i="2"/>
  <c r="Y11" i="2"/>
  <c r="Y49" i="2" s="1"/>
  <c r="V11" i="2"/>
  <c r="V49" i="2" s="1"/>
  <c r="F11" i="2"/>
  <c r="F49" i="2" s="1"/>
  <c r="L11" i="2"/>
  <c r="L49" i="2" s="1"/>
  <c r="AC11" i="2"/>
  <c r="N11" i="2"/>
  <c r="N49" i="2" s="1"/>
  <c r="E11" i="2"/>
  <c r="E49" i="2" s="1"/>
  <c r="R11" i="2"/>
  <c r="R49" i="2" s="1"/>
  <c r="AD11" i="2"/>
  <c r="Q11" i="2"/>
  <c r="I11" i="2"/>
  <c r="I49" i="2" s="1"/>
  <c r="T11" i="2"/>
  <c r="C11" i="2"/>
  <c r="Z11" i="2"/>
  <c r="Z49" i="2" s="1"/>
  <c r="M11" i="2"/>
  <c r="M49" i="2" s="1"/>
  <c r="U11" i="2"/>
  <c r="F11" i="21"/>
  <c r="F49" i="21" s="1"/>
  <c r="J11" i="2"/>
  <c r="J49" i="2" s="1"/>
  <c r="G11" i="21"/>
  <c r="G49" i="21" s="1"/>
  <c r="B11" i="21"/>
  <c r="C11" i="21"/>
  <c r="H11" i="21"/>
  <c r="I11" i="21"/>
  <c r="I49" i="21" s="1"/>
  <c r="J11" i="21"/>
  <c r="J49" i="21" s="1"/>
  <c r="K11" i="21"/>
  <c r="K49" i="21" s="1"/>
  <c r="L11" i="21"/>
  <c r="C16" i="21"/>
  <c r="C54" i="21" s="1"/>
  <c r="P16" i="2"/>
  <c r="P54" i="2" s="1"/>
  <c r="AE16" i="2"/>
  <c r="AE54" i="2" s="1"/>
  <c r="V16" i="2"/>
  <c r="V54" i="2" s="1"/>
  <c r="AA16" i="2"/>
  <c r="H16" i="2"/>
  <c r="H54" i="2" s="1"/>
  <c r="D16" i="2"/>
  <c r="B16" i="2"/>
  <c r="Y16" i="2"/>
  <c r="Y54" i="2" s="1"/>
  <c r="R16" i="2"/>
  <c r="R54" i="2" s="1"/>
  <c r="T16" i="2"/>
  <c r="T54" i="2" s="1"/>
  <c r="W16" i="2"/>
  <c r="W54" i="2" s="1"/>
  <c r="I16" i="2"/>
  <c r="I54" i="2" s="1"/>
  <c r="X16" i="2"/>
  <c r="X54" i="2" s="1"/>
  <c r="C16" i="2"/>
  <c r="C54" i="2" s="1"/>
  <c r="E16" i="2"/>
  <c r="K16" i="2"/>
  <c r="AD16" i="2"/>
  <c r="AD54" i="2" s="1"/>
  <c r="D16" i="21"/>
  <c r="D54" i="21" s="1"/>
  <c r="Q16" i="2"/>
  <c r="Q54" i="2" s="1"/>
  <c r="AC16" i="2"/>
  <c r="AB16" i="2"/>
  <c r="AB54" i="2" s="1"/>
  <c r="N16" i="2"/>
  <c r="N54" i="2" s="1"/>
  <c r="AF16" i="2"/>
  <c r="AF54" i="2" s="1"/>
  <c r="O16" i="2"/>
  <c r="S16" i="2"/>
  <c r="S54" i="2" s="1"/>
  <c r="G16" i="2"/>
  <c r="L16" i="2"/>
  <c r="L54" i="2" s="1"/>
  <c r="M16" i="2"/>
  <c r="M54" i="2" s="1"/>
  <c r="J16" i="2"/>
  <c r="J54" i="2" s="1"/>
  <c r="U16" i="2"/>
  <c r="U54" i="2" s="1"/>
  <c r="F16" i="2"/>
  <c r="F54" i="2" s="1"/>
  <c r="Z16" i="2"/>
  <c r="Z54" i="2" s="1"/>
  <c r="B16" i="21"/>
  <c r="E16" i="21"/>
  <c r="E54" i="21" s="1"/>
  <c r="F16" i="21"/>
  <c r="G16" i="21"/>
  <c r="G54" i="21" s="1"/>
  <c r="H16" i="21"/>
  <c r="H54" i="21" s="1"/>
  <c r="I16" i="21"/>
  <c r="I54" i="21" s="1"/>
  <c r="J16" i="21"/>
  <c r="K16" i="21"/>
  <c r="K54" i="21" s="1"/>
  <c r="L16" i="21"/>
  <c r="L54" i="21" s="1"/>
  <c r="M19" i="2"/>
  <c r="M57" i="2" s="1"/>
  <c r="R19" i="2"/>
  <c r="R57" i="2" s="1"/>
  <c r="AC19" i="2"/>
  <c r="C19" i="2"/>
  <c r="C57" i="2" s="1"/>
  <c r="C19" i="21"/>
  <c r="C57" i="21" s="1"/>
  <c r="P19" i="2"/>
  <c r="P57" i="2" s="1"/>
  <c r="K19" i="2"/>
  <c r="K57" i="2" s="1"/>
  <c r="AA19" i="2"/>
  <c r="AA57" i="2" s="1"/>
  <c r="S19" i="2"/>
  <c r="S57" i="2" s="1"/>
  <c r="V19" i="2"/>
  <c r="U19" i="2"/>
  <c r="U57" i="2" s="1"/>
  <c r="B19" i="2"/>
  <c r="B57" i="2" s="1"/>
  <c r="I19" i="2"/>
  <c r="I57" i="2" s="1"/>
  <c r="O19" i="2"/>
  <c r="O57" i="2" s="1"/>
  <c r="AF19" i="2"/>
  <c r="N19" i="2"/>
  <c r="N57" i="2" s="1"/>
  <c r="J19" i="2"/>
  <c r="Z19" i="2"/>
  <c r="Z57" i="2" s="1"/>
  <c r="L19" i="2"/>
  <c r="L57" i="2" s="1"/>
  <c r="AB19" i="2"/>
  <c r="AB57" i="2" s="1"/>
  <c r="W19" i="2"/>
  <c r="H19" i="2"/>
  <c r="H57" i="2" s="1"/>
  <c r="D19" i="2"/>
  <c r="D57" i="2" s="1"/>
  <c r="F19" i="2"/>
  <c r="T19" i="2"/>
  <c r="Y19" i="2"/>
  <c r="Y57" i="2" s="1"/>
  <c r="AE19" i="2"/>
  <c r="AE57" i="2" s="1"/>
  <c r="Q19" i="2"/>
  <c r="AD19" i="2"/>
  <c r="AD57" i="2" s="1"/>
  <c r="G19" i="2"/>
  <c r="G57" i="2" s="1"/>
  <c r="X19" i="2"/>
  <c r="X57" i="2" s="1"/>
  <c r="E19" i="2"/>
  <c r="E57" i="2" s="1"/>
  <c r="D19" i="21"/>
  <c r="B19" i="21"/>
  <c r="E19" i="21"/>
  <c r="E57" i="21" s="1"/>
  <c r="F19" i="21"/>
  <c r="F57" i="21" s="1"/>
  <c r="G19" i="21"/>
  <c r="G57" i="21" s="1"/>
  <c r="H19" i="21"/>
  <c r="I19" i="21"/>
  <c r="I57" i="21" s="1"/>
  <c r="J19" i="21"/>
  <c r="J57" i="21" s="1"/>
  <c r="K19" i="21"/>
  <c r="K57" i="21" s="1"/>
  <c r="L19" i="21"/>
  <c r="E18" i="23"/>
  <c r="E56" i="23" s="1"/>
  <c r="J18" i="22"/>
  <c r="J56" i="22" s="1"/>
  <c r="I18" i="22"/>
  <c r="I56" i="22" s="1"/>
  <c r="H18" i="22"/>
  <c r="V18" i="22"/>
  <c r="V56" i="22" s="1"/>
  <c r="F18" i="22"/>
  <c r="F56" i="22" s="1"/>
  <c r="AC18" i="22"/>
  <c r="AC56" i="22" s="1"/>
  <c r="Y18" i="22"/>
  <c r="Y56" i="22" s="1"/>
  <c r="U18" i="22"/>
  <c r="U56" i="22" s="1"/>
  <c r="X18" i="22"/>
  <c r="X56" i="22" s="1"/>
  <c r="AB18" i="22"/>
  <c r="AA18" i="22"/>
  <c r="AA56" i="22" s="1"/>
  <c r="E18" i="22"/>
  <c r="E56" i="22" s="1"/>
  <c r="R18" i="22"/>
  <c r="R56" i="22" s="1"/>
  <c r="Q18" i="22"/>
  <c r="Q56" i="22" s="1"/>
  <c r="K18" i="22"/>
  <c r="K56" i="22" s="1"/>
  <c r="S18" i="22"/>
  <c r="S56" i="22" s="1"/>
  <c r="AF18" i="22"/>
  <c r="D18" i="22"/>
  <c r="G18" i="22"/>
  <c r="G56" i="22" s="1"/>
  <c r="C18" i="22"/>
  <c r="C56" i="22" s="1"/>
  <c r="B18" i="22"/>
  <c r="B56" i="22" s="1"/>
  <c r="B18" i="23"/>
  <c r="F18" i="23"/>
  <c r="W18" i="22"/>
  <c r="W56" i="22" s="1"/>
  <c r="C18" i="23"/>
  <c r="P18" i="22"/>
  <c r="AD18" i="22"/>
  <c r="M18" i="22"/>
  <c r="M56" i="22" s="1"/>
  <c r="L18" i="22"/>
  <c r="L56" i="22" s="1"/>
  <c r="O18" i="22"/>
  <c r="O56" i="22" s="1"/>
  <c r="N18" i="22"/>
  <c r="N56" i="22" s="1"/>
  <c r="Z18" i="22"/>
  <c r="Z56" i="22" s="1"/>
  <c r="AE18" i="22"/>
  <c r="AE56" i="22" s="1"/>
  <c r="D18" i="23"/>
  <c r="D56" i="23" s="1"/>
  <c r="T18" i="22"/>
  <c r="T56" i="22" s="1"/>
  <c r="G18" i="23"/>
  <c r="G56" i="23" s="1"/>
  <c r="H18" i="23"/>
  <c r="H56" i="23" s="1"/>
  <c r="I18" i="23"/>
  <c r="I56" i="23" s="1"/>
  <c r="J18" i="23"/>
  <c r="K18" i="23"/>
  <c r="K56" i="23" s="1"/>
  <c r="L18" i="23"/>
  <c r="L56" i="23" s="1"/>
  <c r="M18" i="23"/>
  <c r="C9" i="23"/>
  <c r="C47" i="23" s="1"/>
  <c r="S9" i="22"/>
  <c r="S47" i="22" s="1"/>
  <c r="K9" i="22"/>
  <c r="O9" i="22"/>
  <c r="O47" i="22" s="1"/>
  <c r="D9" i="22"/>
  <c r="T9" i="22"/>
  <c r="T47" i="22" s="1"/>
  <c r="AD9" i="22"/>
  <c r="AD47" i="22" s="1"/>
  <c r="AA9" i="22"/>
  <c r="V9" i="22"/>
  <c r="M9" i="22"/>
  <c r="M47" i="22" s="1"/>
  <c r="F9" i="22"/>
  <c r="F47" i="22" s="1"/>
  <c r="AE9" i="22"/>
  <c r="AE47" i="22" s="1"/>
  <c r="P9" i="22"/>
  <c r="P47" i="22" s="1"/>
  <c r="H9" i="22"/>
  <c r="H47" i="22" s="1"/>
  <c r="G9" i="22"/>
  <c r="U9" i="22"/>
  <c r="J9" i="22"/>
  <c r="Z9" i="22"/>
  <c r="Z47" i="22" s="1"/>
  <c r="B9" i="22"/>
  <c r="B47" i="22" s="1"/>
  <c r="B9" i="23"/>
  <c r="B47" i="23" s="1"/>
  <c r="R9" i="22"/>
  <c r="R47" i="22" s="1"/>
  <c r="I9" i="22"/>
  <c r="I47" i="22" s="1"/>
  <c r="N9" i="22"/>
  <c r="N47" i="22" s="1"/>
  <c r="D9" i="23"/>
  <c r="D47" i="23" s="1"/>
  <c r="Y9" i="22"/>
  <c r="Y47" i="22" s="1"/>
  <c r="W9" i="22"/>
  <c r="W47" i="22" s="1"/>
  <c r="E9" i="22"/>
  <c r="C9" i="22"/>
  <c r="C47" i="22" s="1"/>
  <c r="Q9" i="22"/>
  <c r="Q47" i="22" s="1"/>
  <c r="AC9" i="22"/>
  <c r="AC47" i="22" s="1"/>
  <c r="L9" i="22"/>
  <c r="AB9" i="22"/>
  <c r="AB47" i="22" s="1"/>
  <c r="X9" i="22"/>
  <c r="X47" i="22" s="1"/>
  <c r="AF9" i="22"/>
  <c r="AF47" i="22" s="1"/>
  <c r="E9" i="23"/>
  <c r="E47" i="23" s="1"/>
  <c r="F9" i="23"/>
  <c r="F47" i="23" s="1"/>
  <c r="G9" i="23"/>
  <c r="G47" i="23" s="1"/>
  <c r="H9" i="23"/>
  <c r="I9" i="23"/>
  <c r="I47" i="23" s="1"/>
  <c r="J9" i="23"/>
  <c r="J47" i="23" s="1"/>
  <c r="K9" i="23"/>
  <c r="K47" i="23" s="1"/>
  <c r="L9" i="23"/>
  <c r="K15" i="22"/>
  <c r="K53" i="22" s="1"/>
  <c r="J15" i="22"/>
  <c r="J53" i="22" s="1"/>
  <c r="L15" i="22"/>
  <c r="L53" i="22" s="1"/>
  <c r="AF15" i="22"/>
  <c r="AF53" i="22" s="1"/>
  <c r="AB15" i="22"/>
  <c r="G15" i="22"/>
  <c r="I15" i="22"/>
  <c r="I53" i="22" s="1"/>
  <c r="O15" i="22"/>
  <c r="O53" i="22" s="1"/>
  <c r="AD15" i="22"/>
  <c r="P15" i="22"/>
  <c r="P53" i="22" s="1"/>
  <c r="AE15" i="22"/>
  <c r="AE53" i="22" s="1"/>
  <c r="AA15" i="22"/>
  <c r="AA53" i="22" s="1"/>
  <c r="H15" i="22"/>
  <c r="H53" i="22" s="1"/>
  <c r="D15" i="22"/>
  <c r="D53" i="22" s="1"/>
  <c r="Z15" i="22"/>
  <c r="AC15" i="22"/>
  <c r="D15" i="23"/>
  <c r="D53" i="23" s="1"/>
  <c r="B15" i="22"/>
  <c r="B53" i="22" s="1"/>
  <c r="T15" i="22"/>
  <c r="T53" i="22" s="1"/>
  <c r="V15" i="22"/>
  <c r="V53" i="22" s="1"/>
  <c r="Y15" i="22"/>
  <c r="Y53" i="22" s="1"/>
  <c r="C15" i="22"/>
  <c r="C53" i="22" s="1"/>
  <c r="W15" i="22"/>
  <c r="B15" i="23"/>
  <c r="B53" i="23" s="1"/>
  <c r="S15" i="22"/>
  <c r="S53" i="22" s="1"/>
  <c r="F15" i="22"/>
  <c r="F53" i="22" s="1"/>
  <c r="E15" i="22"/>
  <c r="E53" i="22" s="1"/>
  <c r="M15" i="22"/>
  <c r="M53" i="22" s="1"/>
  <c r="U15" i="22"/>
  <c r="E15" i="23"/>
  <c r="N15" i="22"/>
  <c r="N53" i="22" s="1"/>
  <c r="R15" i="22"/>
  <c r="R53" i="22" s="1"/>
  <c r="X15" i="22"/>
  <c r="X53" i="22" s="1"/>
  <c r="C15" i="23"/>
  <c r="C53" i="23" s="1"/>
  <c r="Q15" i="22"/>
  <c r="Q53" i="22" s="1"/>
  <c r="F15" i="23"/>
  <c r="G15" i="23"/>
  <c r="G53" i="23" s="1"/>
  <c r="H15" i="23"/>
  <c r="H53" i="23" s="1"/>
  <c r="I15" i="23"/>
  <c r="I53" i="23" s="1"/>
  <c r="J15" i="23"/>
  <c r="K15" i="23"/>
  <c r="K53" i="23" s="1"/>
  <c r="L15" i="23"/>
  <c r="L53" i="23" s="1"/>
  <c r="M15" i="23"/>
  <c r="J11" i="6"/>
  <c r="E14" i="23"/>
  <c r="E52" i="23" s="1"/>
  <c r="F14" i="22"/>
  <c r="F52" i="22" s="1"/>
  <c r="B14" i="22"/>
  <c r="H14" i="22"/>
  <c r="H52" i="22" s="1"/>
  <c r="L14" i="22"/>
  <c r="O14" i="22"/>
  <c r="O52" i="22" s="1"/>
  <c r="S14" i="22"/>
  <c r="B14" i="23"/>
  <c r="B52" i="23" s="1"/>
  <c r="Q14" i="22"/>
  <c r="Q52" i="22" s="1"/>
  <c r="C14" i="23"/>
  <c r="C52" i="23" s="1"/>
  <c r="AA14" i="22"/>
  <c r="AC14" i="22"/>
  <c r="AC52" i="22" s="1"/>
  <c r="W14" i="22"/>
  <c r="W52" i="22" s="1"/>
  <c r="V14" i="22"/>
  <c r="V52" i="22" s="1"/>
  <c r="N14" i="22"/>
  <c r="N52" i="22" s="1"/>
  <c r="E14" i="22"/>
  <c r="E52" i="22" s="1"/>
  <c r="AF14" i="22"/>
  <c r="AF52" i="22" s="1"/>
  <c r="M14" i="22"/>
  <c r="C14" i="22"/>
  <c r="C52" i="22" s="1"/>
  <c r="Z14" i="22"/>
  <c r="D14" i="22"/>
  <c r="D14" i="23"/>
  <c r="D52" i="23" s="1"/>
  <c r="G14" i="22"/>
  <c r="G52" i="22" s="1"/>
  <c r="AB14" i="22"/>
  <c r="AB52" i="22" s="1"/>
  <c r="AE14" i="22"/>
  <c r="AE52" i="22" s="1"/>
  <c r="F14" i="23"/>
  <c r="F52" i="23" s="1"/>
  <c r="K14" i="22"/>
  <c r="K52" i="22" s="1"/>
  <c r="J14" i="22"/>
  <c r="J52" i="22" s="1"/>
  <c r="I14" i="22"/>
  <c r="R14" i="22"/>
  <c r="R52" i="22" s="1"/>
  <c r="Y14" i="22"/>
  <c r="Y52" i="22" s="1"/>
  <c r="AD14" i="22"/>
  <c r="AD52" i="22" s="1"/>
  <c r="U14" i="22"/>
  <c r="U52" i="22" s="1"/>
  <c r="X14" i="22"/>
  <c r="X52" i="22" s="1"/>
  <c r="P14" i="22"/>
  <c r="T14" i="22"/>
  <c r="T52" i="22" s="1"/>
  <c r="G14" i="23"/>
  <c r="G52" i="23" s="1"/>
  <c r="H14" i="23"/>
  <c r="I14" i="23"/>
  <c r="I52" i="23" s="1"/>
  <c r="J14" i="23"/>
  <c r="J52" i="23" s="1"/>
  <c r="K14" i="23"/>
  <c r="K52" i="23" s="1"/>
  <c r="L14" i="23"/>
  <c r="N54" i="12"/>
  <c r="M40" i="21" s="1"/>
  <c r="O36" i="12"/>
  <c r="O24" i="12"/>
  <c r="N42" i="12"/>
  <c r="M28" i="21" s="1"/>
  <c r="O32" i="12"/>
  <c r="N50" i="12"/>
  <c r="M17" i="23" s="1"/>
  <c r="O29" i="12"/>
  <c r="N47" i="12"/>
  <c r="M14" i="23" s="1"/>
  <c r="O28" i="12"/>
  <c r="N46" i="12"/>
  <c r="M13" i="23" s="1"/>
  <c r="G39" i="2"/>
  <c r="O39" i="2"/>
  <c r="R39" i="2"/>
  <c r="AC39" i="2"/>
  <c r="P39" i="2"/>
  <c r="D39" i="2"/>
  <c r="X39" i="2"/>
  <c r="L39" i="2"/>
  <c r="AF39" i="2"/>
  <c r="T39" i="2"/>
  <c r="K39" i="2"/>
  <c r="AD39" i="2"/>
  <c r="S39" i="2"/>
  <c r="Y39" i="2"/>
  <c r="M39" i="2"/>
  <c r="J39" i="2"/>
  <c r="U39" i="2"/>
  <c r="H39" i="2"/>
  <c r="AE39" i="2"/>
  <c r="Z39" i="2"/>
  <c r="F39" i="2"/>
  <c r="W39" i="2"/>
  <c r="N39" i="2"/>
  <c r="B39" i="2"/>
  <c r="C39" i="2"/>
  <c r="V39" i="2"/>
  <c r="I39" i="2"/>
  <c r="AB39" i="2"/>
  <c r="Q39" i="2"/>
  <c r="E39" i="2"/>
  <c r="AA39" i="2"/>
  <c r="B39" i="21"/>
  <c r="D39" i="21"/>
  <c r="C39" i="21"/>
  <c r="E39" i="21"/>
  <c r="F39" i="21"/>
  <c r="G39" i="21"/>
  <c r="H39" i="21"/>
  <c r="I39" i="21"/>
  <c r="J39" i="21"/>
  <c r="K39" i="21"/>
  <c r="L39" i="21"/>
  <c r="M39" i="21"/>
  <c r="N39" i="21"/>
  <c r="G20" i="2"/>
  <c r="O20" i="2"/>
  <c r="R20" i="2"/>
  <c r="AC20" i="2"/>
  <c r="P20" i="2"/>
  <c r="D20" i="2"/>
  <c r="X20" i="2"/>
  <c r="L20" i="2"/>
  <c r="AF20" i="2"/>
  <c r="T20" i="2"/>
  <c r="K20" i="2"/>
  <c r="AD20" i="2"/>
  <c r="S20" i="2"/>
  <c r="Y20" i="2"/>
  <c r="M20" i="2"/>
  <c r="J20" i="2"/>
  <c r="U20" i="2"/>
  <c r="H20" i="2"/>
  <c r="AE20" i="2"/>
  <c r="Z20" i="2"/>
  <c r="F20" i="2"/>
  <c r="W20" i="2"/>
  <c r="N20" i="2"/>
  <c r="B20" i="2"/>
  <c r="C20" i="2"/>
  <c r="V20" i="2"/>
  <c r="I20" i="2"/>
  <c r="AB20" i="2"/>
  <c r="Q20" i="2"/>
  <c r="E20" i="2"/>
  <c r="AA20" i="2"/>
  <c r="B20" i="21"/>
  <c r="D20" i="21"/>
  <c r="C20" i="21"/>
  <c r="E20" i="21"/>
  <c r="F20" i="21"/>
  <c r="G20" i="21"/>
  <c r="H20" i="21"/>
  <c r="I20" i="21"/>
  <c r="J20" i="21"/>
  <c r="K20" i="21"/>
  <c r="L20" i="21"/>
  <c r="M20" i="21"/>
  <c r="N20" i="21"/>
  <c r="AB40" i="2"/>
  <c r="X40" i="2"/>
  <c r="C40" i="2"/>
  <c r="I40" i="2"/>
  <c r="M40" i="2"/>
  <c r="U40" i="2"/>
  <c r="Y40" i="2"/>
  <c r="AC40" i="2"/>
  <c r="D40" i="2"/>
  <c r="AE40" i="2"/>
  <c r="L40" i="2"/>
  <c r="H40" i="2"/>
  <c r="Z40" i="2"/>
  <c r="V40" i="2"/>
  <c r="Q40" i="2"/>
  <c r="AD40" i="2"/>
  <c r="E40" i="2"/>
  <c r="AF40" i="2"/>
  <c r="K40" i="2"/>
  <c r="G40" i="2"/>
  <c r="S40" i="2"/>
  <c r="O40" i="2"/>
  <c r="AA40" i="2"/>
  <c r="W40" i="2"/>
  <c r="J40" i="2"/>
  <c r="F40" i="2"/>
  <c r="B40" i="2"/>
  <c r="R40" i="2"/>
  <c r="N40" i="2"/>
  <c r="T40" i="2"/>
  <c r="P40" i="2"/>
  <c r="B40" i="21"/>
  <c r="C40" i="21"/>
  <c r="D40" i="21"/>
  <c r="E40" i="21"/>
  <c r="F40" i="21"/>
  <c r="G40" i="21"/>
  <c r="H40" i="21"/>
  <c r="I40" i="21"/>
  <c r="J40" i="21"/>
  <c r="K40" i="21"/>
  <c r="L40" i="21"/>
  <c r="AA21" i="22"/>
  <c r="W21" i="22"/>
  <c r="J21" i="22"/>
  <c r="F21" i="22"/>
  <c r="B21" i="22"/>
  <c r="R21" i="22"/>
  <c r="N21" i="22"/>
  <c r="T21" i="22"/>
  <c r="P21" i="22"/>
  <c r="Q21" i="22"/>
  <c r="AD21" i="22"/>
  <c r="C21" i="22"/>
  <c r="I21" i="22"/>
  <c r="M21" i="22"/>
  <c r="U21" i="22"/>
  <c r="Y21" i="22"/>
  <c r="AC21" i="22"/>
  <c r="D21" i="22"/>
  <c r="AE21" i="22"/>
  <c r="L21" i="22"/>
  <c r="H21" i="22"/>
  <c r="Z21" i="22"/>
  <c r="V21" i="22"/>
  <c r="AB21" i="22"/>
  <c r="X21" i="22"/>
  <c r="E21" i="22"/>
  <c r="AF21" i="22"/>
  <c r="K21" i="22"/>
  <c r="G21" i="22"/>
  <c r="S21" i="22"/>
  <c r="O21" i="22"/>
  <c r="B21" i="23"/>
  <c r="C21" i="23"/>
  <c r="D21" i="23"/>
  <c r="E21" i="23"/>
  <c r="F21" i="23"/>
  <c r="G21" i="23"/>
  <c r="H21" i="23"/>
  <c r="I21" i="23"/>
  <c r="J21" i="23"/>
  <c r="K21" i="23"/>
  <c r="L21" i="23"/>
  <c r="AB21" i="2"/>
  <c r="X21" i="2"/>
  <c r="C21" i="2"/>
  <c r="I21" i="2"/>
  <c r="M21" i="2"/>
  <c r="U21" i="2"/>
  <c r="Y21" i="2"/>
  <c r="AC21" i="2"/>
  <c r="D21" i="2"/>
  <c r="AE21" i="2"/>
  <c r="L21" i="2"/>
  <c r="H21" i="2"/>
  <c r="Z21" i="2"/>
  <c r="V21" i="2"/>
  <c r="Q21" i="2"/>
  <c r="AD21" i="2"/>
  <c r="E21" i="2"/>
  <c r="AF21" i="2"/>
  <c r="K21" i="2"/>
  <c r="G21" i="2"/>
  <c r="S21" i="2"/>
  <c r="O21" i="2"/>
  <c r="AA21" i="2"/>
  <c r="W21" i="2"/>
  <c r="J21" i="2"/>
  <c r="F21" i="2"/>
  <c r="B21" i="2"/>
  <c r="R21" i="2"/>
  <c r="N21" i="2"/>
  <c r="T21" i="2"/>
  <c r="P21" i="2"/>
  <c r="B21" i="21"/>
  <c r="C21" i="21"/>
  <c r="D21" i="21"/>
  <c r="E21" i="21"/>
  <c r="F21" i="21"/>
  <c r="G21" i="21"/>
  <c r="H21" i="21"/>
  <c r="I21" i="21"/>
  <c r="J21" i="21"/>
  <c r="K21" i="21"/>
  <c r="L21" i="21"/>
  <c r="B39" i="22"/>
  <c r="AF39" i="22"/>
  <c r="T39" i="22"/>
  <c r="K39" i="22"/>
  <c r="AD39" i="22"/>
  <c r="S39" i="22"/>
  <c r="AA39" i="22"/>
  <c r="G39" i="22"/>
  <c r="O39" i="22"/>
  <c r="H39" i="22"/>
  <c r="AE39" i="22"/>
  <c r="Z39" i="22"/>
  <c r="F39" i="22"/>
  <c r="W39" i="22"/>
  <c r="N39" i="22"/>
  <c r="C39" i="22"/>
  <c r="V39" i="22"/>
  <c r="I39" i="22"/>
  <c r="AB39" i="22"/>
  <c r="Q39" i="22"/>
  <c r="E39" i="22"/>
  <c r="Y39" i="22"/>
  <c r="M39" i="22"/>
  <c r="J39" i="22"/>
  <c r="U39" i="22"/>
  <c r="R39" i="22"/>
  <c r="AC39" i="22"/>
  <c r="P39" i="22"/>
  <c r="D39" i="22"/>
  <c r="X39" i="22"/>
  <c r="L39" i="22"/>
  <c r="B39" i="23"/>
  <c r="D39" i="23"/>
  <c r="C39" i="23"/>
  <c r="E39" i="23"/>
  <c r="F39" i="23"/>
  <c r="G39" i="23"/>
  <c r="H39" i="23"/>
  <c r="I39" i="23"/>
  <c r="J39" i="23"/>
  <c r="K39" i="23"/>
  <c r="L39" i="23"/>
  <c r="M39" i="23"/>
  <c r="C20" i="22"/>
  <c r="V20" i="22"/>
  <c r="I20" i="22"/>
  <c r="AB20" i="22"/>
  <c r="Q20" i="22"/>
  <c r="E20" i="22"/>
  <c r="Y20" i="22"/>
  <c r="M20" i="22"/>
  <c r="J20" i="22"/>
  <c r="U20" i="22"/>
  <c r="R20" i="22"/>
  <c r="AC20" i="22"/>
  <c r="P20" i="22"/>
  <c r="D20" i="22"/>
  <c r="X20" i="22"/>
  <c r="L20" i="22"/>
  <c r="B20" i="22"/>
  <c r="AF20" i="22"/>
  <c r="T20" i="22"/>
  <c r="K20" i="22"/>
  <c r="AD20" i="22"/>
  <c r="S20" i="22"/>
  <c r="AA20" i="22"/>
  <c r="G20" i="22"/>
  <c r="O20" i="22"/>
  <c r="H20" i="22"/>
  <c r="AE20" i="22"/>
  <c r="Z20" i="22"/>
  <c r="F20" i="22"/>
  <c r="W20" i="22"/>
  <c r="N20" i="22"/>
  <c r="B20" i="23"/>
  <c r="C20" i="23"/>
  <c r="D20" i="23"/>
  <c r="E20" i="23"/>
  <c r="F20" i="23"/>
  <c r="G20" i="23"/>
  <c r="H20" i="23"/>
  <c r="I20" i="23"/>
  <c r="J20" i="23"/>
  <c r="K20" i="23"/>
  <c r="L20" i="23"/>
  <c r="M20" i="23"/>
  <c r="C3" i="4" a="1"/>
  <c r="B3" i="4" a="1"/>
  <c r="M7" i="15"/>
  <c r="L7" i="15"/>
  <c r="R48" i="20"/>
  <c r="R74" i="20"/>
  <c r="R58" i="20"/>
  <c r="S73" i="20"/>
  <c r="V73" i="20" s="1"/>
  <c r="W73" i="20" s="1"/>
  <c r="S63" i="20"/>
  <c r="V63" i="20" s="1"/>
  <c r="W63" i="20" s="1"/>
  <c r="R59" i="20"/>
  <c r="R70" i="20"/>
  <c r="S77" i="20"/>
  <c r="V77" i="20" s="1"/>
  <c r="W77" i="20" s="1"/>
  <c r="S49" i="20"/>
  <c r="V49" i="20" s="1"/>
  <c r="G7" i="6" s="1"/>
  <c r="J7" i="6" s="1"/>
  <c r="S66" i="20"/>
  <c r="V66" i="20" s="1"/>
  <c r="G15" i="6" s="1"/>
  <c r="J15" i="6" s="1"/>
  <c r="R68" i="20"/>
  <c r="S52" i="20"/>
  <c r="T52" i="20" s="1"/>
  <c r="S75" i="20"/>
  <c r="T75" i="20" s="1"/>
  <c r="S64" i="20"/>
  <c r="T64" i="20" s="1"/>
  <c r="S62" i="20"/>
  <c r="V62" i="20" s="1"/>
  <c r="S71" i="20"/>
  <c r="V71" i="20" s="1"/>
  <c r="S55" i="20"/>
  <c r="V55" i="20" s="1"/>
  <c r="R46" i="20"/>
  <c r="R76" i="20"/>
  <c r="S57" i="20"/>
  <c r="T57" i="20" s="1"/>
  <c r="S72" i="20"/>
  <c r="V72" i="20" s="1"/>
  <c r="G11" i="6" s="1"/>
  <c r="S65" i="20"/>
  <c r="T65" i="20" s="1"/>
  <c r="S56" i="20"/>
  <c r="V56" i="20" s="1"/>
  <c r="G12" i="6" s="1"/>
  <c r="J12" i="6" s="1"/>
  <c r="S50" i="20"/>
  <c r="V50" i="20" s="1"/>
  <c r="W50" i="20" s="1"/>
  <c r="S47" i="20"/>
  <c r="T47" i="20" s="1"/>
  <c r="S54" i="20"/>
  <c r="V54" i="20" s="1"/>
  <c r="W54" i="20" s="1"/>
  <c r="R69" i="20"/>
  <c r="S78" i="20"/>
  <c r="S60" i="20"/>
  <c r="S67" i="20"/>
  <c r="S53" i="20"/>
  <c r="S51" i="20"/>
  <c r="S61" i="20"/>
  <c r="S45" i="20"/>
  <c r="S44" i="20"/>
  <c r="AH27" i="20"/>
  <c r="AH16" i="20"/>
  <c r="AI16" i="20" s="1"/>
  <c r="AD16" i="20"/>
  <c r="AE16" i="20" s="1"/>
  <c r="AD19" i="20"/>
  <c r="AE19" i="20" s="1"/>
  <c r="AH15" i="20"/>
  <c r="AI15" i="20" s="1"/>
  <c r="AH32" i="20"/>
  <c r="AI32" i="20" s="1"/>
  <c r="AD7" i="20"/>
  <c r="AE7" i="20" s="1"/>
  <c r="AD18" i="20"/>
  <c r="AE18" i="20" s="1"/>
  <c r="AH33" i="20"/>
  <c r="AH7" i="20"/>
  <c r="AI7" i="20" s="1"/>
  <c r="AH10" i="20"/>
  <c r="AH17" i="20"/>
  <c r="AD8" i="20"/>
  <c r="AE8" i="20" s="1"/>
  <c r="AH13" i="20"/>
  <c r="AI13" i="20" s="1"/>
  <c r="AH21" i="20"/>
  <c r="AI21" i="20" s="1"/>
  <c r="AD36" i="20"/>
  <c r="AE36" i="20" s="1"/>
  <c r="AD37" i="20"/>
  <c r="AE37" i="20" s="1"/>
  <c r="AH19" i="20"/>
  <c r="AD11" i="20"/>
  <c r="AE11" i="20" s="1"/>
  <c r="AH31" i="20"/>
  <c r="AH35" i="20"/>
  <c r="AI35" i="20" s="1"/>
  <c r="AD14" i="20"/>
  <c r="AE14" i="20" s="1"/>
  <c r="AH39" i="20"/>
  <c r="AD34" i="20"/>
  <c r="AE34" i="20" s="1"/>
  <c r="AH26" i="20"/>
  <c r="AI26" i="20" s="1"/>
  <c r="AD15" i="20"/>
  <c r="AE15" i="20" s="1"/>
  <c r="AD17" i="20"/>
  <c r="AE17" i="20" s="1"/>
  <c r="AH22" i="20"/>
  <c r="AH18" i="20"/>
  <c r="AH25" i="20"/>
  <c r="AI25" i="20" s="1"/>
  <c r="AD26" i="20"/>
  <c r="AE26" i="20" s="1"/>
  <c r="AD31" i="20"/>
  <c r="AE31" i="20" s="1"/>
  <c r="AH36" i="20"/>
  <c r="AH11" i="20"/>
  <c r="AI11" i="20" s="1"/>
  <c r="AH8" i="20"/>
  <c r="AH12" i="20"/>
  <c r="AI12" i="20" s="1"/>
  <c r="AH14" i="20"/>
  <c r="AI14" i="20" s="1"/>
  <c r="AH37" i="20"/>
  <c r="AH29" i="20"/>
  <c r="AI29" i="20" s="1"/>
  <c r="AH5" i="20"/>
  <c r="AI5" i="20" s="1"/>
  <c r="AH9" i="20"/>
  <c r="AI9" i="20" s="1"/>
  <c r="AD20" i="20"/>
  <c r="AE20" i="20" s="1"/>
  <c r="AH28" i="20"/>
  <c r="AH34" i="20"/>
  <c r="AI34" i="20" s="1"/>
  <c r="AH38" i="20"/>
  <c r="AI38" i="20" s="1"/>
  <c r="AD27" i="20"/>
  <c r="AE27" i="20" s="1"/>
  <c r="AD32" i="20"/>
  <c r="AE32" i="20" s="1"/>
  <c r="AH6" i="20"/>
  <c r="AI6" i="20" s="1"/>
  <c r="AH23" i="20"/>
  <c r="AH30" i="20"/>
  <c r="AI30" i="20" s="1"/>
  <c r="AH24" i="20"/>
  <c r="AI24" i="20" s="1"/>
  <c r="AH20" i="20"/>
  <c r="AI20" i="20" s="1"/>
  <c r="AD6" i="20"/>
  <c r="AE6" i="20" s="1"/>
  <c r="AD25" i="20"/>
  <c r="AE25" i="20" s="1"/>
  <c r="AD29" i="20"/>
  <c r="AE29" i="20" s="1"/>
  <c r="AD10" i="20"/>
  <c r="AE10" i="20" s="1"/>
  <c r="AD21" i="20"/>
  <c r="AE21" i="20" s="1"/>
  <c r="AD24" i="20"/>
  <c r="AE24" i="20" s="1"/>
  <c r="AD28" i="20"/>
  <c r="AE28" i="20" s="1"/>
  <c r="AD30" i="20"/>
  <c r="AE30" i="20" s="1"/>
  <c r="AD35" i="20"/>
  <c r="AE35" i="20" s="1"/>
  <c r="AD13" i="20"/>
  <c r="AE13" i="20" s="1"/>
  <c r="AD23" i="20"/>
  <c r="AE23" i="20" s="1"/>
  <c r="AD39" i="20"/>
  <c r="AE39" i="20" s="1"/>
  <c r="AD9" i="20"/>
  <c r="AE9" i="20" s="1"/>
  <c r="AD12" i="20"/>
  <c r="AE12" i="20" s="1"/>
  <c r="AD22" i="20"/>
  <c r="AE22" i="20" s="1"/>
  <c r="AD33" i="20"/>
  <c r="AE33" i="20" s="1"/>
  <c r="AD38" i="20"/>
  <c r="AE38" i="20" s="1"/>
  <c r="AD5" i="20"/>
  <c r="AE5" i="20" s="1"/>
  <c r="L47" i="23" l="1"/>
  <c r="H47" i="23"/>
  <c r="U50" i="22"/>
  <c r="H50" i="22"/>
  <c r="K50" i="22"/>
  <c r="AB52" i="2"/>
  <c r="B50" i="23"/>
  <c r="L52" i="21"/>
  <c r="AF52" i="2"/>
  <c r="F52" i="21"/>
  <c r="X52" i="2"/>
  <c r="E52" i="2"/>
  <c r="H52" i="2"/>
  <c r="M27" i="23"/>
  <c r="M46" i="23" s="1"/>
  <c r="W52" i="2"/>
  <c r="M10" i="21"/>
  <c r="M48" i="21" s="1"/>
  <c r="J52" i="21"/>
  <c r="S52" i="2"/>
  <c r="T52" i="2"/>
  <c r="I52" i="2"/>
  <c r="N52" i="2"/>
  <c r="M58" i="23"/>
  <c r="I58" i="23"/>
  <c r="E58" i="23"/>
  <c r="N58" i="22"/>
  <c r="AE58" i="22"/>
  <c r="AA58" i="22"/>
  <c r="T58" i="22"/>
  <c r="B58" i="22"/>
  <c r="M50" i="22"/>
  <c r="M27" i="21"/>
  <c r="B55" i="21"/>
  <c r="M8" i="21"/>
  <c r="V50" i="22"/>
  <c r="F50" i="22"/>
  <c r="AE50" i="22"/>
  <c r="O52" i="2"/>
  <c r="C52" i="2"/>
  <c r="M37" i="21"/>
  <c r="AD58" i="22"/>
  <c r="F58" i="22"/>
  <c r="O58" i="22"/>
  <c r="J58" i="23"/>
  <c r="F58" i="23"/>
  <c r="B58" i="23"/>
  <c r="G58" i="22"/>
  <c r="K58" i="22"/>
  <c r="AD50" i="22"/>
  <c r="M18" i="21"/>
  <c r="L58" i="23"/>
  <c r="W58" i="22"/>
  <c r="S58" i="22"/>
  <c r="K58" i="23"/>
  <c r="G58" i="23"/>
  <c r="H58" i="23"/>
  <c r="H58" i="22"/>
  <c r="P52" i="22"/>
  <c r="AA52" i="22"/>
  <c r="S52" i="22"/>
  <c r="B52" i="22"/>
  <c r="W53" i="22"/>
  <c r="Z53" i="22"/>
  <c r="J47" i="2"/>
  <c r="L47" i="2"/>
  <c r="N20" i="23"/>
  <c r="N58" i="23" s="1"/>
  <c r="C49" i="2"/>
  <c r="AD49" i="2"/>
  <c r="AC49" i="2"/>
  <c r="J48" i="21"/>
  <c r="F48" i="21"/>
  <c r="Q57" i="2"/>
  <c r="F57" i="2"/>
  <c r="D50" i="23"/>
  <c r="G52" i="21"/>
  <c r="AE52" i="2"/>
  <c r="B53" i="21"/>
  <c r="C53" i="21"/>
  <c r="G50" i="22"/>
  <c r="M9" i="21"/>
  <c r="M47" i="21" s="1"/>
  <c r="F53" i="21"/>
  <c r="S53" i="2"/>
  <c r="AF53" i="2"/>
  <c r="P53" i="2"/>
  <c r="L52" i="23"/>
  <c r="H52" i="23"/>
  <c r="M52" i="22"/>
  <c r="E53" i="23"/>
  <c r="G53" i="22"/>
  <c r="J47" i="22"/>
  <c r="V47" i="22"/>
  <c r="D47" i="22"/>
  <c r="J56" i="23"/>
  <c r="AD56" i="22"/>
  <c r="F56" i="23"/>
  <c r="H56" i="22"/>
  <c r="M19" i="21"/>
  <c r="AF57" i="2"/>
  <c r="AC57" i="2"/>
  <c r="O54" i="2"/>
  <c r="AC54" i="2"/>
  <c r="K54" i="2"/>
  <c r="AA54" i="2"/>
  <c r="U49" i="2"/>
  <c r="T49" i="2"/>
  <c r="S49" i="2"/>
  <c r="AF49" i="2"/>
  <c r="L47" i="21"/>
  <c r="H47" i="21"/>
  <c r="B51" i="21"/>
  <c r="M31" i="21"/>
  <c r="M50" i="21" s="1"/>
  <c r="K50" i="23"/>
  <c r="G50" i="23"/>
  <c r="P50" i="22"/>
  <c r="C50" i="23"/>
  <c r="M52" i="2"/>
  <c r="K52" i="2"/>
  <c r="M38" i="23"/>
  <c r="M57" i="23" s="1"/>
  <c r="B56" i="21"/>
  <c r="E46" i="21"/>
  <c r="E46" i="2"/>
  <c r="AB46" i="2"/>
  <c r="D46" i="2"/>
  <c r="T46" i="2"/>
  <c r="AD46" i="2"/>
  <c r="C55" i="2"/>
  <c r="N55" i="2"/>
  <c r="V55" i="2"/>
  <c r="X55" i="2"/>
  <c r="AA55" i="2"/>
  <c r="U55" i="2"/>
  <c r="AC55" i="2"/>
  <c r="O55" i="2"/>
  <c r="M21" i="23"/>
  <c r="I52" i="22"/>
  <c r="D52" i="22"/>
  <c r="L52" i="22"/>
  <c r="U53" i="22"/>
  <c r="AD53" i="22"/>
  <c r="AB53" i="22"/>
  <c r="U47" i="22"/>
  <c r="AA47" i="22"/>
  <c r="P56" i="22"/>
  <c r="B56" i="23"/>
  <c r="D56" i="22"/>
  <c r="AB56" i="22"/>
  <c r="L57" i="21"/>
  <c r="H57" i="21"/>
  <c r="V57" i="2"/>
  <c r="J54" i="21"/>
  <c r="F54" i="21"/>
  <c r="E54" i="2"/>
  <c r="B54" i="2"/>
  <c r="M11" i="21"/>
  <c r="D49" i="21"/>
  <c r="D48" i="21"/>
  <c r="O48" i="2"/>
  <c r="R48" i="2"/>
  <c r="AB48" i="2"/>
  <c r="AB47" i="2"/>
  <c r="G47" i="2"/>
  <c r="AD47" i="2"/>
  <c r="B50" i="22"/>
  <c r="T50" i="22"/>
  <c r="V52" i="2"/>
  <c r="F52" i="2"/>
  <c r="M30" i="23"/>
  <c r="M49" i="23" s="1"/>
  <c r="M31" i="23"/>
  <c r="B46" i="21"/>
  <c r="B52" i="21"/>
  <c r="L54" i="23"/>
  <c r="H54" i="23"/>
  <c r="C54" i="22"/>
  <c r="K54" i="22"/>
  <c r="O54" i="22"/>
  <c r="F54" i="22"/>
  <c r="M54" i="22"/>
  <c r="D54" i="22"/>
  <c r="N48" i="22"/>
  <c r="Y48" i="22"/>
  <c r="S48" i="22"/>
  <c r="L49" i="23"/>
  <c r="N49" i="22"/>
  <c r="M21" i="21"/>
  <c r="M59" i="21" s="1"/>
  <c r="Z52" i="22"/>
  <c r="J53" i="23"/>
  <c r="F53" i="23"/>
  <c r="AC53" i="22"/>
  <c r="M9" i="23"/>
  <c r="L47" i="22"/>
  <c r="E47" i="22"/>
  <c r="G47" i="22"/>
  <c r="K47" i="22"/>
  <c r="C56" i="23"/>
  <c r="AF56" i="22"/>
  <c r="D57" i="21"/>
  <c r="T57" i="2"/>
  <c r="W57" i="2"/>
  <c r="J57" i="2"/>
  <c r="G54" i="2"/>
  <c r="D54" i="2"/>
  <c r="L49" i="21"/>
  <c r="H49" i="21"/>
  <c r="Q49" i="2"/>
  <c r="M48" i="2"/>
  <c r="AE48" i="2"/>
  <c r="D48" i="2"/>
  <c r="AC47" i="2"/>
  <c r="I47" i="2"/>
  <c r="E47" i="2"/>
  <c r="X47" i="2"/>
  <c r="M12" i="23"/>
  <c r="AA50" i="22"/>
  <c r="N50" i="22"/>
  <c r="W50" i="22"/>
  <c r="K52" i="21"/>
  <c r="Q52" i="2"/>
  <c r="D52" i="2"/>
  <c r="U52" i="2"/>
  <c r="E52" i="21"/>
  <c r="I56" i="21"/>
  <c r="P56" i="2"/>
  <c r="M56" i="2"/>
  <c r="G56" i="2"/>
  <c r="D56" i="2"/>
  <c r="N56" i="2"/>
  <c r="H56" i="2"/>
  <c r="U56" i="2"/>
  <c r="AI33" i="20"/>
  <c r="D11" i="6"/>
  <c r="I11" i="6" s="1"/>
  <c r="AI27" i="20"/>
  <c r="D15" i="6"/>
  <c r="I15" i="6" s="1"/>
  <c r="O46" i="12"/>
  <c r="P28" i="12"/>
  <c r="M53" i="23"/>
  <c r="AD52" i="2"/>
  <c r="G52" i="2"/>
  <c r="K53" i="21"/>
  <c r="G53" i="21"/>
  <c r="B53" i="2"/>
  <c r="D53" i="2"/>
  <c r="R53" i="2"/>
  <c r="W53" i="2"/>
  <c r="N53" i="2"/>
  <c r="AB53" i="2"/>
  <c r="J53" i="2"/>
  <c r="K53" i="2"/>
  <c r="G53" i="2"/>
  <c r="Q35" i="12"/>
  <c r="P53" i="12"/>
  <c r="M35" i="23"/>
  <c r="J54" i="23"/>
  <c r="F54" i="23"/>
  <c r="B54" i="23"/>
  <c r="D54" i="23"/>
  <c r="Y54" i="22"/>
  <c r="N54" i="22"/>
  <c r="AC54" i="22"/>
  <c r="L54" i="22"/>
  <c r="P54" i="22"/>
  <c r="X54" i="22"/>
  <c r="J46" i="21"/>
  <c r="F46" i="21"/>
  <c r="AC46" i="2"/>
  <c r="W46" i="2"/>
  <c r="X46" i="2"/>
  <c r="B46" i="2"/>
  <c r="C46" i="21"/>
  <c r="R46" i="2"/>
  <c r="AE46" i="2"/>
  <c r="P46" i="2"/>
  <c r="K56" i="21"/>
  <c r="AA56" i="2"/>
  <c r="S56" i="2"/>
  <c r="W56" i="2"/>
  <c r="X56" i="2"/>
  <c r="L56" i="2"/>
  <c r="F56" i="2"/>
  <c r="I56" i="2"/>
  <c r="E56" i="21"/>
  <c r="K55" i="21"/>
  <c r="G55" i="21"/>
  <c r="E55" i="2"/>
  <c r="Q55" i="2"/>
  <c r="AF55" i="2"/>
  <c r="K55" i="2"/>
  <c r="AD55" i="2"/>
  <c r="J55" i="2"/>
  <c r="D55" i="2"/>
  <c r="T55" i="2"/>
  <c r="C55" i="21"/>
  <c r="P25" i="12"/>
  <c r="O43" i="12"/>
  <c r="O51" i="12"/>
  <c r="P33" i="12"/>
  <c r="O48" i="12"/>
  <c r="P30" i="12"/>
  <c r="L48" i="23"/>
  <c r="H48" i="23"/>
  <c r="V48" i="22"/>
  <c r="B48" i="23"/>
  <c r="M48" i="22"/>
  <c r="G48" i="22"/>
  <c r="AE48" i="22"/>
  <c r="I48" i="22"/>
  <c r="Q48" i="22"/>
  <c r="U48" i="22"/>
  <c r="F48" i="22"/>
  <c r="J49" i="23"/>
  <c r="V49" i="22"/>
  <c r="E49" i="22"/>
  <c r="W49" i="22"/>
  <c r="AC49" i="22"/>
  <c r="Q49" i="22"/>
  <c r="X49" i="22"/>
  <c r="C49" i="23"/>
  <c r="B49" i="22"/>
  <c r="P49" i="22"/>
  <c r="J57" i="23"/>
  <c r="F57" i="23"/>
  <c r="T57" i="22"/>
  <c r="N57" i="22"/>
  <c r="X57" i="22"/>
  <c r="AC57" i="22"/>
  <c r="Y57" i="22"/>
  <c r="Q57" i="22"/>
  <c r="D57" i="22"/>
  <c r="AB57" i="22"/>
  <c r="M28" i="23"/>
  <c r="M38" i="21"/>
  <c r="M30" i="21"/>
  <c r="B49" i="2"/>
  <c r="J46" i="23"/>
  <c r="F46" i="23"/>
  <c r="Z46" i="22"/>
  <c r="G46" i="22"/>
  <c r="T46" i="22"/>
  <c r="I46" i="22"/>
  <c r="AF46" i="22"/>
  <c r="S46" i="22"/>
  <c r="N46" i="22"/>
  <c r="Q46" i="22"/>
  <c r="M13" i="21"/>
  <c r="I51" i="21"/>
  <c r="E51" i="21"/>
  <c r="W51" i="2"/>
  <c r="J51" i="2"/>
  <c r="X51" i="2"/>
  <c r="AF51" i="2"/>
  <c r="K51" i="2"/>
  <c r="O51" i="2"/>
  <c r="AB51" i="2"/>
  <c r="AC51" i="2"/>
  <c r="L50" i="21"/>
  <c r="H50" i="21"/>
  <c r="D50" i="21"/>
  <c r="R50" i="2"/>
  <c r="E50" i="2"/>
  <c r="T50" i="2"/>
  <c r="Y50" i="2"/>
  <c r="AB50" i="2"/>
  <c r="K50" i="2"/>
  <c r="S50" i="2"/>
  <c r="AI39" i="20"/>
  <c r="D5" i="6"/>
  <c r="I5" i="6" s="1"/>
  <c r="AI10" i="20"/>
  <c r="D7" i="6"/>
  <c r="I7" i="6" s="1"/>
  <c r="AI23" i="20"/>
  <c r="D9" i="6"/>
  <c r="I9" i="6" s="1"/>
  <c r="AI36" i="20"/>
  <c r="D16" i="6"/>
  <c r="I16" i="6" s="1"/>
  <c r="AI18" i="20"/>
  <c r="D8" i="6"/>
  <c r="I8" i="6" s="1"/>
  <c r="O50" i="12"/>
  <c r="P32" i="12"/>
  <c r="AI22" i="20"/>
  <c r="D13" i="6"/>
  <c r="I13" i="6" s="1"/>
  <c r="AI31" i="20"/>
  <c r="D10" i="6"/>
  <c r="I10" i="6" s="1"/>
  <c r="AI17" i="20"/>
  <c r="D12" i="6"/>
  <c r="I12" i="6" s="1"/>
  <c r="S69" i="20"/>
  <c r="T69" i="20" s="1"/>
  <c r="U69" i="20"/>
  <c r="S76" i="20"/>
  <c r="U76" i="20"/>
  <c r="F18" i="6" s="1"/>
  <c r="W62" i="20"/>
  <c r="G9" i="6"/>
  <c r="J9" i="6" s="1"/>
  <c r="S68" i="20"/>
  <c r="U68" i="20"/>
  <c r="S70" i="20"/>
  <c r="V70" i="20" s="1"/>
  <c r="G10" i="6" s="1"/>
  <c r="U70" i="20"/>
  <c r="F10" i="6" s="1"/>
  <c r="S58" i="20"/>
  <c r="U58" i="20"/>
  <c r="F14" i="6" s="1"/>
  <c r="M16" i="21"/>
  <c r="M54" i="21" s="1"/>
  <c r="M32" i="21"/>
  <c r="D50" i="22"/>
  <c r="O50" i="22"/>
  <c r="C50" i="22"/>
  <c r="M14" i="21"/>
  <c r="I52" i="21"/>
  <c r="Y52" i="2"/>
  <c r="P52" i="2"/>
  <c r="Z52" i="2"/>
  <c r="J53" i="21"/>
  <c r="H53" i="2"/>
  <c r="V53" i="2"/>
  <c r="D53" i="21"/>
  <c r="F53" i="2"/>
  <c r="L53" i="2"/>
  <c r="AE53" i="2"/>
  <c r="O53" i="2"/>
  <c r="P31" i="12"/>
  <c r="O49" i="12"/>
  <c r="C52" i="21"/>
  <c r="M16" i="23"/>
  <c r="M54" i="23" s="1"/>
  <c r="I54" i="23"/>
  <c r="E54" i="23"/>
  <c r="AE54" i="22"/>
  <c r="E54" i="22"/>
  <c r="AA54" i="22"/>
  <c r="Z54" i="22"/>
  <c r="J54" i="22"/>
  <c r="G54" i="22"/>
  <c r="H54" i="22"/>
  <c r="I54" i="22"/>
  <c r="M46" i="21"/>
  <c r="I46" i="21"/>
  <c r="J46" i="2"/>
  <c r="O46" i="2"/>
  <c r="L46" i="2"/>
  <c r="Y46" i="2"/>
  <c r="M46" i="2"/>
  <c r="U46" i="2"/>
  <c r="AA46" i="2"/>
  <c r="H46" i="2"/>
  <c r="J56" i="21"/>
  <c r="G56" i="21"/>
  <c r="AE56" i="2"/>
  <c r="AD56" i="2"/>
  <c r="R56" i="2"/>
  <c r="C56" i="2"/>
  <c r="Z56" i="2"/>
  <c r="T56" i="2"/>
  <c r="V56" i="2"/>
  <c r="J56" i="2"/>
  <c r="J55" i="21"/>
  <c r="F55" i="21"/>
  <c r="W55" i="2"/>
  <c r="R55" i="2"/>
  <c r="B55" i="2"/>
  <c r="P55" i="2"/>
  <c r="G55" i="2"/>
  <c r="AE55" i="2"/>
  <c r="H55" i="2"/>
  <c r="L55" i="2"/>
  <c r="K48" i="23"/>
  <c r="G48" i="23"/>
  <c r="Z48" i="22"/>
  <c r="W48" i="22"/>
  <c r="K48" i="22"/>
  <c r="AF48" i="22"/>
  <c r="P48" i="22"/>
  <c r="C48" i="22"/>
  <c r="L48" i="22"/>
  <c r="H48" i="22"/>
  <c r="C48" i="23"/>
  <c r="I49" i="23"/>
  <c r="Y49" i="22"/>
  <c r="Z49" i="22"/>
  <c r="AE49" i="22"/>
  <c r="L49" i="22"/>
  <c r="C49" i="22"/>
  <c r="F49" i="23"/>
  <c r="G49" i="22"/>
  <c r="B49" i="23"/>
  <c r="T49" i="22"/>
  <c r="I57" i="23"/>
  <c r="E57" i="23"/>
  <c r="B57" i="22"/>
  <c r="E57" i="22"/>
  <c r="U57" i="22"/>
  <c r="R57" i="22"/>
  <c r="AE57" i="22"/>
  <c r="C57" i="23"/>
  <c r="H57" i="22"/>
  <c r="AA57" i="22"/>
  <c r="M33" i="23"/>
  <c r="M52" i="23" s="1"/>
  <c r="B54" i="21"/>
  <c r="B47" i="21"/>
  <c r="I46" i="23"/>
  <c r="E46" i="23"/>
  <c r="D46" i="23"/>
  <c r="J46" i="22"/>
  <c r="F46" i="22"/>
  <c r="W46" i="22"/>
  <c r="M46" i="22"/>
  <c r="AD46" i="22"/>
  <c r="L46" i="22"/>
  <c r="B46" i="23"/>
  <c r="L51" i="21"/>
  <c r="H51" i="21"/>
  <c r="D51" i="21"/>
  <c r="T51" i="2"/>
  <c r="B51" i="2"/>
  <c r="AA51" i="2"/>
  <c r="I51" i="2"/>
  <c r="S51" i="2"/>
  <c r="Y51" i="2"/>
  <c r="C51" i="21"/>
  <c r="K50" i="21"/>
  <c r="G50" i="21"/>
  <c r="C50" i="2"/>
  <c r="U50" i="2"/>
  <c r="G50" i="2"/>
  <c r="V50" i="2"/>
  <c r="I50" i="2"/>
  <c r="AF50" i="2"/>
  <c r="P50" i="2"/>
  <c r="M50" i="2"/>
  <c r="C50" i="21"/>
  <c r="M56" i="23"/>
  <c r="M53" i="21"/>
  <c r="I53" i="21"/>
  <c r="C53" i="2"/>
  <c r="U53" i="2"/>
  <c r="AC53" i="2"/>
  <c r="E53" i="21"/>
  <c r="I53" i="2"/>
  <c r="M33" i="21"/>
  <c r="M36" i="21"/>
  <c r="B54" i="22"/>
  <c r="S54" i="22"/>
  <c r="V54" i="22"/>
  <c r="L46" i="21"/>
  <c r="H46" i="21"/>
  <c r="N46" i="2"/>
  <c r="Q46" i="2"/>
  <c r="S46" i="2"/>
  <c r="AB56" i="2"/>
  <c r="Q56" i="2"/>
  <c r="M17" i="21"/>
  <c r="I55" i="21"/>
  <c r="E55" i="21"/>
  <c r="P34" i="12"/>
  <c r="O52" i="12"/>
  <c r="P26" i="12"/>
  <c r="O44" i="12"/>
  <c r="O45" i="12"/>
  <c r="P27" i="12"/>
  <c r="J48" i="23"/>
  <c r="F48" i="23"/>
  <c r="R48" i="22"/>
  <c r="B48" i="22"/>
  <c r="T48" i="22"/>
  <c r="AB48" i="22"/>
  <c r="X48" i="22"/>
  <c r="H49" i="23"/>
  <c r="AD49" i="22"/>
  <c r="D49" i="22"/>
  <c r="F49" i="22"/>
  <c r="K49" i="22"/>
  <c r="U49" i="22"/>
  <c r="J49" i="22"/>
  <c r="H49" i="22"/>
  <c r="AB49" i="22"/>
  <c r="L57" i="23"/>
  <c r="H57" i="23"/>
  <c r="D57" i="23"/>
  <c r="L57" i="22"/>
  <c r="P57" i="22"/>
  <c r="C57" i="22"/>
  <c r="M57" i="22"/>
  <c r="F57" i="22"/>
  <c r="AF57" i="22"/>
  <c r="S57" i="22"/>
  <c r="Z57" i="22"/>
  <c r="P23" i="12"/>
  <c r="O41" i="12"/>
  <c r="B57" i="21"/>
  <c r="B48" i="21"/>
  <c r="L46" i="23"/>
  <c r="H46" i="23"/>
  <c r="P46" i="22"/>
  <c r="R46" i="22"/>
  <c r="X46" i="22"/>
  <c r="AC46" i="22"/>
  <c r="O46" i="22"/>
  <c r="H46" i="22"/>
  <c r="K46" i="22"/>
  <c r="D46" i="22"/>
  <c r="B46" i="22"/>
  <c r="K51" i="21"/>
  <c r="G51" i="21"/>
  <c r="M51" i="2"/>
  <c r="H51" i="2"/>
  <c r="G51" i="2"/>
  <c r="R51" i="2"/>
  <c r="Q51" i="2"/>
  <c r="P51" i="2"/>
  <c r="AE51" i="2"/>
  <c r="C51" i="2"/>
  <c r="V51" i="2"/>
  <c r="J50" i="21"/>
  <c r="F50" i="21"/>
  <c r="AA50" i="2"/>
  <c r="N50" i="2"/>
  <c r="O50" i="2"/>
  <c r="AC50" i="2"/>
  <c r="B50" i="2"/>
  <c r="H50" i="2"/>
  <c r="AE50" i="2"/>
  <c r="Q50" i="2"/>
  <c r="AI28" i="20"/>
  <c r="D17" i="6"/>
  <c r="I17" i="6" s="1"/>
  <c r="AI8" i="20"/>
  <c r="D6" i="6"/>
  <c r="I6" i="6" s="1"/>
  <c r="S46" i="20"/>
  <c r="U46" i="20"/>
  <c r="S59" i="20"/>
  <c r="T59" i="20" s="1"/>
  <c r="U59" i="20"/>
  <c r="S74" i="20"/>
  <c r="T74" i="20" s="1"/>
  <c r="U74" i="20"/>
  <c r="O47" i="12"/>
  <c r="P29" i="12"/>
  <c r="O42" i="12"/>
  <c r="P24" i="12"/>
  <c r="AI37" i="20"/>
  <c r="D18" i="6"/>
  <c r="I18" i="6" s="1"/>
  <c r="AI19" i="20"/>
  <c r="D14" i="6"/>
  <c r="I14" i="6" s="1"/>
  <c r="S48" i="20"/>
  <c r="U48" i="20"/>
  <c r="P36" i="12"/>
  <c r="O54" i="12"/>
  <c r="AC50" i="22"/>
  <c r="X50" i="22"/>
  <c r="R52" i="2"/>
  <c r="L53" i="21"/>
  <c r="H53" i="21"/>
  <c r="E53" i="2"/>
  <c r="Z53" i="2"/>
  <c r="M53" i="2"/>
  <c r="Q53" i="2"/>
  <c r="T53" i="2"/>
  <c r="AD53" i="2"/>
  <c r="X53" i="2"/>
  <c r="AA53" i="2"/>
  <c r="Y53" i="2"/>
  <c r="B52" i="2"/>
  <c r="K54" i="23"/>
  <c r="G54" i="23"/>
  <c r="W54" i="22"/>
  <c r="AB54" i="22"/>
  <c r="AF54" i="22"/>
  <c r="AD54" i="22"/>
  <c r="U54" i="22"/>
  <c r="Q54" i="22"/>
  <c r="R54" i="22"/>
  <c r="T54" i="22"/>
  <c r="C54" i="23"/>
  <c r="K46" i="21"/>
  <c r="G46" i="21"/>
  <c r="F46" i="2"/>
  <c r="I46" i="2"/>
  <c r="AF46" i="2"/>
  <c r="V46" i="2"/>
  <c r="Z46" i="2"/>
  <c r="D46" i="21"/>
  <c r="G46" i="2"/>
  <c r="C46" i="2"/>
  <c r="K46" i="2"/>
  <c r="L56" i="21"/>
  <c r="H56" i="21"/>
  <c r="AF56" i="2"/>
  <c r="F56" i="21"/>
  <c r="D56" i="21"/>
  <c r="K56" i="2"/>
  <c r="O56" i="2"/>
  <c r="E56" i="2"/>
  <c r="AC56" i="2"/>
  <c r="Y56" i="2"/>
  <c r="L55" i="21"/>
  <c r="H55" i="21"/>
  <c r="S55" i="2"/>
  <c r="Z55" i="2"/>
  <c r="M55" i="2"/>
  <c r="D55" i="21"/>
  <c r="I55" i="2"/>
  <c r="Y55" i="2"/>
  <c r="AB55" i="2"/>
  <c r="F55" i="2"/>
  <c r="M10" i="23"/>
  <c r="M48" i="23" s="1"/>
  <c r="I48" i="23"/>
  <c r="E48" i="23"/>
  <c r="AD48" i="22"/>
  <c r="AC48" i="22"/>
  <c r="E48" i="22"/>
  <c r="D48" i="23"/>
  <c r="O48" i="22"/>
  <c r="J48" i="22"/>
  <c r="AA48" i="22"/>
  <c r="D48" i="22"/>
  <c r="K49" i="23"/>
  <c r="G49" i="23"/>
  <c r="R49" i="22"/>
  <c r="S49" i="22"/>
  <c r="AF49" i="22"/>
  <c r="I49" i="22"/>
  <c r="D49" i="23"/>
  <c r="M49" i="22"/>
  <c r="O49" i="22"/>
  <c r="AA49" i="22"/>
  <c r="E49" i="23"/>
  <c r="K57" i="23"/>
  <c r="G57" i="23"/>
  <c r="I57" i="22"/>
  <c r="K57" i="22"/>
  <c r="O57" i="22"/>
  <c r="G57" i="22"/>
  <c r="J57" i="22"/>
  <c r="AD57" i="22"/>
  <c r="V57" i="22"/>
  <c r="W57" i="22"/>
  <c r="B57" i="23"/>
  <c r="C49" i="21"/>
  <c r="B49" i="21"/>
  <c r="K46" i="23"/>
  <c r="G46" i="23"/>
  <c r="Y46" i="22"/>
  <c r="U46" i="22"/>
  <c r="C46" i="22"/>
  <c r="E46" i="22"/>
  <c r="AB46" i="22"/>
  <c r="AE46" i="22"/>
  <c r="V46" i="22"/>
  <c r="AA46" i="22"/>
  <c r="C46" i="23"/>
  <c r="J51" i="21"/>
  <c r="F51" i="21"/>
  <c r="F51" i="2"/>
  <c r="L51" i="2"/>
  <c r="E51" i="2"/>
  <c r="AD51" i="2"/>
  <c r="U51" i="2"/>
  <c r="Z51" i="2"/>
  <c r="D51" i="2"/>
  <c r="N51" i="2"/>
  <c r="I50" i="21"/>
  <c r="E50" i="21"/>
  <c r="F50" i="2"/>
  <c r="Z50" i="2"/>
  <c r="L50" i="2"/>
  <c r="J50" i="2"/>
  <c r="AD50" i="2"/>
  <c r="X50" i="2"/>
  <c r="W50" i="2"/>
  <c r="D50" i="2"/>
  <c r="AF58" i="22"/>
  <c r="K59" i="21"/>
  <c r="G59" i="21"/>
  <c r="C59" i="21"/>
  <c r="N59" i="2"/>
  <c r="J59" i="2"/>
  <c r="Z58" i="22"/>
  <c r="S59" i="2"/>
  <c r="E59" i="2"/>
  <c r="Z59" i="2"/>
  <c r="D59" i="2"/>
  <c r="M59" i="2"/>
  <c r="AB59" i="2"/>
  <c r="N58" i="21"/>
  <c r="J58" i="21"/>
  <c r="F58" i="21"/>
  <c r="AB58" i="2"/>
  <c r="B58" i="2"/>
  <c r="Z58" i="2"/>
  <c r="J58" i="2"/>
  <c r="AD58" i="2"/>
  <c r="L58" i="2"/>
  <c r="AC58" i="2"/>
  <c r="L58" i="22"/>
  <c r="AC58" i="22"/>
  <c r="M58" i="22"/>
  <c r="AB58" i="22"/>
  <c r="I59" i="21"/>
  <c r="E59" i="21"/>
  <c r="P59" i="2"/>
  <c r="B59" i="2"/>
  <c r="AA59" i="2"/>
  <c r="K59" i="2"/>
  <c r="Q59" i="2"/>
  <c r="L59" i="2"/>
  <c r="Y59" i="2"/>
  <c r="C59" i="2"/>
  <c r="L58" i="21"/>
  <c r="H58" i="21"/>
  <c r="C58" i="21"/>
  <c r="E58" i="2"/>
  <c r="V58" i="2"/>
  <c r="W58" i="2"/>
  <c r="H58" i="2"/>
  <c r="Y58" i="2"/>
  <c r="T58" i="2"/>
  <c r="D58" i="2"/>
  <c r="O58" i="2"/>
  <c r="D58" i="23"/>
  <c r="D58" i="22"/>
  <c r="U58" i="22"/>
  <c r="E58" i="22"/>
  <c r="V58" i="22"/>
  <c r="B59" i="21"/>
  <c r="C58" i="23"/>
  <c r="P58" i="22"/>
  <c r="J58" i="22"/>
  <c r="Q58" i="22"/>
  <c r="C58" i="22"/>
  <c r="J59" i="21"/>
  <c r="F59" i="21"/>
  <c r="R59" i="2"/>
  <c r="W59" i="2"/>
  <c r="G59" i="2"/>
  <c r="AD59" i="2"/>
  <c r="H59" i="2"/>
  <c r="AC59" i="2"/>
  <c r="I59" i="2"/>
  <c r="M58" i="21"/>
  <c r="I58" i="21"/>
  <c r="E58" i="21"/>
  <c r="AA58" i="2"/>
  <c r="I58" i="2"/>
  <c r="N58" i="2"/>
  <c r="AE58" i="2"/>
  <c r="M58" i="2"/>
  <c r="K58" i="2"/>
  <c r="X58" i="2"/>
  <c r="R58" i="2"/>
  <c r="X58" i="22"/>
  <c r="R58" i="22"/>
  <c r="Y58" i="22"/>
  <c r="I58" i="22"/>
  <c r="L59" i="21"/>
  <c r="H59" i="21"/>
  <c r="D59" i="21"/>
  <c r="T59" i="2"/>
  <c r="F59" i="2"/>
  <c r="O59" i="2"/>
  <c r="AF59" i="2"/>
  <c r="V59" i="2"/>
  <c r="AE59" i="2"/>
  <c r="U59" i="2"/>
  <c r="X59" i="2"/>
  <c r="K58" i="21"/>
  <c r="G58" i="21"/>
  <c r="D58" i="21"/>
  <c r="Q58" i="2"/>
  <c r="C58" i="2"/>
  <c r="F58" i="2"/>
  <c r="U58" i="2"/>
  <c r="S58" i="2"/>
  <c r="AF58" i="2"/>
  <c r="P58" i="2"/>
  <c r="G58" i="2"/>
  <c r="B58" i="21"/>
  <c r="M8" i="15"/>
  <c r="W49" i="20"/>
  <c r="W71" i="20"/>
  <c r="W66" i="20"/>
  <c r="W55" i="20"/>
  <c r="W70" i="20"/>
  <c r="W72" i="20"/>
  <c r="W56" i="20"/>
  <c r="B10" i="4"/>
  <c r="B9" i="4"/>
  <c r="B16" i="4"/>
  <c r="B14" i="4"/>
  <c r="B3" i="4"/>
  <c r="B20" i="4"/>
  <c r="B8" i="4"/>
  <c r="B6" i="4"/>
  <c r="B26" i="4"/>
  <c r="B19" i="4"/>
  <c r="B31" i="4"/>
  <c r="B29" i="4"/>
  <c r="B18" i="4"/>
  <c r="B28" i="4"/>
  <c r="B23" i="4"/>
  <c r="B21" i="4"/>
  <c r="B4" i="4"/>
  <c r="B15" i="4"/>
  <c r="B13" i="4"/>
  <c r="B33" i="4"/>
  <c r="B11" i="4"/>
  <c r="B7" i="4"/>
  <c r="B5" i="4"/>
  <c r="B25" i="4"/>
  <c r="B32" i="4"/>
  <c r="B30" i="4"/>
  <c r="B12" i="4"/>
  <c r="B17" i="4"/>
  <c r="B24" i="4"/>
  <c r="B22" i="4"/>
  <c r="B27" i="4"/>
  <c r="C33" i="4"/>
  <c r="C10" i="4"/>
  <c r="C19" i="4"/>
  <c r="C22" i="4"/>
  <c r="C24" i="4"/>
  <c r="C18" i="4"/>
  <c r="C5" i="4"/>
  <c r="C30" i="4"/>
  <c r="C32" i="4"/>
  <c r="C26" i="4"/>
  <c r="C13" i="4"/>
  <c r="C7" i="4"/>
  <c r="C9" i="4"/>
  <c r="C27" i="4"/>
  <c r="C21" i="4"/>
  <c r="C15" i="4"/>
  <c r="C17" i="4"/>
  <c r="C4" i="4"/>
  <c r="C29" i="4"/>
  <c r="C23" i="4"/>
  <c r="C25" i="4"/>
  <c r="C12" i="4"/>
  <c r="C11" i="4"/>
  <c r="C31" i="4"/>
  <c r="C20" i="4"/>
  <c r="C6" i="4"/>
  <c r="C8" i="4"/>
  <c r="C3" i="4"/>
  <c r="C28" i="4"/>
  <c r="C14" i="4"/>
  <c r="C16" i="4"/>
  <c r="L8" i="15"/>
  <c r="T72" i="20"/>
  <c r="T68" i="20"/>
  <c r="V68" i="20"/>
  <c r="T66" i="20"/>
  <c r="T49" i="20"/>
  <c r="V47" i="20"/>
  <c r="G6" i="6" s="1"/>
  <c r="J6" i="6" s="1"/>
  <c r="T77" i="20"/>
  <c r="V75" i="20"/>
  <c r="V48" i="20"/>
  <c r="W48" i="20" s="1"/>
  <c r="T48" i="20"/>
  <c r="T73" i="20"/>
  <c r="V64" i="20"/>
  <c r="W64" i="20" s="1"/>
  <c r="V59" i="20"/>
  <c r="W59" i="20" s="1"/>
  <c r="V74" i="20"/>
  <c r="T71" i="20"/>
  <c r="T58" i="20"/>
  <c r="T63" i="20"/>
  <c r="V69" i="20"/>
  <c r="T54" i="20"/>
  <c r="T55" i="20"/>
  <c r="T50" i="20"/>
  <c r="T56" i="20"/>
  <c r="V46" i="20"/>
  <c r="W46" i="20" s="1"/>
  <c r="T46" i="20"/>
  <c r="V52" i="20"/>
  <c r="T62" i="20"/>
  <c r="V57" i="20"/>
  <c r="G8" i="6" s="1"/>
  <c r="J8" i="6" s="1"/>
  <c r="T70" i="20"/>
  <c r="V65" i="20"/>
  <c r="V44" i="20"/>
  <c r="T44" i="20"/>
  <c r="T67" i="20"/>
  <c r="V67" i="20"/>
  <c r="V76" i="20"/>
  <c r="W76" i="20" s="1"/>
  <c r="T76" i="20"/>
  <c r="T60" i="20"/>
  <c r="V60" i="20"/>
  <c r="V61" i="20"/>
  <c r="T61" i="20"/>
  <c r="T51" i="20"/>
  <c r="V51" i="20"/>
  <c r="W51" i="20" s="1"/>
  <c r="T53" i="20"/>
  <c r="V53" i="20"/>
  <c r="W53" i="20" s="1"/>
  <c r="V78" i="20"/>
  <c r="G5" i="6" s="1"/>
  <c r="T78" i="20"/>
  <c r="V45" i="20"/>
  <c r="W45" i="20" s="1"/>
  <c r="T45" i="20"/>
  <c r="M56" i="21" l="1"/>
  <c r="M55" i="21"/>
  <c r="M57" i="21"/>
  <c r="M47" i="23"/>
  <c r="M50" i="23"/>
  <c r="M49" i="21"/>
  <c r="Q36" i="12"/>
  <c r="P54" i="12"/>
  <c r="O40" i="23" s="1"/>
  <c r="N9" i="23"/>
  <c r="N28" i="21"/>
  <c r="N9" i="21"/>
  <c r="N28" i="23"/>
  <c r="P41" i="12"/>
  <c r="Q23" i="12"/>
  <c r="P45" i="12"/>
  <c r="Q27" i="12"/>
  <c r="N19" i="23"/>
  <c r="N19" i="21"/>
  <c r="N38" i="23"/>
  <c r="N38" i="21"/>
  <c r="N17" i="21"/>
  <c r="N36" i="21"/>
  <c r="N17" i="23"/>
  <c r="N34" i="21"/>
  <c r="N15" i="23"/>
  <c r="N15" i="21"/>
  <c r="N34" i="23"/>
  <c r="P43" i="12"/>
  <c r="Q25" i="12"/>
  <c r="N32" i="21"/>
  <c r="N13" i="23"/>
  <c r="N13" i="21"/>
  <c r="W75" i="20"/>
  <c r="G16" i="6"/>
  <c r="J16" i="6" s="1"/>
  <c r="Q29" i="12"/>
  <c r="P47" i="12"/>
  <c r="N12" i="23"/>
  <c r="N31" i="23"/>
  <c r="N31" i="21"/>
  <c r="N12" i="21"/>
  <c r="Q34" i="12"/>
  <c r="P52" i="12"/>
  <c r="N35" i="23"/>
  <c r="N16" i="21"/>
  <c r="N16" i="23"/>
  <c r="N35" i="21"/>
  <c r="C36" i="23"/>
  <c r="C55" i="23" s="1"/>
  <c r="AB36" i="22"/>
  <c r="AB55" i="22" s="1"/>
  <c r="M36" i="22"/>
  <c r="M55" i="22" s="1"/>
  <c r="AC36" i="22"/>
  <c r="AC55" i="22" s="1"/>
  <c r="T36" i="22"/>
  <c r="T55" i="22" s="1"/>
  <c r="H36" i="22"/>
  <c r="H55" i="22" s="1"/>
  <c r="D36" i="22"/>
  <c r="D55" i="22" s="1"/>
  <c r="W36" i="22"/>
  <c r="W55" i="22" s="1"/>
  <c r="V36" i="22"/>
  <c r="V55" i="22" s="1"/>
  <c r="Y36" i="22"/>
  <c r="Y55" i="22" s="1"/>
  <c r="U36" i="22"/>
  <c r="U55" i="22" s="1"/>
  <c r="B36" i="22"/>
  <c r="B55" i="22" s="1"/>
  <c r="E36" i="22"/>
  <c r="E55" i="22" s="1"/>
  <c r="X36" i="22"/>
  <c r="X55" i="22" s="1"/>
  <c r="L36" i="22"/>
  <c r="L55" i="22" s="1"/>
  <c r="R36" i="22"/>
  <c r="R55" i="22" s="1"/>
  <c r="K36" i="22"/>
  <c r="K55" i="22" s="1"/>
  <c r="D36" i="23"/>
  <c r="D55" i="23" s="1"/>
  <c r="B36" i="23"/>
  <c r="B55" i="23" s="1"/>
  <c r="AE36" i="22"/>
  <c r="AE55" i="22" s="1"/>
  <c r="J36" i="22"/>
  <c r="J55" i="22" s="1"/>
  <c r="S36" i="22"/>
  <c r="S55" i="22" s="1"/>
  <c r="G36" i="22"/>
  <c r="G55" i="22" s="1"/>
  <c r="Q36" i="22"/>
  <c r="Q55" i="22" s="1"/>
  <c r="AD36" i="22"/>
  <c r="AD55" i="22" s="1"/>
  <c r="O36" i="22"/>
  <c r="O55" i="22" s="1"/>
  <c r="AA36" i="22"/>
  <c r="AA55" i="22" s="1"/>
  <c r="C36" i="22"/>
  <c r="C55" i="22" s="1"/>
  <c r="F36" i="22"/>
  <c r="F55" i="22" s="1"/>
  <c r="P36" i="22"/>
  <c r="P55" i="22" s="1"/>
  <c r="AF36" i="22"/>
  <c r="AF55" i="22" s="1"/>
  <c r="Z36" i="22"/>
  <c r="Z55" i="22" s="1"/>
  <c r="N36" i="22"/>
  <c r="N55" i="22" s="1"/>
  <c r="I36" i="22"/>
  <c r="I55" i="22" s="1"/>
  <c r="E36" i="23"/>
  <c r="E55" i="23" s="1"/>
  <c r="F36" i="23"/>
  <c r="F55" i="23" s="1"/>
  <c r="G36" i="23"/>
  <c r="G55" i="23" s="1"/>
  <c r="H36" i="23"/>
  <c r="H55" i="23" s="1"/>
  <c r="I36" i="23"/>
  <c r="I55" i="23" s="1"/>
  <c r="J36" i="23"/>
  <c r="J55" i="23" s="1"/>
  <c r="K36" i="23"/>
  <c r="K55" i="23" s="1"/>
  <c r="L36" i="23"/>
  <c r="L55" i="23" s="1"/>
  <c r="M36" i="23"/>
  <c r="M55" i="23" s="1"/>
  <c r="N36" i="23"/>
  <c r="AE40" i="22"/>
  <c r="AE59" i="22" s="1"/>
  <c r="V40" i="22"/>
  <c r="V59" i="22" s="1"/>
  <c r="AF40" i="22"/>
  <c r="AF59" i="22" s="1"/>
  <c r="O40" i="22"/>
  <c r="O59" i="22" s="1"/>
  <c r="F40" i="22"/>
  <c r="F59" i="22" s="1"/>
  <c r="T40" i="22"/>
  <c r="T59" i="22" s="1"/>
  <c r="C40" i="22"/>
  <c r="C59" i="22" s="1"/>
  <c r="B40" i="23"/>
  <c r="B59" i="23" s="1"/>
  <c r="F40" i="23"/>
  <c r="F59" i="23" s="1"/>
  <c r="J40" i="23"/>
  <c r="J59" i="23" s="1"/>
  <c r="Y40" i="22"/>
  <c r="Y59" i="22" s="1"/>
  <c r="L40" i="22"/>
  <c r="L59" i="22" s="1"/>
  <c r="AB40" i="22"/>
  <c r="AB59" i="22" s="1"/>
  <c r="K40" i="22"/>
  <c r="K59" i="22" s="1"/>
  <c r="AA40" i="22"/>
  <c r="AA59" i="22" s="1"/>
  <c r="B40" i="22"/>
  <c r="B59" i="22" s="1"/>
  <c r="P40" i="22"/>
  <c r="P59" i="22" s="1"/>
  <c r="I40" i="22"/>
  <c r="I59" i="22" s="1"/>
  <c r="C40" i="23"/>
  <c r="C59" i="23" s="1"/>
  <c r="G40" i="23"/>
  <c r="G59" i="23" s="1"/>
  <c r="K40" i="23"/>
  <c r="K59" i="23" s="1"/>
  <c r="AC40" i="22"/>
  <c r="AC59" i="22" s="1"/>
  <c r="H40" i="22"/>
  <c r="H59" i="22" s="1"/>
  <c r="X40" i="22"/>
  <c r="X59" i="22" s="1"/>
  <c r="G40" i="22"/>
  <c r="G59" i="22" s="1"/>
  <c r="W40" i="22"/>
  <c r="W59" i="22" s="1"/>
  <c r="R40" i="22"/>
  <c r="R59" i="22" s="1"/>
  <c r="Q40" i="22"/>
  <c r="Q59" i="22" s="1"/>
  <c r="M40" i="22"/>
  <c r="M59" i="22" s="1"/>
  <c r="D40" i="23"/>
  <c r="D59" i="23" s="1"/>
  <c r="H40" i="23"/>
  <c r="H59" i="23" s="1"/>
  <c r="L40" i="23"/>
  <c r="L59" i="23" s="1"/>
  <c r="Z40" i="22"/>
  <c r="Z59" i="22" s="1"/>
  <c r="E40" i="22"/>
  <c r="E59" i="22" s="1"/>
  <c r="J40" i="22"/>
  <c r="J59" i="22" s="1"/>
  <c r="N40" i="22"/>
  <c r="N59" i="22" s="1"/>
  <c r="U40" i="22"/>
  <c r="U59" i="22" s="1"/>
  <c r="E40" i="23"/>
  <c r="E59" i="23" s="1"/>
  <c r="M40" i="23"/>
  <c r="M59" i="23" s="1"/>
  <c r="N40" i="23"/>
  <c r="D40" i="22"/>
  <c r="D59" i="22" s="1"/>
  <c r="S40" i="22"/>
  <c r="S59" i="22" s="1"/>
  <c r="AD40" i="22"/>
  <c r="AD59" i="22" s="1"/>
  <c r="I40" i="23"/>
  <c r="I59" i="23" s="1"/>
  <c r="Q33" i="12"/>
  <c r="P51" i="12"/>
  <c r="N14" i="23"/>
  <c r="N33" i="21"/>
  <c r="N33" i="23"/>
  <c r="N14" i="21"/>
  <c r="N30" i="21"/>
  <c r="N11" i="21"/>
  <c r="N30" i="23"/>
  <c r="N11" i="23"/>
  <c r="P49" i="12"/>
  <c r="Q31" i="12"/>
  <c r="V58" i="20"/>
  <c r="N37" i="21"/>
  <c r="N18" i="21"/>
  <c r="N18" i="23"/>
  <c r="N37" i="23"/>
  <c r="O20" i="21"/>
  <c r="O39" i="23"/>
  <c r="O39" i="21"/>
  <c r="O20" i="23"/>
  <c r="W61" i="20"/>
  <c r="G13" i="6"/>
  <c r="J13" i="6" s="1"/>
  <c r="N21" i="23"/>
  <c r="N21" i="21"/>
  <c r="N40" i="21"/>
  <c r="Q24" i="12"/>
  <c r="P42" i="12"/>
  <c r="N27" i="23"/>
  <c r="N8" i="23"/>
  <c r="N8" i="21"/>
  <c r="N27" i="21"/>
  <c r="Q26" i="12"/>
  <c r="P44" i="12"/>
  <c r="M52" i="21"/>
  <c r="AD32" i="22"/>
  <c r="AD51" i="22" s="1"/>
  <c r="D32" i="22"/>
  <c r="D51" i="22" s="1"/>
  <c r="S32" i="22"/>
  <c r="S51" i="22" s="1"/>
  <c r="M32" i="22"/>
  <c r="M51" i="22" s="1"/>
  <c r="C32" i="23"/>
  <c r="C51" i="23" s="1"/>
  <c r="C32" i="22"/>
  <c r="C51" i="22" s="1"/>
  <c r="AC32" i="22"/>
  <c r="AC51" i="22" s="1"/>
  <c r="Y32" i="22"/>
  <c r="Y51" i="22" s="1"/>
  <c r="AB32" i="22"/>
  <c r="AB51" i="22" s="1"/>
  <c r="AE32" i="22"/>
  <c r="AE51" i="22" s="1"/>
  <c r="O32" i="22"/>
  <c r="O51" i="22" s="1"/>
  <c r="V32" i="22"/>
  <c r="V51" i="22" s="1"/>
  <c r="R32" i="22"/>
  <c r="R51" i="22" s="1"/>
  <c r="B32" i="23"/>
  <c r="B51" i="23" s="1"/>
  <c r="AA32" i="22"/>
  <c r="AA51" i="22" s="1"/>
  <c r="L32" i="22"/>
  <c r="L51" i="22" s="1"/>
  <c r="D32" i="23"/>
  <c r="D51" i="23" s="1"/>
  <c r="Z32" i="22"/>
  <c r="Z51" i="22" s="1"/>
  <c r="P32" i="22"/>
  <c r="P51" i="22" s="1"/>
  <c r="Q32" i="22"/>
  <c r="Q51" i="22" s="1"/>
  <c r="I32" i="22"/>
  <c r="I51" i="22" s="1"/>
  <c r="K32" i="22"/>
  <c r="K51" i="22" s="1"/>
  <c r="J32" i="22"/>
  <c r="J51" i="22" s="1"/>
  <c r="F32" i="22"/>
  <c r="F51" i="22" s="1"/>
  <c r="U32" i="22"/>
  <c r="U51" i="22" s="1"/>
  <c r="N32" i="22"/>
  <c r="N51" i="22" s="1"/>
  <c r="W32" i="22"/>
  <c r="W51" i="22" s="1"/>
  <c r="H32" i="22"/>
  <c r="H51" i="22" s="1"/>
  <c r="B32" i="22"/>
  <c r="B51" i="22" s="1"/>
  <c r="X32" i="22"/>
  <c r="X51" i="22" s="1"/>
  <c r="E32" i="22"/>
  <c r="E51" i="22" s="1"/>
  <c r="AF32" i="22"/>
  <c r="AF51" i="22" s="1"/>
  <c r="G32" i="22"/>
  <c r="G51" i="22" s="1"/>
  <c r="T32" i="22"/>
  <c r="T51" i="22" s="1"/>
  <c r="E32" i="23"/>
  <c r="E51" i="23" s="1"/>
  <c r="F32" i="23"/>
  <c r="F51" i="23" s="1"/>
  <c r="G32" i="23"/>
  <c r="G51" i="23" s="1"/>
  <c r="H32" i="23"/>
  <c r="H51" i="23" s="1"/>
  <c r="I32" i="23"/>
  <c r="I51" i="23" s="1"/>
  <c r="J32" i="23"/>
  <c r="J51" i="23" s="1"/>
  <c r="K32" i="23"/>
  <c r="K51" i="23" s="1"/>
  <c r="L32" i="23"/>
  <c r="L51" i="23" s="1"/>
  <c r="M32" i="23"/>
  <c r="M51" i="23" s="1"/>
  <c r="N32" i="23"/>
  <c r="J10" i="6"/>
  <c r="Q32" i="12"/>
  <c r="P50" i="12"/>
  <c r="M51" i="21"/>
  <c r="P48" i="12"/>
  <c r="Q30" i="12"/>
  <c r="N29" i="21"/>
  <c r="N29" i="23"/>
  <c r="N10" i="23"/>
  <c r="N10" i="21"/>
  <c r="Q53" i="12"/>
  <c r="R35" i="12"/>
  <c r="Q28" i="12"/>
  <c r="P46" i="12"/>
  <c r="O32" i="23" s="1"/>
  <c r="W67" i="20"/>
  <c r="W52" i="20"/>
  <c r="W57" i="20"/>
  <c r="W68" i="20"/>
  <c r="G18" i="6"/>
  <c r="J18" i="6" s="1"/>
  <c r="W69" i="20"/>
  <c r="W74" i="20"/>
  <c r="J5" i="6"/>
  <c r="W47" i="20"/>
  <c r="W60" i="20"/>
  <c r="G17" i="6"/>
  <c r="J17" i="6" s="1"/>
  <c r="W65" i="20"/>
  <c r="W78" i="20"/>
  <c r="W44" i="20"/>
  <c r="O58" i="21" l="1"/>
  <c r="N53" i="21"/>
  <c r="N57" i="21"/>
  <c r="N54" i="23"/>
  <c r="N53" i="23"/>
  <c r="N46" i="21"/>
  <c r="N55" i="21"/>
  <c r="N57" i="23"/>
  <c r="N47" i="23"/>
  <c r="O58" i="23"/>
  <c r="N48" i="23"/>
  <c r="N49" i="21"/>
  <c r="N47" i="21"/>
  <c r="Q46" i="12"/>
  <c r="R28" i="12"/>
  <c r="O15" i="21"/>
  <c r="O34" i="23"/>
  <c r="O34" i="21"/>
  <c r="O15" i="23"/>
  <c r="R26" i="12"/>
  <c r="Q44" i="12"/>
  <c r="G14" i="6"/>
  <c r="J14" i="6" s="1"/>
  <c r="W58" i="20"/>
  <c r="R33" i="12"/>
  <c r="Q51" i="12"/>
  <c r="O38" i="23"/>
  <c r="O38" i="21"/>
  <c r="O19" i="21"/>
  <c r="O19" i="23"/>
  <c r="Q41" i="12"/>
  <c r="R23" i="12"/>
  <c r="S35" i="12"/>
  <c r="R53" i="12"/>
  <c r="O9" i="23"/>
  <c r="O28" i="23"/>
  <c r="O28" i="21"/>
  <c r="O9" i="21"/>
  <c r="N56" i="23"/>
  <c r="Q49" i="12"/>
  <c r="R31" i="12"/>
  <c r="N59" i="23"/>
  <c r="R34" i="12"/>
  <c r="Q52" i="12"/>
  <c r="N50" i="23"/>
  <c r="Q43" i="12"/>
  <c r="R25" i="12"/>
  <c r="O27" i="23"/>
  <c r="O27" i="21"/>
  <c r="O8" i="23"/>
  <c r="O8" i="21"/>
  <c r="P20" i="21"/>
  <c r="P39" i="23"/>
  <c r="P39" i="21"/>
  <c r="P20" i="23"/>
  <c r="O36" i="21"/>
  <c r="O17" i="23"/>
  <c r="O17" i="21"/>
  <c r="Q42" i="12"/>
  <c r="R24" i="12"/>
  <c r="N56" i="21"/>
  <c r="O16" i="23"/>
  <c r="O35" i="23"/>
  <c r="O35" i="21"/>
  <c r="O16" i="21"/>
  <c r="N52" i="23"/>
  <c r="N54" i="21"/>
  <c r="N50" i="21"/>
  <c r="O33" i="23"/>
  <c r="O14" i="21"/>
  <c r="O14" i="23"/>
  <c r="O33" i="21"/>
  <c r="N51" i="21"/>
  <c r="O29" i="21"/>
  <c r="O29" i="23"/>
  <c r="O10" i="21"/>
  <c r="O10" i="23"/>
  <c r="Q45" i="12"/>
  <c r="R27" i="12"/>
  <c r="O21" i="23"/>
  <c r="O59" i="23" s="1"/>
  <c r="O21" i="21"/>
  <c r="O40" i="21"/>
  <c r="O32" i="21"/>
  <c r="O13" i="21"/>
  <c r="O13" i="23"/>
  <c r="O51" i="23" s="1"/>
  <c r="N48" i="21"/>
  <c r="Q48" i="12"/>
  <c r="R30" i="12"/>
  <c r="Q50" i="12"/>
  <c r="R32" i="12"/>
  <c r="O11" i="23"/>
  <c r="O30" i="21"/>
  <c r="O11" i="21"/>
  <c r="O30" i="23"/>
  <c r="N46" i="23"/>
  <c r="N59" i="21"/>
  <c r="N49" i="23"/>
  <c r="N52" i="21"/>
  <c r="O37" i="23"/>
  <c r="O37" i="21"/>
  <c r="O18" i="21"/>
  <c r="O18" i="23"/>
  <c r="O36" i="23"/>
  <c r="R29" i="12"/>
  <c r="Q47" i="12"/>
  <c r="N51" i="23"/>
  <c r="N55" i="23"/>
  <c r="O31" i="23"/>
  <c r="O31" i="21"/>
  <c r="O12" i="23"/>
  <c r="O12" i="21"/>
  <c r="Q54" i="12"/>
  <c r="R36" i="12"/>
  <c r="L6" i="15"/>
  <c r="L5" i="15" s="1"/>
  <c r="M6" i="15"/>
  <c r="M5" i="15" s="1"/>
  <c r="O50" i="23" l="1"/>
  <c r="O55" i="21"/>
  <c r="O56" i="21"/>
  <c r="O49" i="21"/>
  <c r="O54" i="21"/>
  <c r="O46" i="23"/>
  <c r="O52" i="21"/>
  <c r="O47" i="23"/>
  <c r="O57" i="21"/>
  <c r="O56" i="23"/>
  <c r="O54" i="23"/>
  <c r="O47" i="21"/>
  <c r="O57" i="23"/>
  <c r="O48" i="23"/>
  <c r="O53" i="21"/>
  <c r="P29" i="23"/>
  <c r="P10" i="21"/>
  <c r="P29" i="21"/>
  <c r="P10" i="23"/>
  <c r="Q39" i="23"/>
  <c r="Q20" i="21"/>
  <c r="Q39" i="21"/>
  <c r="Q20" i="23"/>
  <c r="P37" i="21"/>
  <c r="P37" i="23"/>
  <c r="P18" i="21"/>
  <c r="P18" i="23"/>
  <c r="P30" i="23"/>
  <c r="P30" i="21"/>
  <c r="P11" i="21"/>
  <c r="P11" i="23"/>
  <c r="P36" i="23"/>
  <c r="P36" i="21"/>
  <c r="P17" i="23"/>
  <c r="P17" i="21"/>
  <c r="O59" i="21"/>
  <c r="O55" i="23"/>
  <c r="R49" i="12"/>
  <c r="S31" i="12"/>
  <c r="S53" i="12"/>
  <c r="T35" i="12"/>
  <c r="R51" i="12"/>
  <c r="S33" i="12"/>
  <c r="S26" i="12"/>
  <c r="R44" i="12"/>
  <c r="R54" i="12"/>
  <c r="S36" i="12"/>
  <c r="P14" i="23"/>
  <c r="P14" i="21"/>
  <c r="P33" i="21"/>
  <c r="P33" i="23"/>
  <c r="P40" i="21"/>
  <c r="P21" i="23"/>
  <c r="P40" i="23"/>
  <c r="P21" i="21"/>
  <c r="S29" i="12"/>
  <c r="R47" i="12"/>
  <c r="R48" i="12"/>
  <c r="S30" i="12"/>
  <c r="O51" i="21"/>
  <c r="O48" i="21"/>
  <c r="S24" i="12"/>
  <c r="R42" i="12"/>
  <c r="P58" i="21"/>
  <c r="P38" i="23"/>
  <c r="P38" i="21"/>
  <c r="P19" i="23"/>
  <c r="P19" i="21"/>
  <c r="P35" i="21"/>
  <c r="P16" i="23"/>
  <c r="P35" i="23"/>
  <c r="P16" i="21"/>
  <c r="S23" i="12"/>
  <c r="R41" i="12"/>
  <c r="O53" i="23"/>
  <c r="S28" i="12"/>
  <c r="R46" i="12"/>
  <c r="S32" i="12"/>
  <c r="R50" i="12"/>
  <c r="P12" i="23"/>
  <c r="P12" i="21"/>
  <c r="P31" i="23"/>
  <c r="P31" i="21"/>
  <c r="O50" i="21"/>
  <c r="O49" i="23"/>
  <c r="P34" i="23"/>
  <c r="P34" i="21"/>
  <c r="P15" i="23"/>
  <c r="P15" i="21"/>
  <c r="R45" i="12"/>
  <c r="S27" i="12"/>
  <c r="O52" i="23"/>
  <c r="P28" i="23"/>
  <c r="P28" i="21"/>
  <c r="P9" i="23"/>
  <c r="P9" i="21"/>
  <c r="P58" i="23"/>
  <c r="O46" i="21"/>
  <c r="R43" i="12"/>
  <c r="S25" i="12"/>
  <c r="R52" i="12"/>
  <c r="S34" i="12"/>
  <c r="P27" i="23"/>
  <c r="P27" i="21"/>
  <c r="P8" i="23"/>
  <c r="P8" i="21"/>
  <c r="P13" i="23"/>
  <c r="P13" i="21"/>
  <c r="P32" i="23"/>
  <c r="P32" i="21"/>
  <c r="D55" i="15"/>
  <c r="D24" i="11" s="1"/>
  <c r="C55" i="15"/>
  <c r="C24" i="11" s="1"/>
  <c r="D29" i="15"/>
  <c r="D23" i="11" s="1"/>
  <c r="C29" i="15"/>
  <c r="C23" i="11" s="1"/>
  <c r="D8" i="15"/>
  <c r="D22" i="11" s="1"/>
  <c r="C8" i="15"/>
  <c r="C22" i="11" s="1"/>
  <c r="P55" i="23" l="1"/>
  <c r="P56" i="21"/>
  <c r="P59" i="21"/>
  <c r="P49" i="23"/>
  <c r="Q58" i="23"/>
  <c r="P48" i="23"/>
  <c r="P59" i="23"/>
  <c r="Q58" i="21"/>
  <c r="P53" i="21"/>
  <c r="P51" i="21"/>
  <c r="P47" i="21"/>
  <c r="P53" i="23"/>
  <c r="P51" i="23"/>
  <c r="P47" i="23"/>
  <c r="P57" i="23"/>
  <c r="P55" i="21"/>
  <c r="P56" i="23"/>
  <c r="P49" i="21"/>
  <c r="Q29" i="21"/>
  <c r="Q10" i="23"/>
  <c r="Q10" i="21"/>
  <c r="Q29" i="23"/>
  <c r="S45" i="12"/>
  <c r="T27" i="12"/>
  <c r="Q36" i="23"/>
  <c r="Q36" i="21"/>
  <c r="Q17" i="23"/>
  <c r="Q17" i="21"/>
  <c r="Q28" i="21"/>
  <c r="Q9" i="23"/>
  <c r="Q28" i="23"/>
  <c r="Q9" i="21"/>
  <c r="T30" i="12"/>
  <c r="S48" i="12"/>
  <c r="S54" i="12"/>
  <c r="T36" i="12"/>
  <c r="S51" i="12"/>
  <c r="T33" i="12"/>
  <c r="S49" i="12"/>
  <c r="T31" i="12"/>
  <c r="P46" i="21"/>
  <c r="S52" i="12"/>
  <c r="T34" i="12"/>
  <c r="Q31" i="21"/>
  <c r="Q12" i="23"/>
  <c r="Q31" i="23"/>
  <c r="Q12" i="21"/>
  <c r="S50" i="12"/>
  <c r="T32" i="12"/>
  <c r="Q27" i="21"/>
  <c r="Q8" i="23"/>
  <c r="Q27" i="23"/>
  <c r="Q8" i="21"/>
  <c r="P54" i="23"/>
  <c r="S42" i="12"/>
  <c r="T24" i="12"/>
  <c r="Q34" i="23"/>
  <c r="Q34" i="21"/>
  <c r="Q15" i="23"/>
  <c r="Q15" i="21"/>
  <c r="Q21" i="23"/>
  <c r="Q21" i="21"/>
  <c r="Q40" i="23"/>
  <c r="Q40" i="21"/>
  <c r="Q37" i="23"/>
  <c r="Q37" i="21"/>
  <c r="Q18" i="21"/>
  <c r="Q18" i="23"/>
  <c r="Q35" i="23"/>
  <c r="Q35" i="21"/>
  <c r="Q16" i="21"/>
  <c r="Q16" i="23"/>
  <c r="P46" i="23"/>
  <c r="Q38" i="23"/>
  <c r="Q38" i="21"/>
  <c r="Q19" i="23"/>
  <c r="Q19" i="21"/>
  <c r="P50" i="21"/>
  <c r="Q32" i="23"/>
  <c r="Q32" i="21"/>
  <c r="Q13" i="21"/>
  <c r="Q13" i="23"/>
  <c r="S41" i="12"/>
  <c r="T23" i="12"/>
  <c r="Q33" i="23"/>
  <c r="Q33" i="21"/>
  <c r="Q14" i="23"/>
  <c r="Q14" i="21"/>
  <c r="P52" i="21"/>
  <c r="Q11" i="21"/>
  <c r="Q30" i="23"/>
  <c r="Q30" i="21"/>
  <c r="Q11" i="23"/>
  <c r="T53" i="12"/>
  <c r="U35" i="12"/>
  <c r="P48" i="21"/>
  <c r="S43" i="12"/>
  <c r="T25" i="12"/>
  <c r="P50" i="23"/>
  <c r="S46" i="12"/>
  <c r="T28" i="12"/>
  <c r="P54" i="21"/>
  <c r="P57" i="21"/>
  <c r="T29" i="12"/>
  <c r="S47" i="12"/>
  <c r="P52" i="23"/>
  <c r="S44" i="12"/>
  <c r="T26" i="12"/>
  <c r="R39" i="21"/>
  <c r="R20" i="23"/>
  <c r="R39" i="23"/>
  <c r="R20" i="21"/>
  <c r="C56" i="15"/>
  <c r="D56" i="15"/>
  <c r="Q48" i="21" l="1"/>
  <c r="Q53" i="23"/>
  <c r="Q52" i="23"/>
  <c r="Q49" i="23"/>
  <c r="R58" i="21"/>
  <c r="Q54" i="23"/>
  <c r="Q56" i="23"/>
  <c r="Q47" i="21"/>
  <c r="R58" i="23"/>
  <c r="Q51" i="23"/>
  <c r="Q47" i="23"/>
  <c r="Q55" i="23"/>
  <c r="Q49" i="21"/>
  <c r="Q59" i="21"/>
  <c r="T43" i="12"/>
  <c r="U25" i="12"/>
  <c r="R34" i="21"/>
  <c r="R15" i="23"/>
  <c r="R15" i="21"/>
  <c r="R34" i="23"/>
  <c r="R38" i="21"/>
  <c r="R19" i="23"/>
  <c r="R38" i="23"/>
  <c r="R19" i="21"/>
  <c r="U33" i="12"/>
  <c r="T51" i="12"/>
  <c r="R14" i="23"/>
  <c r="R14" i="21"/>
  <c r="R33" i="23"/>
  <c r="R33" i="21"/>
  <c r="U28" i="12"/>
  <c r="T46" i="12"/>
  <c r="R29" i="23"/>
  <c r="R29" i="21"/>
  <c r="R10" i="21"/>
  <c r="R10" i="23"/>
  <c r="Q51" i="21"/>
  <c r="Q57" i="21"/>
  <c r="Q59" i="23"/>
  <c r="Q46" i="21"/>
  <c r="T50" i="12"/>
  <c r="U32" i="12"/>
  <c r="Q50" i="23"/>
  <c r="R18" i="23"/>
  <c r="R18" i="21"/>
  <c r="R37" i="23"/>
  <c r="R37" i="21"/>
  <c r="T48" i="12"/>
  <c r="U30" i="12"/>
  <c r="T44" i="12"/>
  <c r="U26" i="12"/>
  <c r="R32" i="23"/>
  <c r="R13" i="23"/>
  <c r="R13" i="21"/>
  <c r="R32" i="21"/>
  <c r="Q52" i="21"/>
  <c r="T41" i="12"/>
  <c r="U23" i="12"/>
  <c r="Q57" i="23"/>
  <c r="Q53" i="21"/>
  <c r="T42" i="12"/>
  <c r="U24" i="12"/>
  <c r="R36" i="23"/>
  <c r="R36" i="21"/>
  <c r="R17" i="23"/>
  <c r="R17" i="21"/>
  <c r="T49" i="12"/>
  <c r="U31" i="12"/>
  <c r="U36" i="12"/>
  <c r="T54" i="12"/>
  <c r="Q55" i="21"/>
  <c r="T45" i="12"/>
  <c r="U27" i="12"/>
  <c r="Q48" i="23"/>
  <c r="S39" i="21"/>
  <c r="S20" i="21"/>
  <c r="S20" i="23"/>
  <c r="S39" i="23"/>
  <c r="U29" i="12"/>
  <c r="T47" i="12"/>
  <c r="R11" i="23"/>
  <c r="R11" i="21"/>
  <c r="R30" i="23"/>
  <c r="R30" i="21"/>
  <c r="U53" i="12"/>
  <c r="V35" i="12"/>
  <c r="R27" i="23"/>
  <c r="R8" i="21"/>
  <c r="R27" i="21"/>
  <c r="R8" i="23"/>
  <c r="Q54" i="21"/>
  <c r="Q56" i="21"/>
  <c r="R28" i="23"/>
  <c r="R9" i="23"/>
  <c r="R9" i="21"/>
  <c r="R28" i="21"/>
  <c r="Q46" i="23"/>
  <c r="Q50" i="21"/>
  <c r="T52" i="12"/>
  <c r="U34" i="12"/>
  <c r="R35" i="23"/>
  <c r="R16" i="21"/>
  <c r="R16" i="23"/>
  <c r="R35" i="21"/>
  <c r="R40" i="21"/>
  <c r="R21" i="23"/>
  <c r="R21" i="21"/>
  <c r="R40" i="23"/>
  <c r="R31" i="21"/>
  <c r="R31" i="23"/>
  <c r="R12" i="23"/>
  <c r="R12" i="21"/>
  <c r="I8" i="15"/>
  <c r="H8" i="15"/>
  <c r="I7" i="15"/>
  <c r="H7" i="15"/>
  <c r="I6" i="15"/>
  <c r="H6" i="15"/>
  <c r="B3" i="11"/>
  <c r="B4" i="11"/>
  <c r="R50" i="23" l="1"/>
  <c r="R48" i="21"/>
  <c r="S58" i="23"/>
  <c r="R51" i="23"/>
  <c r="R59" i="21"/>
  <c r="R54" i="23"/>
  <c r="R47" i="21"/>
  <c r="R59" i="23"/>
  <c r="R54" i="21"/>
  <c r="R55" i="21"/>
  <c r="R56" i="23"/>
  <c r="R46" i="23"/>
  <c r="R57" i="23"/>
  <c r="R49" i="23"/>
  <c r="R55" i="23"/>
  <c r="R48" i="23"/>
  <c r="R57" i="21"/>
  <c r="R47" i="23"/>
  <c r="W35" i="12"/>
  <c r="V53" i="12"/>
  <c r="R49" i="21"/>
  <c r="S40" i="21"/>
  <c r="S21" i="23"/>
  <c r="S40" i="23"/>
  <c r="S21" i="21"/>
  <c r="V24" i="12"/>
  <c r="U42" i="12"/>
  <c r="U41" i="12"/>
  <c r="V23" i="12"/>
  <c r="R51" i="21"/>
  <c r="S30" i="23"/>
  <c r="S30" i="21"/>
  <c r="S11" i="21"/>
  <c r="S11" i="23"/>
  <c r="U50" i="12"/>
  <c r="V32" i="12"/>
  <c r="S37" i="23"/>
  <c r="S37" i="21"/>
  <c r="S18" i="23"/>
  <c r="S18" i="21"/>
  <c r="R53" i="23"/>
  <c r="T39" i="23"/>
  <c r="T20" i="21"/>
  <c r="T39" i="21"/>
  <c r="T20" i="23"/>
  <c r="U45" i="12"/>
  <c r="V27" i="12"/>
  <c r="U54" i="12"/>
  <c r="V36" i="12"/>
  <c r="S28" i="21"/>
  <c r="S9" i="23"/>
  <c r="S28" i="23"/>
  <c r="S9" i="21"/>
  <c r="S27" i="21"/>
  <c r="S8" i="23"/>
  <c r="S27" i="23"/>
  <c r="S8" i="21"/>
  <c r="V30" i="12"/>
  <c r="U48" i="12"/>
  <c r="R56" i="21"/>
  <c r="S17" i="23"/>
  <c r="S17" i="21"/>
  <c r="S36" i="23"/>
  <c r="S36" i="21"/>
  <c r="U51" i="12"/>
  <c r="V33" i="12"/>
  <c r="R50" i="21"/>
  <c r="U52" i="12"/>
  <c r="V34" i="12"/>
  <c r="R46" i="21"/>
  <c r="S33" i="23"/>
  <c r="S33" i="21"/>
  <c r="S14" i="21"/>
  <c r="S14" i="23"/>
  <c r="S58" i="21"/>
  <c r="S31" i="23"/>
  <c r="S31" i="21"/>
  <c r="S12" i="23"/>
  <c r="S12" i="21"/>
  <c r="V31" i="12"/>
  <c r="U49" i="12"/>
  <c r="S34" i="21"/>
  <c r="S15" i="23"/>
  <c r="S15" i="21"/>
  <c r="S34" i="23"/>
  <c r="S13" i="23"/>
  <c r="S13" i="21"/>
  <c r="S32" i="23"/>
  <c r="S32" i="21"/>
  <c r="R52" i="21"/>
  <c r="V25" i="12"/>
  <c r="U43" i="12"/>
  <c r="S38" i="23"/>
  <c r="S19" i="21"/>
  <c r="S38" i="21"/>
  <c r="S19" i="23"/>
  <c r="U47" i="12"/>
  <c r="V29" i="12"/>
  <c r="S35" i="21"/>
  <c r="S16" i="23"/>
  <c r="S35" i="23"/>
  <c r="S16" i="21"/>
  <c r="U44" i="12"/>
  <c r="V26" i="12"/>
  <c r="V28" i="12"/>
  <c r="U46" i="12"/>
  <c r="R52" i="23"/>
  <c r="R53" i="21"/>
  <c r="S29" i="23"/>
  <c r="S29" i="21"/>
  <c r="S10" i="23"/>
  <c r="S10" i="21"/>
  <c r="I5" i="15"/>
  <c r="H5" i="15"/>
  <c r="S51" i="21" l="1"/>
  <c r="S48" i="23"/>
  <c r="S50" i="21"/>
  <c r="S46" i="23"/>
  <c r="S51" i="23"/>
  <c r="S50" i="23"/>
  <c r="S55" i="21"/>
  <c r="S52" i="21"/>
  <c r="S53" i="23"/>
  <c r="S56" i="23"/>
  <c r="S49" i="23"/>
  <c r="S54" i="23"/>
  <c r="S57" i="23"/>
  <c r="W28" i="12"/>
  <c r="V46" i="12"/>
  <c r="T33" i="23"/>
  <c r="T14" i="21"/>
  <c r="T33" i="21"/>
  <c r="T14" i="23"/>
  <c r="T16" i="23"/>
  <c r="T16" i="21"/>
  <c r="T35" i="23"/>
  <c r="T35" i="21"/>
  <c r="W34" i="12"/>
  <c r="V52" i="12"/>
  <c r="T37" i="21"/>
  <c r="T18" i="23"/>
  <c r="T18" i="21"/>
  <c r="T37" i="23"/>
  <c r="S55" i="23"/>
  <c r="S46" i="21"/>
  <c r="S47" i="21"/>
  <c r="V54" i="12"/>
  <c r="W36" i="12"/>
  <c r="T58" i="23"/>
  <c r="S49" i="21"/>
  <c r="W23" i="12"/>
  <c r="V41" i="12"/>
  <c r="S59" i="21"/>
  <c r="V43" i="12"/>
  <c r="W25" i="12"/>
  <c r="S48" i="21"/>
  <c r="V44" i="12"/>
  <c r="W26" i="12"/>
  <c r="T10" i="23"/>
  <c r="T29" i="23"/>
  <c r="T10" i="21"/>
  <c r="T29" i="21"/>
  <c r="S53" i="21"/>
  <c r="W31" i="12"/>
  <c r="V49" i="12"/>
  <c r="T38" i="23"/>
  <c r="T19" i="23"/>
  <c r="T19" i="21"/>
  <c r="T38" i="21"/>
  <c r="T21" i="23"/>
  <c r="T40" i="23"/>
  <c r="T21" i="21"/>
  <c r="T40" i="21"/>
  <c r="S56" i="21"/>
  <c r="W32" i="12"/>
  <c r="V50" i="12"/>
  <c r="T8" i="23"/>
  <c r="T8" i="21"/>
  <c r="T27" i="23"/>
  <c r="T27" i="21"/>
  <c r="U39" i="23"/>
  <c r="U39" i="21"/>
  <c r="U20" i="23"/>
  <c r="U20" i="21"/>
  <c r="T34" i="21"/>
  <c r="T15" i="23"/>
  <c r="T34" i="23"/>
  <c r="T15" i="21"/>
  <c r="S47" i="23"/>
  <c r="W27" i="12"/>
  <c r="V45" i="12"/>
  <c r="T58" i="21"/>
  <c r="T17" i="23"/>
  <c r="T36" i="21"/>
  <c r="T36" i="23"/>
  <c r="T17" i="21"/>
  <c r="T9" i="23"/>
  <c r="T9" i="21"/>
  <c r="T28" i="23"/>
  <c r="T28" i="21"/>
  <c r="S59" i="23"/>
  <c r="W53" i="12"/>
  <c r="X35" i="12"/>
  <c r="T30" i="23"/>
  <c r="T30" i="21"/>
  <c r="T11" i="23"/>
  <c r="T11" i="21"/>
  <c r="T13" i="21"/>
  <c r="T32" i="21"/>
  <c r="T13" i="23"/>
  <c r="T32" i="23"/>
  <c r="S54" i="21"/>
  <c r="V47" i="12"/>
  <c r="W29" i="12"/>
  <c r="S57" i="21"/>
  <c r="S52" i="23"/>
  <c r="V51" i="12"/>
  <c r="W33" i="12"/>
  <c r="W30" i="12"/>
  <c r="V48" i="12"/>
  <c r="T31" i="23"/>
  <c r="T12" i="23"/>
  <c r="T12" i="21"/>
  <c r="T31" i="21"/>
  <c r="W24" i="12"/>
  <c r="V42" i="12"/>
  <c r="T49" i="21" l="1"/>
  <c r="U58" i="23"/>
  <c r="T50" i="23"/>
  <c r="T53" i="21"/>
  <c r="T54" i="21"/>
  <c r="T50" i="21"/>
  <c r="T57" i="23"/>
  <c r="T48" i="23"/>
  <c r="T52" i="21"/>
  <c r="T47" i="21"/>
  <c r="T46" i="21"/>
  <c r="T56" i="21"/>
  <c r="T54" i="23"/>
  <c r="T49" i="23"/>
  <c r="Y35" i="12"/>
  <c r="X53" i="12"/>
  <c r="U12" i="23"/>
  <c r="U31" i="23"/>
  <c r="U12" i="21"/>
  <c r="U31" i="21"/>
  <c r="X32" i="12"/>
  <c r="W50" i="12"/>
  <c r="X25" i="12"/>
  <c r="W43" i="12"/>
  <c r="X23" i="12"/>
  <c r="W41" i="12"/>
  <c r="U21" i="23"/>
  <c r="U21" i="21"/>
  <c r="U40" i="23"/>
  <c r="U40" i="21"/>
  <c r="U19" i="23"/>
  <c r="U19" i="21"/>
  <c r="U38" i="23"/>
  <c r="U38" i="21"/>
  <c r="U9" i="23"/>
  <c r="U9" i="21"/>
  <c r="U28" i="23"/>
  <c r="U28" i="21"/>
  <c r="W51" i="12"/>
  <c r="X33" i="12"/>
  <c r="W47" i="12"/>
  <c r="X29" i="12"/>
  <c r="T51" i="23"/>
  <c r="V20" i="23"/>
  <c r="V20" i="21"/>
  <c r="V39" i="23"/>
  <c r="V39" i="21"/>
  <c r="X27" i="12"/>
  <c r="W45" i="12"/>
  <c r="T53" i="23"/>
  <c r="T59" i="23"/>
  <c r="X26" i="12"/>
  <c r="W44" i="12"/>
  <c r="U10" i="21"/>
  <c r="U29" i="21"/>
  <c r="U10" i="23"/>
  <c r="U29" i="23"/>
  <c r="X34" i="12"/>
  <c r="W52" i="12"/>
  <c r="X30" i="12"/>
  <c r="W48" i="12"/>
  <c r="X24" i="12"/>
  <c r="W42" i="12"/>
  <c r="U37" i="23"/>
  <c r="U18" i="21"/>
  <c r="U37" i="21"/>
  <c r="U18" i="23"/>
  <c r="U33" i="23"/>
  <c r="U14" i="21"/>
  <c r="U33" i="21"/>
  <c r="U14" i="23"/>
  <c r="T47" i="23"/>
  <c r="T55" i="23"/>
  <c r="T46" i="23"/>
  <c r="U16" i="23"/>
  <c r="U35" i="23"/>
  <c r="U16" i="21"/>
  <c r="U35" i="21"/>
  <c r="T48" i="21"/>
  <c r="U30" i="23"/>
  <c r="U11" i="21"/>
  <c r="U30" i="21"/>
  <c r="U11" i="23"/>
  <c r="T56" i="23"/>
  <c r="T52" i="23"/>
  <c r="U13" i="21"/>
  <c r="U32" i="21"/>
  <c r="U13" i="23"/>
  <c r="U32" i="23"/>
  <c r="U34" i="23"/>
  <c r="U34" i="21"/>
  <c r="U15" i="23"/>
  <c r="U15" i="21"/>
  <c r="T51" i="21"/>
  <c r="T55" i="21"/>
  <c r="U58" i="21"/>
  <c r="U17" i="23"/>
  <c r="U17" i="21"/>
  <c r="U36" i="23"/>
  <c r="U36" i="21"/>
  <c r="T59" i="21"/>
  <c r="T57" i="21"/>
  <c r="X31" i="12"/>
  <c r="W49" i="12"/>
  <c r="U8" i="23"/>
  <c r="U8" i="21"/>
  <c r="U27" i="23"/>
  <c r="U27" i="21"/>
  <c r="X36" i="12"/>
  <c r="W54" i="12"/>
  <c r="X28" i="12"/>
  <c r="W46" i="12"/>
  <c r="U49" i="23" l="1"/>
  <c r="U49" i="21"/>
  <c r="U54" i="21"/>
  <c r="U53" i="23"/>
  <c r="U50" i="23"/>
  <c r="V58" i="23"/>
  <c r="U47" i="21"/>
  <c r="U52" i="21"/>
  <c r="U57" i="21"/>
  <c r="U54" i="23"/>
  <c r="U52" i="23"/>
  <c r="U56" i="23"/>
  <c r="U50" i="21"/>
  <c r="U46" i="23"/>
  <c r="U55" i="23"/>
  <c r="U53" i="21"/>
  <c r="U56" i="21"/>
  <c r="U47" i="23"/>
  <c r="V40" i="23"/>
  <c r="V40" i="21"/>
  <c r="V21" i="23"/>
  <c r="V21" i="21"/>
  <c r="U46" i="21"/>
  <c r="U55" i="21"/>
  <c r="U51" i="21"/>
  <c r="X42" i="12"/>
  <c r="Y24" i="12"/>
  <c r="X52" i="12"/>
  <c r="Y34" i="12"/>
  <c r="U48" i="21"/>
  <c r="Y29" i="12"/>
  <c r="X47" i="12"/>
  <c r="V27" i="21"/>
  <c r="V27" i="23"/>
  <c r="V8" i="23"/>
  <c r="V8" i="21"/>
  <c r="V17" i="21"/>
  <c r="V36" i="23"/>
  <c r="V36" i="21"/>
  <c r="V17" i="23"/>
  <c r="X54" i="12"/>
  <c r="Y36" i="12"/>
  <c r="V15" i="21"/>
  <c r="V34" i="21"/>
  <c r="V15" i="23"/>
  <c r="V34" i="23"/>
  <c r="V11" i="23"/>
  <c r="V11" i="21"/>
  <c r="V30" i="23"/>
  <c r="V30" i="21"/>
  <c r="V31" i="23"/>
  <c r="V31" i="21"/>
  <c r="V12" i="23"/>
  <c r="V12" i="21"/>
  <c r="V58" i="21"/>
  <c r="V14" i="21"/>
  <c r="V33" i="21"/>
  <c r="V14" i="23"/>
  <c r="V33" i="23"/>
  <c r="Y23" i="12"/>
  <c r="X41" i="12"/>
  <c r="X50" i="12"/>
  <c r="Y32" i="12"/>
  <c r="V32" i="23"/>
  <c r="V13" i="21"/>
  <c r="V32" i="21"/>
  <c r="V13" i="23"/>
  <c r="V35" i="23"/>
  <c r="V35" i="21"/>
  <c r="V16" i="21"/>
  <c r="V16" i="23"/>
  <c r="U51" i="23"/>
  <c r="Y30" i="12"/>
  <c r="X48" i="12"/>
  <c r="U48" i="23"/>
  <c r="Y26" i="12"/>
  <c r="X44" i="12"/>
  <c r="Y27" i="12"/>
  <c r="X45" i="12"/>
  <c r="X51" i="12"/>
  <c r="Y33" i="12"/>
  <c r="U59" i="21"/>
  <c r="V29" i="21"/>
  <c r="V29" i="23"/>
  <c r="V10" i="23"/>
  <c r="V10" i="21"/>
  <c r="W39" i="23"/>
  <c r="W39" i="21"/>
  <c r="W20" i="23"/>
  <c r="W20" i="21"/>
  <c r="X46" i="12"/>
  <c r="Y28" i="12"/>
  <c r="X49" i="12"/>
  <c r="Y31" i="12"/>
  <c r="V28" i="23"/>
  <c r="V28" i="21"/>
  <c r="V9" i="23"/>
  <c r="V9" i="21"/>
  <c r="V38" i="23"/>
  <c r="V38" i="21"/>
  <c r="V19" i="23"/>
  <c r="V19" i="21"/>
  <c r="V18" i="21"/>
  <c r="V37" i="21"/>
  <c r="V18" i="23"/>
  <c r="V37" i="23"/>
  <c r="U57" i="23"/>
  <c r="U59" i="23"/>
  <c r="X43" i="12"/>
  <c r="Y25" i="12"/>
  <c r="Y53" i="12"/>
  <c r="Z35" i="12"/>
  <c r="V57" i="21" l="1"/>
  <c r="V47" i="21"/>
  <c r="W58" i="21"/>
  <c r="V50" i="21"/>
  <c r="V57" i="23"/>
  <c r="V47" i="23"/>
  <c r="W58" i="23"/>
  <c r="V50" i="23"/>
  <c r="V59" i="23"/>
  <c r="V59" i="21"/>
  <c r="V52" i="21"/>
  <c r="V46" i="21"/>
  <c r="V48" i="21"/>
  <c r="V54" i="21"/>
  <c r="V52" i="23"/>
  <c r="W15" i="21"/>
  <c r="W34" i="23"/>
  <c r="W34" i="21"/>
  <c r="W15" i="23"/>
  <c r="Z36" i="12"/>
  <c r="Y54" i="12"/>
  <c r="W9" i="23"/>
  <c r="W9" i="21"/>
  <c r="W28" i="21"/>
  <c r="W28" i="23"/>
  <c r="W29" i="21"/>
  <c r="W29" i="23"/>
  <c r="W10" i="23"/>
  <c r="W10" i="21"/>
  <c r="V56" i="23"/>
  <c r="W35" i="23"/>
  <c r="W35" i="21"/>
  <c r="W16" i="23"/>
  <c r="W16" i="21"/>
  <c r="V48" i="23"/>
  <c r="Z33" i="12"/>
  <c r="Y51" i="12"/>
  <c r="W11" i="23"/>
  <c r="W11" i="21"/>
  <c r="W30" i="23"/>
  <c r="W30" i="21"/>
  <c r="Y48" i="12"/>
  <c r="Z30" i="12"/>
  <c r="V51" i="21"/>
  <c r="W27" i="21"/>
  <c r="W27" i="23"/>
  <c r="W8" i="23"/>
  <c r="W8" i="21"/>
  <c r="V53" i="23"/>
  <c r="W40" i="23"/>
  <c r="W40" i="21"/>
  <c r="W21" i="21"/>
  <c r="W21" i="23"/>
  <c r="V55" i="21"/>
  <c r="Y52" i="12"/>
  <c r="Z34" i="12"/>
  <c r="Y49" i="12"/>
  <c r="Z31" i="12"/>
  <c r="W36" i="23"/>
  <c r="W36" i="21"/>
  <c r="W17" i="23"/>
  <c r="W17" i="21"/>
  <c r="AA35" i="12"/>
  <c r="Z53" i="12"/>
  <c r="Y46" i="12"/>
  <c r="Z28" i="12"/>
  <c r="W18" i="23"/>
  <c r="W37" i="23"/>
  <c r="W18" i="21"/>
  <c r="W37" i="21"/>
  <c r="Z26" i="12"/>
  <c r="Y44" i="12"/>
  <c r="Z23" i="12"/>
  <c r="Y41" i="12"/>
  <c r="V49" i="21"/>
  <c r="V55" i="23"/>
  <c r="W14" i="23"/>
  <c r="W14" i="21"/>
  <c r="W33" i="23"/>
  <c r="W33" i="21"/>
  <c r="W38" i="23"/>
  <c r="W19" i="21"/>
  <c r="W38" i="21"/>
  <c r="W19" i="23"/>
  <c r="Y43" i="12"/>
  <c r="Z25" i="12"/>
  <c r="Z27" i="12"/>
  <c r="Y45" i="12"/>
  <c r="X39" i="21"/>
  <c r="X20" i="23"/>
  <c r="X39" i="23"/>
  <c r="X20" i="21"/>
  <c r="V56" i="21"/>
  <c r="W32" i="23"/>
  <c r="W32" i="21"/>
  <c r="W13" i="21"/>
  <c r="W13" i="23"/>
  <c r="W31" i="21"/>
  <c r="W31" i="23"/>
  <c r="W12" i="21"/>
  <c r="W12" i="23"/>
  <c r="V54" i="23"/>
  <c r="V51" i="23"/>
  <c r="Y50" i="12"/>
  <c r="Z32" i="12"/>
  <c r="V49" i="23"/>
  <c r="V53" i="21"/>
  <c r="V46" i="23"/>
  <c r="Z29" i="12"/>
  <c r="Y47" i="12"/>
  <c r="Y42" i="12"/>
  <c r="Z24" i="12"/>
  <c r="X58" i="21" l="1"/>
  <c r="W46" i="21"/>
  <c r="W49" i="21"/>
  <c r="W53" i="23"/>
  <c r="W51" i="23"/>
  <c r="W56" i="21"/>
  <c r="W59" i="23"/>
  <c r="W48" i="21"/>
  <c r="W50" i="21"/>
  <c r="W56" i="23"/>
  <c r="W46" i="23"/>
  <c r="W47" i="21"/>
  <c r="X9" i="23"/>
  <c r="X28" i="23"/>
  <c r="X28" i="21"/>
  <c r="X9" i="21"/>
  <c r="AA27" i="12"/>
  <c r="Z45" i="12"/>
  <c r="AA26" i="12"/>
  <c r="Z44" i="12"/>
  <c r="AA53" i="12"/>
  <c r="AB35" i="12"/>
  <c r="X19" i="23"/>
  <c r="X38" i="23"/>
  <c r="X19" i="21"/>
  <c r="X38" i="21"/>
  <c r="Z48" i="12"/>
  <c r="AA30" i="12"/>
  <c r="X33" i="21"/>
  <c r="X14" i="21"/>
  <c r="X14" i="23"/>
  <c r="X33" i="23"/>
  <c r="X58" i="23"/>
  <c r="AA25" i="12"/>
  <c r="Z43" i="12"/>
  <c r="W57" i="21"/>
  <c r="W52" i="21"/>
  <c r="X8" i="23"/>
  <c r="X27" i="23"/>
  <c r="X27" i="21"/>
  <c r="X8" i="21"/>
  <c r="AA28" i="12"/>
  <c r="Z46" i="12"/>
  <c r="W55" i="21"/>
  <c r="Z49" i="12"/>
  <c r="AA31" i="12"/>
  <c r="X34" i="23"/>
  <c r="X15" i="21"/>
  <c r="X34" i="21"/>
  <c r="X15" i="23"/>
  <c r="W49" i="23"/>
  <c r="W54" i="21"/>
  <c r="W47" i="23"/>
  <c r="Z47" i="12"/>
  <c r="AA29" i="12"/>
  <c r="AA32" i="12"/>
  <c r="Z50" i="12"/>
  <c r="W50" i="23"/>
  <c r="X10" i="23"/>
  <c r="X10" i="21"/>
  <c r="X29" i="23"/>
  <c r="X29" i="21"/>
  <c r="W52" i="23"/>
  <c r="AA23" i="12"/>
  <c r="Z41" i="12"/>
  <c r="X13" i="23"/>
  <c r="X13" i="21"/>
  <c r="X32" i="23"/>
  <c r="X32" i="21"/>
  <c r="W55" i="23"/>
  <c r="X16" i="23"/>
  <c r="X16" i="21"/>
  <c r="X35" i="23"/>
  <c r="X35" i="21"/>
  <c r="X18" i="23"/>
  <c r="X37" i="23"/>
  <c r="X37" i="21"/>
  <c r="X18" i="21"/>
  <c r="W54" i="23"/>
  <c r="X21" i="21"/>
  <c r="X21" i="23"/>
  <c r="X40" i="23"/>
  <c r="X40" i="21"/>
  <c r="Z42" i="12"/>
  <c r="AA24" i="12"/>
  <c r="X17" i="23"/>
  <c r="X36" i="23"/>
  <c r="X36" i="21"/>
  <c r="X17" i="21"/>
  <c r="W51" i="21"/>
  <c r="X12" i="21"/>
  <c r="X12" i="23"/>
  <c r="X31" i="23"/>
  <c r="X31" i="21"/>
  <c r="W57" i="23"/>
  <c r="X11" i="23"/>
  <c r="X30" i="23"/>
  <c r="X11" i="21"/>
  <c r="X30" i="21"/>
  <c r="Y20" i="23"/>
  <c r="Y39" i="23"/>
  <c r="Y20" i="21"/>
  <c r="Y39" i="21"/>
  <c r="AA34" i="12"/>
  <c r="Z52" i="12"/>
  <c r="W59" i="21"/>
  <c r="AA33" i="12"/>
  <c r="Z51" i="12"/>
  <c r="W48" i="23"/>
  <c r="AA36" i="12"/>
  <c r="Z54" i="12"/>
  <c r="W53" i="21"/>
  <c r="D66" i="15"/>
  <c r="M4" i="15" s="1"/>
  <c r="X51" i="21" l="1"/>
  <c r="X54" i="23"/>
  <c r="X48" i="23"/>
  <c r="X56" i="21"/>
  <c r="X53" i="23"/>
  <c r="X50" i="21"/>
  <c r="X56" i="23"/>
  <c r="X52" i="23"/>
  <c r="X57" i="23"/>
  <c r="X51" i="23"/>
  <c r="X55" i="21"/>
  <c r="X46" i="21"/>
  <c r="X57" i="21"/>
  <c r="Y18" i="23"/>
  <c r="Y18" i="21"/>
  <c r="Y37" i="23"/>
  <c r="Y37" i="21"/>
  <c r="AB34" i="12"/>
  <c r="AA52" i="12"/>
  <c r="Y58" i="23"/>
  <c r="X49" i="23"/>
  <c r="X50" i="23"/>
  <c r="Y9" i="23"/>
  <c r="Y9" i="21"/>
  <c r="Y28" i="23"/>
  <c r="Y28" i="21"/>
  <c r="X59" i="21"/>
  <c r="X54" i="21"/>
  <c r="AB23" i="12"/>
  <c r="AA41" i="12"/>
  <c r="X48" i="21"/>
  <c r="AB32" i="12"/>
  <c r="AA50" i="12"/>
  <c r="X53" i="21"/>
  <c r="AB30" i="12"/>
  <c r="AA48" i="12"/>
  <c r="Y30" i="21"/>
  <c r="Y11" i="23"/>
  <c r="Y30" i="23"/>
  <c r="Y11" i="21"/>
  <c r="X47" i="21"/>
  <c r="Y21" i="23"/>
  <c r="Y40" i="21"/>
  <c r="Y40" i="23"/>
  <c r="Y21" i="21"/>
  <c r="AA51" i="12"/>
  <c r="AB33" i="12"/>
  <c r="AA47" i="12"/>
  <c r="AB29" i="12"/>
  <c r="Y13" i="23"/>
  <c r="Y32" i="23"/>
  <c r="Y13" i="21"/>
  <c r="Y32" i="21"/>
  <c r="Y10" i="21"/>
  <c r="Y29" i="21"/>
  <c r="Y10" i="23"/>
  <c r="Y29" i="23"/>
  <c r="Y15" i="23"/>
  <c r="Y15" i="21"/>
  <c r="Y34" i="23"/>
  <c r="Y34" i="21"/>
  <c r="AA44" i="12"/>
  <c r="AB26" i="12"/>
  <c r="AB36" i="12"/>
  <c r="AA54" i="12"/>
  <c r="Y58" i="21"/>
  <c r="X49" i="21"/>
  <c r="X55" i="23"/>
  <c r="Y33" i="23"/>
  <c r="Y33" i="21"/>
  <c r="Y14" i="21"/>
  <c r="Y14" i="23"/>
  <c r="AB31" i="12"/>
  <c r="AA49" i="12"/>
  <c r="AB28" i="12"/>
  <c r="AA46" i="12"/>
  <c r="X46" i="23"/>
  <c r="AA43" i="12"/>
  <c r="AB25" i="12"/>
  <c r="X52" i="21"/>
  <c r="AC35" i="12"/>
  <c r="AB53" i="12"/>
  <c r="Y12" i="23"/>
  <c r="Y31" i="23"/>
  <c r="Y31" i="21"/>
  <c r="Y12" i="21"/>
  <c r="Y19" i="23"/>
  <c r="Y19" i="21"/>
  <c r="Y38" i="23"/>
  <c r="Y38" i="21"/>
  <c r="AA42" i="12"/>
  <c r="AB24" i="12"/>
  <c r="X59" i="23"/>
  <c r="Y27" i="21"/>
  <c r="Y27" i="23"/>
  <c r="Y8" i="23"/>
  <c r="Y8" i="21"/>
  <c r="Y17" i="21"/>
  <c r="Y36" i="21"/>
  <c r="Y36" i="23"/>
  <c r="Y17" i="23"/>
  <c r="Y35" i="23"/>
  <c r="Y35" i="21"/>
  <c r="Y16" i="23"/>
  <c r="Y16" i="21"/>
  <c r="Z39" i="23"/>
  <c r="Z20" i="23"/>
  <c r="Z20" i="21"/>
  <c r="Z39" i="21"/>
  <c r="AB27" i="12"/>
  <c r="AA45" i="12"/>
  <c r="X47" i="23"/>
  <c r="I4" i="15"/>
  <c r="D4" i="11" s="1"/>
  <c r="Y54" i="21" l="1"/>
  <c r="Y59" i="21"/>
  <c r="Y54" i="23"/>
  <c r="Z58" i="23"/>
  <c r="Y50" i="23"/>
  <c r="Y52" i="21"/>
  <c r="Y55" i="23"/>
  <c r="Y46" i="21"/>
  <c r="Y53" i="23"/>
  <c r="Y59" i="23"/>
  <c r="Y56" i="23"/>
  <c r="Z40" i="23"/>
  <c r="Z21" i="21"/>
  <c r="Z21" i="23"/>
  <c r="Z40" i="21"/>
  <c r="AB47" i="12"/>
  <c r="AC29" i="12"/>
  <c r="Z17" i="23"/>
  <c r="Z17" i="21"/>
  <c r="Z36" i="23"/>
  <c r="Z36" i="21"/>
  <c r="AB41" i="12"/>
  <c r="AC23" i="12"/>
  <c r="Z58" i="21"/>
  <c r="Y46" i="23"/>
  <c r="AC24" i="12"/>
  <c r="AB42" i="12"/>
  <c r="Y57" i="21"/>
  <c r="Z32" i="23"/>
  <c r="Z32" i="21"/>
  <c r="Z13" i="23"/>
  <c r="Z13" i="21"/>
  <c r="Y52" i="23"/>
  <c r="AC36" i="12"/>
  <c r="AB54" i="12"/>
  <c r="Y48" i="23"/>
  <c r="Y51" i="21"/>
  <c r="Z14" i="21"/>
  <c r="Z33" i="21"/>
  <c r="Z14" i="23"/>
  <c r="Z33" i="23"/>
  <c r="Y49" i="21"/>
  <c r="Z15" i="21"/>
  <c r="Z34" i="21"/>
  <c r="Z15" i="23"/>
  <c r="Z34" i="23"/>
  <c r="AB50" i="12"/>
  <c r="AC32" i="12"/>
  <c r="Y47" i="21"/>
  <c r="Z12" i="23"/>
  <c r="Z12" i="21"/>
  <c r="Z31" i="23"/>
  <c r="Z31" i="21"/>
  <c r="Z28" i="23"/>
  <c r="Z28" i="21"/>
  <c r="Z9" i="23"/>
  <c r="Z9" i="21"/>
  <c r="Y57" i="23"/>
  <c r="AC25" i="12"/>
  <c r="AB43" i="12"/>
  <c r="AC28" i="12"/>
  <c r="AB46" i="12"/>
  <c r="AC26" i="12"/>
  <c r="AB44" i="12"/>
  <c r="Y53" i="21"/>
  <c r="AC33" i="12"/>
  <c r="AB51" i="12"/>
  <c r="AC30" i="12"/>
  <c r="AB48" i="12"/>
  <c r="Y47" i="23"/>
  <c r="Z38" i="23"/>
  <c r="Z38" i="21"/>
  <c r="Z19" i="21"/>
  <c r="Z19" i="23"/>
  <c r="Y56" i="21"/>
  <c r="AC53" i="12"/>
  <c r="AD35" i="12"/>
  <c r="AB49" i="12"/>
  <c r="AC31" i="12"/>
  <c r="AC27" i="12"/>
  <c r="AB45" i="12"/>
  <c r="Y55" i="21"/>
  <c r="Y50" i="21"/>
  <c r="AA20" i="23"/>
  <c r="AA20" i="21"/>
  <c r="AA39" i="23"/>
  <c r="AA39" i="21"/>
  <c r="Z29" i="21"/>
  <c r="Z10" i="23"/>
  <c r="Z29" i="23"/>
  <c r="Z10" i="21"/>
  <c r="Z16" i="23"/>
  <c r="Z16" i="21"/>
  <c r="Z35" i="23"/>
  <c r="Z35" i="21"/>
  <c r="Z30" i="21"/>
  <c r="Z11" i="23"/>
  <c r="Z30" i="23"/>
  <c r="Z11" i="21"/>
  <c r="Y48" i="21"/>
  <c r="Y51" i="23"/>
  <c r="Z18" i="23"/>
  <c r="Z18" i="21"/>
  <c r="Z37" i="23"/>
  <c r="Z37" i="21"/>
  <c r="Y49" i="23"/>
  <c r="Z27" i="23"/>
  <c r="Z27" i="21"/>
  <c r="Z8" i="23"/>
  <c r="Z8" i="21"/>
  <c r="AB52" i="12"/>
  <c r="AC34" i="12"/>
  <c r="D74" i="15"/>
  <c r="M3" i="15" s="1"/>
  <c r="M9" i="15" s="1"/>
  <c r="C66" i="15"/>
  <c r="L4" i="15" s="1"/>
  <c r="Z46" i="21" l="1"/>
  <c r="Z55" i="23"/>
  <c r="Z59" i="23"/>
  <c r="Z51" i="23"/>
  <c r="Z50" i="23"/>
  <c r="Z49" i="23"/>
  <c r="Z48" i="23"/>
  <c r="Z57" i="21"/>
  <c r="Z53" i="23"/>
  <c r="Z49" i="21"/>
  <c r="Z48" i="21"/>
  <c r="Z53" i="21"/>
  <c r="Z56" i="23"/>
  <c r="AA58" i="21"/>
  <c r="Z47" i="21"/>
  <c r="Z46" i="23"/>
  <c r="Z54" i="21"/>
  <c r="AA19" i="21"/>
  <c r="AA38" i="21"/>
  <c r="AA19" i="23"/>
  <c r="AA38" i="23"/>
  <c r="Z56" i="21"/>
  <c r="AD31" i="12"/>
  <c r="AC49" i="12"/>
  <c r="AA18" i="23"/>
  <c r="AA18" i="21"/>
  <c r="AA37" i="23"/>
  <c r="AA37" i="21"/>
  <c r="AC44" i="12"/>
  <c r="AD26" i="12"/>
  <c r="AD25" i="12"/>
  <c r="AC43" i="12"/>
  <c r="Z50" i="21"/>
  <c r="AA17" i="23"/>
  <c r="AA36" i="23"/>
  <c r="AA17" i="21"/>
  <c r="AA36" i="21"/>
  <c r="AA21" i="21"/>
  <c r="AA40" i="21"/>
  <c r="AA21" i="23"/>
  <c r="AA40" i="23"/>
  <c r="AA9" i="21"/>
  <c r="AA28" i="21"/>
  <c r="AA9" i="23"/>
  <c r="AA28" i="23"/>
  <c r="AD23" i="12"/>
  <c r="AC41" i="12"/>
  <c r="Z55" i="21"/>
  <c r="AA16" i="21"/>
  <c r="AA35" i="21"/>
  <c r="AA16" i="23"/>
  <c r="AA35" i="23"/>
  <c r="Z57" i="23"/>
  <c r="AC51" i="12"/>
  <c r="AD33" i="12"/>
  <c r="AA13" i="23"/>
  <c r="AA13" i="21"/>
  <c r="AA32" i="23"/>
  <c r="AA32" i="21"/>
  <c r="Z52" i="21"/>
  <c r="AD36" i="12"/>
  <c r="AC54" i="12"/>
  <c r="AD24" i="12"/>
  <c r="AC42" i="12"/>
  <c r="AA8" i="23"/>
  <c r="AA27" i="23"/>
  <c r="AA8" i="21"/>
  <c r="AA27" i="21"/>
  <c r="AA12" i="21"/>
  <c r="AA31" i="21"/>
  <c r="AA12" i="23"/>
  <c r="AA31" i="23"/>
  <c r="AE35" i="12"/>
  <c r="AD53" i="12"/>
  <c r="AA34" i="23"/>
  <c r="AA15" i="21"/>
  <c r="AA34" i="21"/>
  <c r="AA15" i="23"/>
  <c r="AD28" i="12"/>
  <c r="AC46" i="12"/>
  <c r="AD29" i="12"/>
  <c r="AC47" i="12"/>
  <c r="Z59" i="21"/>
  <c r="AD34" i="12"/>
  <c r="AC52" i="12"/>
  <c r="Z54" i="23"/>
  <c r="AA58" i="23"/>
  <c r="AD27" i="12"/>
  <c r="AC45" i="12"/>
  <c r="AB20" i="23"/>
  <c r="AB20" i="21"/>
  <c r="AB39" i="23"/>
  <c r="AB39" i="21"/>
  <c r="AD30" i="12"/>
  <c r="AC48" i="12"/>
  <c r="AA30" i="23"/>
  <c r="AA30" i="21"/>
  <c r="AA11" i="23"/>
  <c r="AA11" i="21"/>
  <c r="AA10" i="23"/>
  <c r="AA29" i="23"/>
  <c r="AA10" i="21"/>
  <c r="AA29" i="21"/>
  <c r="Z47" i="23"/>
  <c r="AD32" i="12"/>
  <c r="AC50" i="12"/>
  <c r="Z52" i="23"/>
  <c r="Z51" i="21"/>
  <c r="AA14" i="23"/>
  <c r="AA14" i="21"/>
  <c r="AA33" i="21"/>
  <c r="AA33" i="23"/>
  <c r="J21" i="6"/>
  <c r="I3" i="15"/>
  <c r="D75" i="15"/>
  <c r="C74" i="15"/>
  <c r="L3" i="15" s="1"/>
  <c r="L9" i="15" s="1"/>
  <c r="H4" i="15"/>
  <c r="C4" i="11" s="1"/>
  <c r="AA48" i="23" l="1"/>
  <c r="AA51" i="23"/>
  <c r="AA49" i="21"/>
  <c r="AA53" i="21"/>
  <c r="AA47" i="23"/>
  <c r="AA59" i="23"/>
  <c r="AA55" i="21"/>
  <c r="AA57" i="23"/>
  <c r="AA52" i="21"/>
  <c r="AA53" i="23"/>
  <c r="AA48" i="21"/>
  <c r="AA47" i="21"/>
  <c r="AA59" i="21"/>
  <c r="AA49" i="23"/>
  <c r="AA52" i="23"/>
  <c r="AE32" i="12"/>
  <c r="AD50" i="12"/>
  <c r="AB12" i="23"/>
  <c r="AB12" i="21"/>
  <c r="AB31" i="23"/>
  <c r="AB31" i="21"/>
  <c r="AB38" i="23"/>
  <c r="AB38" i="21"/>
  <c r="AB19" i="23"/>
  <c r="AB19" i="21"/>
  <c r="AD47" i="12"/>
  <c r="AE29" i="12"/>
  <c r="AE53" i="12"/>
  <c r="AF35" i="12"/>
  <c r="AA50" i="21"/>
  <c r="AA46" i="23"/>
  <c r="AE36" i="12"/>
  <c r="AD54" i="12"/>
  <c r="AA51" i="21"/>
  <c r="AA54" i="21"/>
  <c r="AB30" i="21"/>
  <c r="AB11" i="23"/>
  <c r="AB11" i="21"/>
  <c r="AB30" i="23"/>
  <c r="AA56" i="23"/>
  <c r="AD45" i="12"/>
  <c r="AE27" i="12"/>
  <c r="AD52" i="12"/>
  <c r="AE34" i="12"/>
  <c r="AB13" i="21"/>
  <c r="AB13" i="23"/>
  <c r="AB32" i="23"/>
  <c r="AB32" i="21"/>
  <c r="AB28" i="23"/>
  <c r="AB9" i="21"/>
  <c r="AB28" i="21"/>
  <c r="AB9" i="23"/>
  <c r="AB29" i="23"/>
  <c r="AB10" i="21"/>
  <c r="AB10" i="23"/>
  <c r="AB29" i="21"/>
  <c r="AB16" i="21"/>
  <c r="AB16" i="23"/>
  <c r="AB35" i="23"/>
  <c r="AB35" i="21"/>
  <c r="AB15" i="23"/>
  <c r="AB34" i="23"/>
  <c r="AB15" i="21"/>
  <c r="AB34" i="21"/>
  <c r="AB58" i="21"/>
  <c r="AD46" i="12"/>
  <c r="AE28" i="12"/>
  <c r="AA50" i="23"/>
  <c r="AA46" i="21"/>
  <c r="AD42" i="12"/>
  <c r="AE24" i="12"/>
  <c r="AD51" i="12"/>
  <c r="AE33" i="12"/>
  <c r="AA54" i="23"/>
  <c r="AB27" i="21"/>
  <c r="AB8" i="21"/>
  <c r="AB8" i="23"/>
  <c r="AB27" i="23"/>
  <c r="AE25" i="12"/>
  <c r="AD43" i="12"/>
  <c r="AD49" i="12"/>
  <c r="AE31" i="12"/>
  <c r="AB17" i="21"/>
  <c r="AB17" i="23"/>
  <c r="AB36" i="23"/>
  <c r="AB36" i="21"/>
  <c r="AE30" i="12"/>
  <c r="AD48" i="12"/>
  <c r="AB58" i="23"/>
  <c r="AB14" i="23"/>
  <c r="AB14" i="21"/>
  <c r="AB33" i="23"/>
  <c r="AB33" i="21"/>
  <c r="AC39" i="23"/>
  <c r="AC39" i="21"/>
  <c r="AC20" i="21"/>
  <c r="AC20" i="23"/>
  <c r="AB40" i="21"/>
  <c r="AB21" i="23"/>
  <c r="AB21" i="21"/>
  <c r="AB40" i="23"/>
  <c r="AB37" i="23"/>
  <c r="AB37" i="21"/>
  <c r="AB18" i="23"/>
  <c r="AB18" i="21"/>
  <c r="AE23" i="12"/>
  <c r="AD41" i="12"/>
  <c r="AA55" i="23"/>
  <c r="AE26" i="12"/>
  <c r="AD44" i="12"/>
  <c r="AA56" i="21"/>
  <c r="AA57" i="21"/>
  <c r="AD4" i="12"/>
  <c r="Z4" i="12"/>
  <c r="V4" i="12"/>
  <c r="R4" i="12"/>
  <c r="N4" i="12"/>
  <c r="J4" i="12"/>
  <c r="F4" i="12"/>
  <c r="AF4" i="12"/>
  <c r="X4" i="12"/>
  <c r="P4" i="12"/>
  <c r="H4" i="12"/>
  <c r="AG4" i="12"/>
  <c r="Y4" i="12"/>
  <c r="Q4" i="12"/>
  <c r="I4" i="12"/>
  <c r="C22" i="12"/>
  <c r="AE4" i="12"/>
  <c r="AA4" i="12"/>
  <c r="W4" i="12"/>
  <c r="S4" i="12"/>
  <c r="O4" i="12"/>
  <c r="K4" i="12"/>
  <c r="G4" i="12"/>
  <c r="AB4" i="12"/>
  <c r="T4" i="12"/>
  <c r="L4" i="12"/>
  <c r="D4" i="12"/>
  <c r="AC4" i="12"/>
  <c r="U4" i="12"/>
  <c r="M4" i="12"/>
  <c r="E4" i="12"/>
  <c r="C4" i="12"/>
  <c r="E4" i="11"/>
  <c r="D3" i="11"/>
  <c r="I9" i="15"/>
  <c r="O9" i="15" s="1"/>
  <c r="H3" i="15"/>
  <c r="C75" i="15"/>
  <c r="AB57" i="21" l="1"/>
  <c r="AB52" i="23"/>
  <c r="AB48" i="21"/>
  <c r="AB49" i="21"/>
  <c r="AB50" i="23"/>
  <c r="AC58" i="21"/>
  <c r="AB55" i="23"/>
  <c r="AB46" i="21"/>
  <c r="AB47" i="23"/>
  <c r="AB59" i="23"/>
  <c r="AB52" i="21"/>
  <c r="AB54" i="23"/>
  <c r="AB47" i="21"/>
  <c r="AB51" i="23"/>
  <c r="AC11" i="23"/>
  <c r="AC30" i="23"/>
  <c r="AC11" i="21"/>
  <c r="AC30" i="21"/>
  <c r="AE49" i="12"/>
  <c r="AF31" i="12"/>
  <c r="AE44" i="12"/>
  <c r="AF26" i="12"/>
  <c r="AB56" i="21"/>
  <c r="AC58" i="23"/>
  <c r="AC35" i="23"/>
  <c r="AC35" i="21"/>
  <c r="AC16" i="23"/>
  <c r="AC16" i="21"/>
  <c r="AB46" i="23"/>
  <c r="AF33" i="12"/>
  <c r="AE51" i="12"/>
  <c r="AB53" i="23"/>
  <c r="AB54" i="21"/>
  <c r="AB51" i="21"/>
  <c r="AC12" i="23"/>
  <c r="AC12" i="21"/>
  <c r="AC31" i="23"/>
  <c r="AC31" i="21"/>
  <c r="AB49" i="23"/>
  <c r="AC40" i="21"/>
  <c r="AC21" i="23"/>
  <c r="AC40" i="23"/>
  <c r="AC21" i="21"/>
  <c r="AF53" i="12"/>
  <c r="AG35" i="12"/>
  <c r="AG53" i="12" s="1"/>
  <c r="AC36" i="23"/>
  <c r="AC36" i="21"/>
  <c r="AC17" i="23"/>
  <c r="AC17" i="21"/>
  <c r="AE41" i="12"/>
  <c r="AF23" i="12"/>
  <c r="AC28" i="23"/>
  <c r="AC28" i="21"/>
  <c r="AC9" i="21"/>
  <c r="AC9" i="23"/>
  <c r="AC13" i="23"/>
  <c r="AC13" i="21"/>
  <c r="AC32" i="23"/>
  <c r="AC32" i="21"/>
  <c r="AB56" i="23"/>
  <c r="AB59" i="21"/>
  <c r="AC34" i="23"/>
  <c r="AC34" i="21"/>
  <c r="AC15" i="23"/>
  <c r="AC15" i="21"/>
  <c r="AC29" i="23"/>
  <c r="AC10" i="21"/>
  <c r="AC29" i="21"/>
  <c r="AC10" i="23"/>
  <c r="AC18" i="23"/>
  <c r="AC37" i="23"/>
  <c r="AC18" i="21"/>
  <c r="AC37" i="21"/>
  <c r="AF34" i="12"/>
  <c r="AE52" i="12"/>
  <c r="AF36" i="12"/>
  <c r="AE54" i="12"/>
  <c r="AD39" i="23"/>
  <c r="AD39" i="21"/>
  <c r="AD20" i="21"/>
  <c r="AD20" i="23"/>
  <c r="AB57" i="23"/>
  <c r="AE50" i="12"/>
  <c r="AF32" i="12"/>
  <c r="AF27" i="12"/>
  <c r="AE45" i="12"/>
  <c r="AC14" i="21"/>
  <c r="AC33" i="21"/>
  <c r="AC14" i="23"/>
  <c r="AC33" i="23"/>
  <c r="AC27" i="21"/>
  <c r="AC8" i="23"/>
  <c r="AC27" i="23"/>
  <c r="AC8" i="21"/>
  <c r="AE48" i="12"/>
  <c r="AF30" i="12"/>
  <c r="AB55" i="21"/>
  <c r="AF25" i="12"/>
  <c r="AE43" i="12"/>
  <c r="AE42" i="12"/>
  <c r="AF24" i="12"/>
  <c r="AF28" i="12"/>
  <c r="AE46" i="12"/>
  <c r="AB53" i="21"/>
  <c r="AB48" i="23"/>
  <c r="AC38" i="23"/>
  <c r="AC19" i="21"/>
  <c r="AC38" i="21"/>
  <c r="AC19" i="23"/>
  <c r="AF29" i="12"/>
  <c r="AE47" i="12"/>
  <c r="AB50" i="21"/>
  <c r="S26" i="22"/>
  <c r="S7" i="2"/>
  <c r="S26" i="2"/>
  <c r="S7" i="22"/>
  <c r="AD26" i="2"/>
  <c r="AD7" i="2"/>
  <c r="AD7" i="22"/>
  <c r="AD26" i="22"/>
  <c r="X7" i="22"/>
  <c r="X26" i="22"/>
  <c r="X26" i="2"/>
  <c r="X7" i="2"/>
  <c r="W26" i="22"/>
  <c r="W7" i="2"/>
  <c r="W26" i="2"/>
  <c r="W7" i="22"/>
  <c r="AC26" i="2"/>
  <c r="AC7" i="2"/>
  <c r="AC45" i="2" s="1"/>
  <c r="AC7" i="22"/>
  <c r="AC26" i="22"/>
  <c r="K26" i="22"/>
  <c r="K7" i="2"/>
  <c r="K45" i="2" s="1"/>
  <c r="K26" i="2"/>
  <c r="K7" i="22"/>
  <c r="Z7" i="22"/>
  <c r="Z26" i="22"/>
  <c r="Z26" i="2"/>
  <c r="Z7" i="2"/>
  <c r="O26" i="22"/>
  <c r="O7" i="2"/>
  <c r="O45" i="2" s="1"/>
  <c r="O26" i="2"/>
  <c r="O7" i="22"/>
  <c r="Y26" i="2"/>
  <c r="Y26" i="22"/>
  <c r="Y7" i="22"/>
  <c r="Y7" i="2"/>
  <c r="D7" i="22"/>
  <c r="D26" i="2"/>
  <c r="D7" i="2"/>
  <c r="D26" i="22"/>
  <c r="C26" i="22"/>
  <c r="C7" i="2"/>
  <c r="C26" i="2"/>
  <c r="C7" i="22"/>
  <c r="F26" i="22"/>
  <c r="F26" i="2"/>
  <c r="F7" i="2"/>
  <c r="F7" i="22"/>
  <c r="V26" i="2"/>
  <c r="V7" i="2"/>
  <c r="V7" i="22"/>
  <c r="V26" i="22"/>
  <c r="H7" i="22"/>
  <c r="H7" i="2"/>
  <c r="H26" i="22"/>
  <c r="H26" i="2"/>
  <c r="G26" i="22"/>
  <c r="G7" i="2"/>
  <c r="G26" i="2"/>
  <c r="G7" i="22"/>
  <c r="E26" i="2"/>
  <c r="E7" i="2"/>
  <c r="E45" i="2" s="1"/>
  <c r="E7" i="22"/>
  <c r="E26" i="22"/>
  <c r="U26" i="2"/>
  <c r="U7" i="2"/>
  <c r="U45" i="2" s="1"/>
  <c r="U7" i="22"/>
  <c r="U26" i="22"/>
  <c r="T7" i="22"/>
  <c r="T26" i="2"/>
  <c r="T7" i="2"/>
  <c r="T26" i="22"/>
  <c r="N26" i="2"/>
  <c r="N7" i="2"/>
  <c r="N7" i="22"/>
  <c r="N26" i="22"/>
  <c r="M26" i="2"/>
  <c r="M7" i="2"/>
  <c r="M45" i="2" s="1"/>
  <c r="M7" i="22"/>
  <c r="M26" i="22"/>
  <c r="L7" i="22"/>
  <c r="L26" i="2"/>
  <c r="L26" i="22"/>
  <c r="L7" i="2"/>
  <c r="J7" i="22"/>
  <c r="J26" i="22"/>
  <c r="J26" i="2"/>
  <c r="J7" i="2"/>
  <c r="J45" i="2" s="1"/>
  <c r="P7" i="22"/>
  <c r="P7" i="2"/>
  <c r="P26" i="22"/>
  <c r="P26" i="2"/>
  <c r="I26" i="2"/>
  <c r="I26" i="22"/>
  <c r="I7" i="22"/>
  <c r="I7" i="2"/>
  <c r="I45" i="2" s="1"/>
  <c r="B7" i="22"/>
  <c r="B26" i="2"/>
  <c r="B7" i="2"/>
  <c r="D22" i="12"/>
  <c r="B26" i="22"/>
  <c r="AB7" i="22"/>
  <c r="AB7" i="2"/>
  <c r="AB26" i="22"/>
  <c r="AB26" i="2"/>
  <c r="AA26" i="22"/>
  <c r="AA7" i="2"/>
  <c r="AA26" i="2"/>
  <c r="AA7" i="22"/>
  <c r="R7" i="22"/>
  <c r="R26" i="22"/>
  <c r="R26" i="2"/>
  <c r="R7" i="2"/>
  <c r="AF7" i="22"/>
  <c r="AF26" i="2"/>
  <c r="AF26" i="22"/>
  <c r="AF7" i="2"/>
  <c r="AE26" i="22"/>
  <c r="AE7" i="2"/>
  <c r="AE26" i="2"/>
  <c r="AE7" i="22"/>
  <c r="Q26" i="2"/>
  <c r="Q26" i="22"/>
  <c r="Q7" i="22"/>
  <c r="Q7" i="2"/>
  <c r="C40" i="12"/>
  <c r="B26" i="23" s="1"/>
  <c r="B20" i="6"/>
  <c r="E20" i="6"/>
  <c r="F20" i="6"/>
  <c r="C20" i="6"/>
  <c r="I4" i="6"/>
  <c r="J4" i="6"/>
  <c r="D19" i="11"/>
  <c r="D21" i="11" s="1"/>
  <c r="C3" i="11"/>
  <c r="H9" i="15"/>
  <c r="N9" i="15" s="1"/>
  <c r="AC48" i="21" l="1"/>
  <c r="AC47" i="23"/>
  <c r="AC59" i="21"/>
  <c r="AC49" i="23"/>
  <c r="AC53" i="21"/>
  <c r="AC55" i="21"/>
  <c r="AC51" i="21"/>
  <c r="AD58" i="21"/>
  <c r="AC46" i="21"/>
  <c r="AC56" i="23"/>
  <c r="AC47" i="21"/>
  <c r="AG29" i="12"/>
  <c r="AG47" i="12" s="1"/>
  <c r="AF47" i="12"/>
  <c r="AG33" i="12"/>
  <c r="AG51" i="12" s="1"/>
  <c r="AF51" i="12"/>
  <c r="B7" i="23"/>
  <c r="AC57" i="23"/>
  <c r="AG24" i="12"/>
  <c r="AG42" i="12" s="1"/>
  <c r="AF42" i="12"/>
  <c r="AC52" i="23"/>
  <c r="AG27" i="12"/>
  <c r="AG45" i="12" s="1"/>
  <c r="AF45" i="12"/>
  <c r="AD58" i="23"/>
  <c r="AD40" i="21"/>
  <c r="AD21" i="23"/>
  <c r="AD40" i="23"/>
  <c r="AD21" i="21"/>
  <c r="AC48" i="23"/>
  <c r="AF20" i="23"/>
  <c r="AF39" i="21"/>
  <c r="AF39" i="23"/>
  <c r="AF20" i="21"/>
  <c r="AC59" i="23"/>
  <c r="AD11" i="21"/>
  <c r="AD11" i="23"/>
  <c r="AD30" i="23"/>
  <c r="AD30" i="21"/>
  <c r="AC49" i="21"/>
  <c r="AD27" i="21"/>
  <c r="AD8" i="23"/>
  <c r="AD27" i="23"/>
  <c r="AD8" i="21"/>
  <c r="Y45" i="2"/>
  <c r="AD9" i="21"/>
  <c r="AD9" i="23"/>
  <c r="AD28" i="21"/>
  <c r="AD28" i="23"/>
  <c r="AG30" i="12"/>
  <c r="AG48" i="12" s="1"/>
  <c r="AF48" i="12"/>
  <c r="AC46" i="23"/>
  <c r="AG32" i="12"/>
  <c r="AG50" i="12" s="1"/>
  <c r="AF50" i="12"/>
  <c r="AF54" i="12"/>
  <c r="AG36" i="12"/>
  <c r="AG54" i="12" s="1"/>
  <c r="AC56" i="21"/>
  <c r="AC53" i="23"/>
  <c r="AC51" i="23"/>
  <c r="AC55" i="23"/>
  <c r="AE20" i="21"/>
  <c r="AE20" i="23"/>
  <c r="AE39" i="21"/>
  <c r="AE39" i="23"/>
  <c r="AC50" i="21"/>
  <c r="AC54" i="21"/>
  <c r="AF49" i="12"/>
  <c r="AG31" i="12"/>
  <c r="AG49" i="12" s="1"/>
  <c r="AG28" i="12"/>
  <c r="AG46" i="12" s="1"/>
  <c r="AF46" i="12"/>
  <c r="AF43" i="12"/>
  <c r="AG25" i="12"/>
  <c r="AG43" i="12" s="1"/>
  <c r="AD12" i="23"/>
  <c r="AD31" i="21"/>
  <c r="AD31" i="23"/>
  <c r="AD12" i="21"/>
  <c r="AG34" i="12"/>
  <c r="AG52" i="12" s="1"/>
  <c r="AF52" i="12"/>
  <c r="AG26" i="12"/>
  <c r="AG44" i="12" s="1"/>
  <c r="AF44" i="12"/>
  <c r="B7" i="21"/>
  <c r="Y45" i="22"/>
  <c r="AD33" i="23"/>
  <c r="AD33" i="21"/>
  <c r="AD14" i="23"/>
  <c r="AD14" i="21"/>
  <c r="AC57" i="21"/>
  <c r="AD13" i="23"/>
  <c r="AD32" i="23"/>
  <c r="AD13" i="21"/>
  <c r="AD32" i="21"/>
  <c r="AD10" i="23"/>
  <c r="AD29" i="23"/>
  <c r="AD10" i="21"/>
  <c r="AD29" i="21"/>
  <c r="AD15" i="21"/>
  <c r="AD15" i="23"/>
  <c r="AD34" i="23"/>
  <c r="AD34" i="21"/>
  <c r="AC52" i="21"/>
  <c r="AD17" i="21"/>
  <c r="AD17" i="23"/>
  <c r="AD36" i="21"/>
  <c r="AD36" i="23"/>
  <c r="AD19" i="23"/>
  <c r="AD38" i="21"/>
  <c r="AD38" i="23"/>
  <c r="AD19" i="21"/>
  <c r="AF41" i="12"/>
  <c r="AG23" i="12"/>
  <c r="AG41" i="12" s="1"/>
  <c r="AC50" i="23"/>
  <c r="AD37" i="23"/>
  <c r="AD37" i="21"/>
  <c r="AD18" i="23"/>
  <c r="AD18" i="21"/>
  <c r="AC54" i="23"/>
  <c r="AD16" i="23"/>
  <c r="AD35" i="21"/>
  <c r="AD35" i="23"/>
  <c r="AD16" i="21"/>
  <c r="K45" i="22"/>
  <c r="AE45" i="22"/>
  <c r="AA45" i="22"/>
  <c r="L45" i="22"/>
  <c r="T45" i="22"/>
  <c r="D45" i="22"/>
  <c r="M45" i="22"/>
  <c r="E45" i="22"/>
  <c r="F45" i="22"/>
  <c r="Q45" i="2"/>
  <c r="AB45" i="2"/>
  <c r="Z45" i="2"/>
  <c r="R45" i="2"/>
  <c r="P45" i="2"/>
  <c r="H45" i="2"/>
  <c r="AF45" i="2"/>
  <c r="B45" i="23"/>
  <c r="B26" i="21"/>
  <c r="G45" i="2"/>
  <c r="H45" i="22"/>
  <c r="C45" i="2"/>
  <c r="W45" i="2"/>
  <c r="X45" i="22"/>
  <c r="AD45" i="2"/>
  <c r="S45" i="2"/>
  <c r="AE45" i="2"/>
  <c r="AF45" i="22"/>
  <c r="AA45" i="2"/>
  <c r="AB45" i="22"/>
  <c r="B45" i="2"/>
  <c r="B45" i="22"/>
  <c r="I45" i="22"/>
  <c r="J45" i="22"/>
  <c r="N45" i="22"/>
  <c r="U45" i="22"/>
  <c r="V45" i="22"/>
  <c r="F45" i="2"/>
  <c r="D45" i="2"/>
  <c r="Z45" i="22"/>
  <c r="AC45" i="22"/>
  <c r="X45" i="2"/>
  <c r="AD45" i="22"/>
  <c r="AF3" i="12"/>
  <c r="AB3" i="12"/>
  <c r="X3" i="12"/>
  <c r="T3" i="12"/>
  <c r="P3" i="12"/>
  <c r="L3" i="12"/>
  <c r="H3" i="12"/>
  <c r="D3" i="12"/>
  <c r="Z3" i="12"/>
  <c r="R3" i="12"/>
  <c r="J3" i="12"/>
  <c r="AE3" i="12"/>
  <c r="W3" i="12"/>
  <c r="O3" i="12"/>
  <c r="G3" i="12"/>
  <c r="AG3" i="12"/>
  <c r="AC3" i="12"/>
  <c r="Y3" i="12"/>
  <c r="U3" i="12"/>
  <c r="Q3" i="12"/>
  <c r="M3" i="12"/>
  <c r="I3" i="12"/>
  <c r="E3" i="12"/>
  <c r="AD3" i="12"/>
  <c r="V3" i="12"/>
  <c r="N3" i="12"/>
  <c r="F3" i="12"/>
  <c r="AA3" i="12"/>
  <c r="S3" i="12"/>
  <c r="K3" i="12"/>
  <c r="E22" i="12"/>
  <c r="D40" i="12"/>
  <c r="P45" i="22"/>
  <c r="N45" i="2"/>
  <c r="T45" i="2"/>
  <c r="V45" i="2"/>
  <c r="Q45" i="22"/>
  <c r="R45" i="22"/>
  <c r="L45" i="2"/>
  <c r="G45" i="22"/>
  <c r="C45" i="22"/>
  <c r="O45" i="22"/>
  <c r="W45" i="22"/>
  <c r="S45" i="22"/>
  <c r="G20" i="6"/>
  <c r="J20" i="6" s="1"/>
  <c r="C19" i="11"/>
  <c r="D20" i="6"/>
  <c r="I20" i="6" s="1"/>
  <c r="C21" i="12"/>
  <c r="C3" i="12"/>
  <c r="E3" i="11"/>
  <c r="AD53" i="23" l="1"/>
  <c r="AD59" i="21"/>
  <c r="AD54" i="23"/>
  <c r="AD57" i="23"/>
  <c r="AD55" i="21"/>
  <c r="AD52" i="23"/>
  <c r="AD50" i="23"/>
  <c r="AD56" i="23"/>
  <c r="AD52" i="21"/>
  <c r="AE58" i="23"/>
  <c r="AD47" i="21"/>
  <c r="AF58" i="21"/>
  <c r="AE58" i="21"/>
  <c r="AD49" i="23"/>
  <c r="AD55" i="23"/>
  <c r="AD53" i="21"/>
  <c r="AD49" i="21"/>
  <c r="AD48" i="21"/>
  <c r="AD51" i="21"/>
  <c r="AD46" i="23"/>
  <c r="AF19" i="21"/>
  <c r="AF19" i="23"/>
  <c r="AF38" i="21"/>
  <c r="AF38" i="23"/>
  <c r="AF32" i="23"/>
  <c r="AF32" i="21"/>
  <c r="AF13" i="21"/>
  <c r="AF13" i="23"/>
  <c r="AE9" i="21"/>
  <c r="AE28" i="21"/>
  <c r="AE9" i="23"/>
  <c r="AE28" i="23"/>
  <c r="AD54" i="21"/>
  <c r="AD57" i="21"/>
  <c r="AD48" i="23"/>
  <c r="AD51" i="23"/>
  <c r="AE30" i="21"/>
  <c r="AE11" i="23"/>
  <c r="AE30" i="23"/>
  <c r="AE11" i="21"/>
  <c r="AD50" i="21"/>
  <c r="AF29" i="23"/>
  <c r="AF10" i="23"/>
  <c r="AF29" i="21"/>
  <c r="AF10" i="21"/>
  <c r="AF35" i="23"/>
  <c r="AF16" i="23"/>
  <c r="AF35" i="21"/>
  <c r="AF16" i="21"/>
  <c r="AF40" i="23"/>
  <c r="AF21" i="23"/>
  <c r="AF21" i="21"/>
  <c r="AF40" i="21"/>
  <c r="AD46" i="21"/>
  <c r="AE12" i="23"/>
  <c r="AE31" i="21"/>
  <c r="AE31" i="23"/>
  <c r="AE12" i="21"/>
  <c r="AF9" i="21"/>
  <c r="AF28" i="21"/>
  <c r="AF9" i="23"/>
  <c r="AF28" i="23"/>
  <c r="AF18" i="23"/>
  <c r="AF18" i="21"/>
  <c r="AF37" i="23"/>
  <c r="AF37" i="21"/>
  <c r="AE27" i="23"/>
  <c r="AE8" i="21"/>
  <c r="AE8" i="23"/>
  <c r="AE27" i="21"/>
  <c r="AF36" i="23"/>
  <c r="AF17" i="21"/>
  <c r="AF36" i="21"/>
  <c r="AF17" i="23"/>
  <c r="AE37" i="23"/>
  <c r="AE37" i="21"/>
  <c r="AE18" i="21"/>
  <c r="AE18" i="23"/>
  <c r="AD56" i="21"/>
  <c r="AF30" i="23"/>
  <c r="AF11" i="21"/>
  <c r="AF30" i="21"/>
  <c r="AF11" i="23"/>
  <c r="AE10" i="21"/>
  <c r="AE10" i="23"/>
  <c r="AE29" i="21"/>
  <c r="AE29" i="23"/>
  <c r="AE35" i="23"/>
  <c r="AE16" i="21"/>
  <c r="AE35" i="21"/>
  <c r="AE16" i="23"/>
  <c r="AE40" i="23"/>
  <c r="AE21" i="21"/>
  <c r="AE40" i="21"/>
  <c r="AE21" i="23"/>
  <c r="AE15" i="23"/>
  <c r="AE34" i="23"/>
  <c r="AE15" i="21"/>
  <c r="AE34" i="21"/>
  <c r="AD47" i="23"/>
  <c r="AF58" i="23"/>
  <c r="AD59" i="23"/>
  <c r="AF31" i="21"/>
  <c r="AF12" i="23"/>
  <c r="AF31" i="23"/>
  <c r="AF12" i="21"/>
  <c r="AE14" i="21"/>
  <c r="AE14" i="23"/>
  <c r="AE33" i="23"/>
  <c r="AE33" i="21"/>
  <c r="B45" i="21"/>
  <c r="AF8" i="21"/>
  <c r="AF27" i="21"/>
  <c r="AF8" i="23"/>
  <c r="AF27" i="23"/>
  <c r="AE38" i="23"/>
  <c r="AE19" i="23"/>
  <c r="AE38" i="21"/>
  <c r="AE19" i="21"/>
  <c r="AE13" i="23"/>
  <c r="AE32" i="23"/>
  <c r="AE13" i="21"/>
  <c r="AE32" i="21"/>
  <c r="AE17" i="21"/>
  <c r="AE36" i="21"/>
  <c r="AE17" i="23"/>
  <c r="AE36" i="23"/>
  <c r="AF34" i="21"/>
  <c r="AF15" i="23"/>
  <c r="AF34" i="23"/>
  <c r="AF15" i="21"/>
  <c r="AF33" i="23"/>
  <c r="AF33" i="21"/>
  <c r="AF14" i="21"/>
  <c r="AF14" i="23"/>
  <c r="F22" i="12"/>
  <c r="E40" i="12"/>
  <c r="C7" i="21"/>
  <c r="C26" i="21"/>
  <c r="C26" i="23"/>
  <c r="C7" i="23"/>
  <c r="C21" i="11"/>
  <c r="E19" i="11"/>
  <c r="I3" i="6"/>
  <c r="J3" i="6"/>
  <c r="X25" i="22"/>
  <c r="X41" i="22" s="1"/>
  <c r="X6" i="22"/>
  <c r="X6" i="2"/>
  <c r="X22" i="2" s="1"/>
  <c r="X25" i="2"/>
  <c r="AD6" i="22"/>
  <c r="AD25" i="22"/>
  <c r="AD41" i="22" s="1"/>
  <c r="AD6" i="2"/>
  <c r="AD22" i="2" s="1"/>
  <c r="AD25" i="2"/>
  <c r="I25" i="22"/>
  <c r="I41" i="22" s="1"/>
  <c r="I6" i="22"/>
  <c r="I6" i="2"/>
  <c r="I22" i="2" s="1"/>
  <c r="I25" i="2"/>
  <c r="AA6" i="22"/>
  <c r="AA22" i="22" s="1"/>
  <c r="AA25" i="22"/>
  <c r="AA25" i="2"/>
  <c r="AA6" i="2"/>
  <c r="AA22" i="2" s="1"/>
  <c r="S6" i="22"/>
  <c r="S22" i="22" s="1"/>
  <c r="S25" i="22"/>
  <c r="S25" i="2"/>
  <c r="S6" i="2"/>
  <c r="S22" i="2" s="1"/>
  <c r="K6" i="22"/>
  <c r="K25" i="22"/>
  <c r="K41" i="22" s="1"/>
  <c r="K25" i="2"/>
  <c r="K6" i="2"/>
  <c r="K22" i="2" s="1"/>
  <c r="AE6" i="22"/>
  <c r="AE25" i="22"/>
  <c r="AE41" i="22" s="1"/>
  <c r="AE6" i="2"/>
  <c r="AE22" i="2" s="1"/>
  <c r="AE25" i="2"/>
  <c r="Q25" i="22"/>
  <c r="Q41" i="22" s="1"/>
  <c r="Q6" i="22"/>
  <c r="Q6" i="2"/>
  <c r="Q22" i="2" s="1"/>
  <c r="Q25" i="2"/>
  <c r="H25" i="22"/>
  <c r="H41" i="22" s="1"/>
  <c r="H6" i="22"/>
  <c r="H6" i="2"/>
  <c r="H22" i="2" s="1"/>
  <c r="H25" i="2"/>
  <c r="AF25" i="22"/>
  <c r="AF41" i="22" s="1"/>
  <c r="AF6" i="22"/>
  <c r="AF6" i="2"/>
  <c r="AF22" i="2" s="1"/>
  <c r="AF25" i="2"/>
  <c r="F6" i="22"/>
  <c r="F25" i="22"/>
  <c r="F41" i="22" s="1"/>
  <c r="F6" i="2"/>
  <c r="F22" i="2" s="1"/>
  <c r="F25" i="2"/>
  <c r="C6" i="22"/>
  <c r="C22" i="22" s="1"/>
  <c r="C25" i="22"/>
  <c r="C6" i="2"/>
  <c r="C22" i="2" s="1"/>
  <c r="C25" i="2"/>
  <c r="W6" i="22"/>
  <c r="W25" i="22"/>
  <c r="W41" i="22" s="1"/>
  <c r="W6" i="2"/>
  <c r="W22" i="2" s="1"/>
  <c r="W25" i="2"/>
  <c r="O6" i="22"/>
  <c r="O25" i="22"/>
  <c r="O41" i="22" s="1"/>
  <c r="O6" i="2"/>
  <c r="O22" i="2" s="1"/>
  <c r="O25" i="2"/>
  <c r="Z6" i="22"/>
  <c r="Z25" i="22"/>
  <c r="Z41" i="22" s="1"/>
  <c r="Z25" i="2"/>
  <c r="Z6" i="2"/>
  <c r="Z22" i="2" s="1"/>
  <c r="J6" i="22"/>
  <c r="J25" i="22"/>
  <c r="J41" i="22" s="1"/>
  <c r="J25" i="2"/>
  <c r="J6" i="2"/>
  <c r="J22" i="2" s="1"/>
  <c r="M6" i="22"/>
  <c r="M25" i="22"/>
  <c r="M41" i="22" s="1"/>
  <c r="M25" i="2"/>
  <c r="M6" i="2"/>
  <c r="M22" i="2" s="1"/>
  <c r="AB6" i="22"/>
  <c r="AB22" i="22" s="1"/>
  <c r="AB25" i="22"/>
  <c r="AB25" i="2"/>
  <c r="AB6" i="2"/>
  <c r="AB22" i="2" s="1"/>
  <c r="AC6" i="22"/>
  <c r="AC25" i="22"/>
  <c r="AC41" i="22" s="1"/>
  <c r="AC25" i="2"/>
  <c r="AC6" i="2"/>
  <c r="AC22" i="2" s="1"/>
  <c r="U6" i="22"/>
  <c r="U25" i="22"/>
  <c r="U41" i="22" s="1"/>
  <c r="U25" i="2"/>
  <c r="U6" i="2"/>
  <c r="U22" i="2" s="1"/>
  <c r="G6" i="22"/>
  <c r="G25" i="22"/>
  <c r="G41" i="22" s="1"/>
  <c r="G6" i="2"/>
  <c r="G22" i="2" s="1"/>
  <c r="G25" i="2"/>
  <c r="Y25" i="22"/>
  <c r="Y41" i="22" s="1"/>
  <c r="Y6" i="22"/>
  <c r="Y6" i="2"/>
  <c r="Y22" i="2" s="1"/>
  <c r="Y25" i="2"/>
  <c r="P25" i="22"/>
  <c r="P41" i="22" s="1"/>
  <c r="P6" i="22"/>
  <c r="P6" i="2"/>
  <c r="P22" i="2" s="1"/>
  <c r="P25" i="2"/>
  <c r="V6" i="22"/>
  <c r="V25" i="22"/>
  <c r="V41" i="22" s="1"/>
  <c r="V6" i="2"/>
  <c r="V22" i="2" s="1"/>
  <c r="V25" i="2"/>
  <c r="N6" i="22"/>
  <c r="N25" i="22"/>
  <c r="N41" i="22" s="1"/>
  <c r="N6" i="2"/>
  <c r="N22" i="2" s="1"/>
  <c r="N25" i="2"/>
  <c r="E6" i="22"/>
  <c r="E25" i="22"/>
  <c r="E41" i="22" s="1"/>
  <c r="E25" i="2"/>
  <c r="E6" i="2"/>
  <c r="E22" i="2" s="1"/>
  <c r="R6" i="22"/>
  <c r="R25" i="22"/>
  <c r="R41" i="22" s="1"/>
  <c r="R25" i="2"/>
  <c r="R6" i="2"/>
  <c r="R22" i="2" s="1"/>
  <c r="D21" i="12"/>
  <c r="E21" i="12" s="1"/>
  <c r="F21" i="12" s="1"/>
  <c r="G21" i="12" s="1"/>
  <c r="H21" i="12" s="1"/>
  <c r="I21" i="12" s="1"/>
  <c r="J21" i="12" s="1"/>
  <c r="K21" i="12" s="1"/>
  <c r="L21" i="12" s="1"/>
  <c r="M21" i="12" s="1"/>
  <c r="N21" i="12" s="1"/>
  <c r="O21" i="12" s="1"/>
  <c r="P21" i="12" s="1"/>
  <c r="Q21" i="12" s="1"/>
  <c r="R21" i="12" s="1"/>
  <c r="S21" i="12" s="1"/>
  <c r="T21" i="12" s="1"/>
  <c r="U21" i="12" s="1"/>
  <c r="V21" i="12" s="1"/>
  <c r="W21" i="12" s="1"/>
  <c r="X21" i="12" s="1"/>
  <c r="Y21" i="12" s="1"/>
  <c r="Z21" i="12" s="1"/>
  <c r="AA21" i="12" s="1"/>
  <c r="AB21" i="12" s="1"/>
  <c r="AC21" i="12" s="1"/>
  <c r="AD21" i="12" s="1"/>
  <c r="AE21" i="12" s="1"/>
  <c r="AF21" i="12" s="1"/>
  <c r="AG21" i="12" s="1"/>
  <c r="B6" i="22"/>
  <c r="B25" i="22"/>
  <c r="B41" i="22" s="1"/>
  <c r="B6" i="2"/>
  <c r="B22" i="2" s="1"/>
  <c r="B25" i="2"/>
  <c r="T6" i="22"/>
  <c r="T22" i="22" s="1"/>
  <c r="T25" i="22"/>
  <c r="T25" i="2"/>
  <c r="T6" i="2"/>
  <c r="T22" i="2" s="1"/>
  <c r="L6" i="22"/>
  <c r="L25" i="22"/>
  <c r="L41" i="22" s="1"/>
  <c r="L25" i="2"/>
  <c r="L6" i="2"/>
  <c r="L22" i="2" s="1"/>
  <c r="D6" i="22"/>
  <c r="D22" i="22" s="1"/>
  <c r="D25" i="22"/>
  <c r="D25" i="2"/>
  <c r="D6" i="2"/>
  <c r="D22" i="2" s="1"/>
  <c r="C39" i="12"/>
  <c r="AF56" i="23" l="1"/>
  <c r="AE50" i="23"/>
  <c r="AF52" i="23"/>
  <c r="AF53" i="21"/>
  <c r="AE59" i="23"/>
  <c r="AE57" i="21"/>
  <c r="AE52" i="21"/>
  <c r="AE54" i="23"/>
  <c r="AF49" i="23"/>
  <c r="AF47" i="21"/>
  <c r="AF59" i="23"/>
  <c r="AF54" i="23"/>
  <c r="AF48" i="23"/>
  <c r="AE47" i="23"/>
  <c r="AF51" i="21"/>
  <c r="AF54" i="21"/>
  <c r="AF48" i="21"/>
  <c r="AE50" i="21"/>
  <c r="AF52" i="21"/>
  <c r="AF57" i="23"/>
  <c r="AE55" i="21"/>
  <c r="AE51" i="23"/>
  <c r="AF46" i="21"/>
  <c r="AE52" i="23"/>
  <c r="AF55" i="21"/>
  <c r="AE49" i="21"/>
  <c r="AF51" i="23"/>
  <c r="AF50" i="23"/>
  <c r="AE53" i="23"/>
  <c r="AE48" i="21"/>
  <c r="AE46" i="21"/>
  <c r="AF56" i="21"/>
  <c r="AF59" i="21"/>
  <c r="AE55" i="23"/>
  <c r="AE51" i="21"/>
  <c r="AF46" i="23"/>
  <c r="AF50" i="21"/>
  <c r="AE53" i="21"/>
  <c r="AE56" i="23"/>
  <c r="AF55" i="23"/>
  <c r="AE49" i="23"/>
  <c r="AF53" i="23"/>
  <c r="AE57" i="23"/>
  <c r="AE59" i="21"/>
  <c r="AE54" i="21"/>
  <c r="AE48" i="23"/>
  <c r="AF49" i="21"/>
  <c r="AE56" i="21"/>
  <c r="AE46" i="23"/>
  <c r="AF47" i="23"/>
  <c r="AE47" i="21"/>
  <c r="AF57" i="21"/>
  <c r="C45" i="21"/>
  <c r="G22" i="12"/>
  <c r="F40" i="12"/>
  <c r="D26" i="23"/>
  <c r="D7" i="21"/>
  <c r="D7" i="23"/>
  <c r="D26" i="21"/>
  <c r="C45" i="23"/>
  <c r="Q44" i="2"/>
  <c r="S44" i="2"/>
  <c r="D44" i="2"/>
  <c r="T44" i="2"/>
  <c r="N44" i="2"/>
  <c r="P44" i="2"/>
  <c r="H44" i="2"/>
  <c r="W44" i="2"/>
  <c r="F44" i="2"/>
  <c r="AF44" i="2"/>
  <c r="AD44" i="2"/>
  <c r="U44" i="2"/>
  <c r="G44" i="2"/>
  <c r="V44" i="2"/>
  <c r="L44" i="22"/>
  <c r="L22" i="22"/>
  <c r="Z44" i="2"/>
  <c r="Q44" i="22"/>
  <c r="Q22" i="22"/>
  <c r="K44" i="2"/>
  <c r="AA44" i="2"/>
  <c r="P44" i="22"/>
  <c r="P22" i="22"/>
  <c r="H44" i="22"/>
  <c r="H22" i="22"/>
  <c r="R44" i="22"/>
  <c r="R22" i="22"/>
  <c r="N44" i="22"/>
  <c r="N22" i="22"/>
  <c r="G44" i="22"/>
  <c r="G22" i="22"/>
  <c r="AC44" i="22"/>
  <c r="AC22" i="22"/>
  <c r="M44" i="22"/>
  <c r="M22" i="22"/>
  <c r="AA44" i="22"/>
  <c r="AA41" i="22"/>
  <c r="AA60" i="22" s="1"/>
  <c r="D44" i="22"/>
  <c r="D41" i="22"/>
  <c r="D60" i="22" s="1"/>
  <c r="T44" i="22"/>
  <c r="T41" i="22"/>
  <c r="T60" i="22" s="1"/>
  <c r="E44" i="2"/>
  <c r="AB44" i="2"/>
  <c r="J44" i="2"/>
  <c r="Z44" i="22"/>
  <c r="Z22" i="22"/>
  <c r="W44" i="22"/>
  <c r="W22" i="22"/>
  <c r="F44" i="22"/>
  <c r="F22" i="22"/>
  <c r="AE44" i="2"/>
  <c r="K44" i="22"/>
  <c r="K22" i="22"/>
  <c r="AD44" i="22"/>
  <c r="AD22" i="22"/>
  <c r="Y44" i="2"/>
  <c r="L44" i="2"/>
  <c r="B44" i="22"/>
  <c r="B22" i="22"/>
  <c r="Y44" i="22"/>
  <c r="Y22" i="22"/>
  <c r="AB44" i="22"/>
  <c r="AB41" i="22"/>
  <c r="AB60" i="22" s="1"/>
  <c r="O44" i="2"/>
  <c r="C44" i="2"/>
  <c r="AF44" i="22"/>
  <c r="AF22" i="22"/>
  <c r="AE44" i="22"/>
  <c r="AE22" i="22"/>
  <c r="I44" i="2"/>
  <c r="X44" i="2"/>
  <c r="E44" i="22"/>
  <c r="E22" i="22"/>
  <c r="V44" i="22"/>
  <c r="V22" i="22"/>
  <c r="U44" i="22"/>
  <c r="U22" i="22"/>
  <c r="J44" i="22"/>
  <c r="J22" i="22"/>
  <c r="C44" i="22"/>
  <c r="C41" i="22"/>
  <c r="C60" i="22" s="1"/>
  <c r="S44" i="22"/>
  <c r="S41" i="22"/>
  <c r="S60" i="22" s="1"/>
  <c r="I44" i="22"/>
  <c r="I22" i="22"/>
  <c r="X44" i="22"/>
  <c r="X22" i="22"/>
  <c r="R44" i="2"/>
  <c r="AC44" i="2"/>
  <c r="M44" i="2"/>
  <c r="O44" i="22"/>
  <c r="O22" i="22"/>
  <c r="B6" i="23"/>
  <c r="B22" i="23" s="1"/>
  <c r="B25" i="23"/>
  <c r="B6" i="21"/>
  <c r="B25" i="21"/>
  <c r="B44" i="2"/>
  <c r="D39" i="12"/>
  <c r="AA41" i="2"/>
  <c r="AB41" i="2"/>
  <c r="AC41" i="2"/>
  <c r="Z41" i="2"/>
  <c r="T41" i="2"/>
  <c r="W41" i="2"/>
  <c r="Y41" i="2"/>
  <c r="AD41" i="2"/>
  <c r="B41" i="2"/>
  <c r="O41" i="2"/>
  <c r="P41" i="2"/>
  <c r="Q41" i="2"/>
  <c r="D41" i="2"/>
  <c r="E41" i="2"/>
  <c r="V41" i="2"/>
  <c r="X41" i="2"/>
  <c r="K41" i="2"/>
  <c r="L41" i="2"/>
  <c r="M41" i="2"/>
  <c r="AE41" i="2"/>
  <c r="F41" i="2"/>
  <c r="C41" i="2"/>
  <c r="J41" i="2"/>
  <c r="AF41" i="2"/>
  <c r="S41" i="2"/>
  <c r="U41" i="2"/>
  <c r="N41" i="2"/>
  <c r="G41" i="2"/>
  <c r="H41" i="2"/>
  <c r="I41" i="2"/>
  <c r="R41" i="2"/>
  <c r="D45" i="21" l="1"/>
  <c r="H22" i="12"/>
  <c r="G40" i="12"/>
  <c r="E7" i="23"/>
  <c r="E26" i="23"/>
  <c r="E7" i="21"/>
  <c r="E26" i="21"/>
  <c r="D45" i="23"/>
  <c r="E60" i="22"/>
  <c r="AC60" i="22"/>
  <c r="H60" i="22"/>
  <c r="W60" i="22"/>
  <c r="L60" i="22"/>
  <c r="X60" i="22"/>
  <c r="J60" i="22"/>
  <c r="AD60" i="22"/>
  <c r="G60" i="22"/>
  <c r="P60" i="22"/>
  <c r="Z60" i="22"/>
  <c r="U60" i="22"/>
  <c r="AE60" i="22"/>
  <c r="Y60" i="22"/>
  <c r="K60" i="22"/>
  <c r="N60" i="22"/>
  <c r="I60" i="22"/>
  <c r="O60" i="22"/>
  <c r="F60" i="22"/>
  <c r="V60" i="22"/>
  <c r="AF60" i="22"/>
  <c r="B60" i="22"/>
  <c r="M60" i="22"/>
  <c r="R60" i="22"/>
  <c r="Q60" i="22"/>
  <c r="B41" i="21"/>
  <c r="B65" i="21" s="1"/>
  <c r="B41" i="23"/>
  <c r="B65" i="23" s="1"/>
  <c r="B44" i="21"/>
  <c r="B22" i="21"/>
  <c r="B44" i="23"/>
  <c r="C6" i="23"/>
  <c r="C22" i="23" s="1"/>
  <c r="C25" i="23"/>
  <c r="C60" i="2"/>
  <c r="AC60" i="2"/>
  <c r="AB60" i="2"/>
  <c r="Z60" i="2"/>
  <c r="C25" i="21"/>
  <c r="C6" i="21"/>
  <c r="W60" i="2"/>
  <c r="D60" i="2"/>
  <c r="L60" i="2"/>
  <c r="K60" i="2"/>
  <c r="AD60" i="2"/>
  <c r="AE60" i="2"/>
  <c r="F60" i="2"/>
  <c r="J60" i="2"/>
  <c r="E60" i="2"/>
  <c r="Y60" i="2"/>
  <c r="O60" i="2"/>
  <c r="T60" i="2"/>
  <c r="N60" i="2"/>
  <c r="B60" i="2"/>
  <c r="U60" i="2"/>
  <c r="AA60" i="2"/>
  <c r="S60" i="2"/>
  <c r="R60" i="2"/>
  <c r="I60" i="2"/>
  <c r="AF60" i="2"/>
  <c r="M60" i="2"/>
  <c r="H60" i="2"/>
  <c r="Q60" i="2"/>
  <c r="G60" i="2"/>
  <c r="X60" i="2"/>
  <c r="P60" i="2"/>
  <c r="V60" i="2"/>
  <c r="E39" i="12"/>
  <c r="E45" i="21" l="1"/>
  <c r="I22" i="12"/>
  <c r="H40" i="12"/>
  <c r="F26" i="23"/>
  <c r="F7" i="21"/>
  <c r="F26" i="21"/>
  <c r="F7" i="23"/>
  <c r="E45" i="23"/>
  <c r="P3" i="4" a="1"/>
  <c r="P9" i="4" s="1"/>
  <c r="C41" i="21"/>
  <c r="C65" i="21" s="1"/>
  <c r="B60" i="21"/>
  <c r="B15" i="3" s="1"/>
  <c r="B64" i="21"/>
  <c r="D6" i="23"/>
  <c r="D22" i="23" s="1"/>
  <c r="D25" i="23"/>
  <c r="C44" i="23"/>
  <c r="C41" i="23"/>
  <c r="C65" i="23" s="1"/>
  <c r="C64" i="23"/>
  <c r="B64" i="23"/>
  <c r="B60" i="23"/>
  <c r="F3" i="4" a="1"/>
  <c r="D25" i="21"/>
  <c r="D6" i="21"/>
  <c r="C44" i="21"/>
  <c r="C22" i="21"/>
  <c r="F39" i="12"/>
  <c r="F45" i="21" l="1"/>
  <c r="J22" i="12"/>
  <c r="I40" i="12"/>
  <c r="G7" i="21"/>
  <c r="G26" i="23"/>
  <c r="G26" i="21"/>
  <c r="G7" i="23"/>
  <c r="F45" i="23"/>
  <c r="B66" i="21"/>
  <c r="P16" i="4"/>
  <c r="P7" i="4"/>
  <c r="P3" i="4"/>
  <c r="P13" i="4"/>
  <c r="P5" i="4"/>
  <c r="P19" i="4"/>
  <c r="P30" i="4"/>
  <c r="P14" i="4"/>
  <c r="P21" i="4"/>
  <c r="P20" i="4"/>
  <c r="P4" i="4"/>
  <c r="P27" i="4"/>
  <c r="P25" i="4"/>
  <c r="P32" i="4"/>
  <c r="P31" i="4"/>
  <c r="P29" i="4"/>
  <c r="P11" i="4"/>
  <c r="P33" i="4"/>
  <c r="P24" i="4"/>
  <c r="P23" i="4"/>
  <c r="P18" i="4"/>
  <c r="P17" i="4"/>
  <c r="P8" i="4"/>
  <c r="P15" i="4"/>
  <c r="P22" i="4"/>
  <c r="P6" i="4"/>
  <c r="P28" i="4"/>
  <c r="P12" i="4"/>
  <c r="P26" i="4"/>
  <c r="P10" i="4"/>
  <c r="D41" i="21"/>
  <c r="D65" i="21" s="1"/>
  <c r="D41" i="23"/>
  <c r="D65" i="23" s="1"/>
  <c r="C60" i="23"/>
  <c r="C66" i="23" s="1"/>
  <c r="B66" i="23"/>
  <c r="B16" i="24"/>
  <c r="B14" i="24" s="1"/>
  <c r="B23" i="24" s="1"/>
  <c r="E6" i="23"/>
  <c r="E22" i="23" s="1"/>
  <c r="E25" i="23"/>
  <c r="D44" i="23"/>
  <c r="F10" i="4"/>
  <c r="F18" i="4"/>
  <c r="F26" i="4"/>
  <c r="F4" i="4"/>
  <c r="F5" i="4"/>
  <c r="F13" i="4"/>
  <c r="F21" i="4"/>
  <c r="F29" i="4"/>
  <c r="F6" i="4"/>
  <c r="F14" i="4"/>
  <c r="F22" i="4"/>
  <c r="F30" i="4"/>
  <c r="F7" i="4"/>
  <c r="F15" i="4"/>
  <c r="F23" i="4"/>
  <c r="F31" i="4"/>
  <c r="F8" i="4"/>
  <c r="F16" i="4"/>
  <c r="F24" i="4"/>
  <c r="F32" i="4"/>
  <c r="F3" i="4"/>
  <c r="F11" i="4"/>
  <c r="F19" i="4"/>
  <c r="F27" i="4"/>
  <c r="F20" i="4"/>
  <c r="F28" i="4"/>
  <c r="F12" i="4"/>
  <c r="F9" i="4"/>
  <c r="F17" i="4"/>
  <c r="F25" i="4"/>
  <c r="F33" i="4"/>
  <c r="C60" i="21"/>
  <c r="C64" i="21"/>
  <c r="E6" i="21"/>
  <c r="E25" i="21"/>
  <c r="D44" i="21"/>
  <c r="D22" i="21"/>
  <c r="G39" i="12"/>
  <c r="G45" i="21" l="1"/>
  <c r="K22" i="12"/>
  <c r="J40" i="12"/>
  <c r="H26" i="23"/>
  <c r="H26" i="21"/>
  <c r="H7" i="23"/>
  <c r="H7" i="21"/>
  <c r="G45" i="23"/>
  <c r="C34" i="24"/>
  <c r="E41" i="21"/>
  <c r="E65" i="21" s="1"/>
  <c r="E64" i="23"/>
  <c r="C16" i="24"/>
  <c r="C14" i="24" s="1"/>
  <c r="C23" i="24" s="1"/>
  <c r="D64" i="23"/>
  <c r="D60" i="23"/>
  <c r="E44" i="23"/>
  <c r="E41" i="23"/>
  <c r="E65" i="23" s="1"/>
  <c r="F6" i="23"/>
  <c r="F22" i="23" s="1"/>
  <c r="F25" i="23"/>
  <c r="C15" i="3"/>
  <c r="C66" i="21"/>
  <c r="D60" i="21"/>
  <c r="D64" i="21"/>
  <c r="F25" i="21"/>
  <c r="F6" i="21"/>
  <c r="E44" i="21"/>
  <c r="E22" i="21"/>
  <c r="H39" i="12"/>
  <c r="B13" i="3"/>
  <c r="B22" i="3" s="1"/>
  <c r="H45" i="23" l="1"/>
  <c r="H45" i="21"/>
  <c r="L22" i="12"/>
  <c r="K40" i="12"/>
  <c r="I26" i="21"/>
  <c r="I26" i="23"/>
  <c r="I7" i="21"/>
  <c r="I7" i="23"/>
  <c r="I45" i="23" s="1"/>
  <c r="C31" i="24"/>
  <c r="D34" i="24"/>
  <c r="D35" i="24"/>
  <c r="C33" i="3"/>
  <c r="F41" i="21"/>
  <c r="F65" i="21" s="1"/>
  <c r="F41" i="23"/>
  <c r="F65" i="23" s="1"/>
  <c r="G25" i="23"/>
  <c r="G6" i="23"/>
  <c r="G22" i="23" s="1"/>
  <c r="F44" i="23"/>
  <c r="E60" i="23"/>
  <c r="D66" i="23"/>
  <c r="D16" i="24"/>
  <c r="D14" i="24" s="1"/>
  <c r="D23" i="24" s="1"/>
  <c r="D15" i="3"/>
  <c r="D66" i="21"/>
  <c r="E60" i="21"/>
  <c r="E64" i="21"/>
  <c r="G6" i="21"/>
  <c r="G25" i="21"/>
  <c r="G41" i="21" s="1"/>
  <c r="G65" i="21" s="1"/>
  <c r="F44" i="21"/>
  <c r="F22" i="21"/>
  <c r="I39" i="12"/>
  <c r="C13" i="3"/>
  <c r="C22" i="3" s="1"/>
  <c r="I45" i="21" l="1"/>
  <c r="J26" i="21"/>
  <c r="J7" i="23"/>
  <c r="J7" i="21"/>
  <c r="J26" i="23"/>
  <c r="M22" i="12"/>
  <c r="L40" i="12"/>
  <c r="E34" i="24"/>
  <c r="D31" i="24"/>
  <c r="E36" i="24"/>
  <c r="D33" i="3"/>
  <c r="C30" i="3"/>
  <c r="D34" i="3"/>
  <c r="G41" i="23"/>
  <c r="G65" i="23" s="1"/>
  <c r="H25" i="23"/>
  <c r="H6" i="23"/>
  <c r="H22" i="23" s="1"/>
  <c r="E66" i="23"/>
  <c r="E16" i="24"/>
  <c r="E14" i="24" s="1"/>
  <c r="E23" i="24" s="1"/>
  <c r="F64" i="23"/>
  <c r="F60" i="23"/>
  <c r="G44" i="23"/>
  <c r="E15" i="3"/>
  <c r="E66" i="21"/>
  <c r="F60" i="21"/>
  <c r="F64" i="21"/>
  <c r="H6" i="21"/>
  <c r="H25" i="21"/>
  <c r="H41" i="21" s="1"/>
  <c r="H65" i="21" s="1"/>
  <c r="G44" i="21"/>
  <c r="G22" i="21"/>
  <c r="J39" i="12"/>
  <c r="D13" i="3"/>
  <c r="D22" i="3" s="1"/>
  <c r="J45" i="21" l="1"/>
  <c r="N22" i="12"/>
  <c r="M40" i="12"/>
  <c r="K26" i="21"/>
  <c r="K26" i="23"/>
  <c r="K7" i="21"/>
  <c r="K7" i="23"/>
  <c r="J45" i="23"/>
  <c r="F34" i="24"/>
  <c r="E31" i="24"/>
  <c r="F37" i="24"/>
  <c r="E35" i="24"/>
  <c r="E35" i="3"/>
  <c r="E33" i="3"/>
  <c r="D30" i="3"/>
  <c r="H41" i="23"/>
  <c r="H65" i="23" s="1"/>
  <c r="G64" i="23"/>
  <c r="G60" i="23"/>
  <c r="F66" i="23"/>
  <c r="F16" i="24"/>
  <c r="F14" i="24" s="1"/>
  <c r="F23" i="24" s="1"/>
  <c r="I25" i="23"/>
  <c r="I6" i="23"/>
  <c r="I22" i="23" s="1"/>
  <c r="H44" i="23"/>
  <c r="F15" i="3"/>
  <c r="F66" i="21"/>
  <c r="G60" i="21"/>
  <c r="G64" i="21"/>
  <c r="I6" i="21"/>
  <c r="I25" i="21"/>
  <c r="I41" i="21" s="1"/>
  <c r="I65" i="21" s="1"/>
  <c r="H44" i="21"/>
  <c r="H22" i="21"/>
  <c r="K39" i="12"/>
  <c r="E13" i="3"/>
  <c r="E22" i="3" s="1"/>
  <c r="K45" i="23" l="1"/>
  <c r="K45" i="21"/>
  <c r="O22" i="12"/>
  <c r="N40" i="12"/>
  <c r="L26" i="23"/>
  <c r="L7" i="21"/>
  <c r="L7" i="23"/>
  <c r="L26" i="21"/>
  <c r="G34" i="24"/>
  <c r="F31" i="24"/>
  <c r="G38" i="24"/>
  <c r="F35" i="24"/>
  <c r="F36" i="24"/>
  <c r="E34" i="3"/>
  <c r="F33" i="3"/>
  <c r="E30" i="3"/>
  <c r="F36" i="3"/>
  <c r="I41" i="23"/>
  <c r="I65" i="23" s="1"/>
  <c r="I44" i="23"/>
  <c r="H64" i="23"/>
  <c r="H60" i="23"/>
  <c r="J6" i="23"/>
  <c r="J22" i="23" s="1"/>
  <c r="J25" i="23"/>
  <c r="G66" i="23"/>
  <c r="G16" i="24"/>
  <c r="G14" i="24" s="1"/>
  <c r="G23" i="24" s="1"/>
  <c r="G15" i="3"/>
  <c r="G66" i="21"/>
  <c r="H60" i="21"/>
  <c r="H64" i="21"/>
  <c r="J6" i="21"/>
  <c r="J25" i="21"/>
  <c r="J41" i="21" s="1"/>
  <c r="J65" i="21" s="1"/>
  <c r="I44" i="21"/>
  <c r="I22" i="21"/>
  <c r="L39" i="12"/>
  <c r="F13" i="3"/>
  <c r="F22" i="3" s="1"/>
  <c r="L45" i="21" l="1"/>
  <c r="P22" i="12"/>
  <c r="O40" i="12"/>
  <c r="M7" i="23"/>
  <c r="M26" i="21"/>
  <c r="M7" i="21"/>
  <c r="M26" i="23"/>
  <c r="L45" i="23"/>
  <c r="H39" i="24"/>
  <c r="H34" i="24"/>
  <c r="G31" i="24"/>
  <c r="G36" i="24"/>
  <c r="G37" i="24"/>
  <c r="G35" i="24"/>
  <c r="G33" i="3"/>
  <c r="F30" i="3"/>
  <c r="F34" i="3"/>
  <c r="F35" i="3"/>
  <c r="G37" i="3"/>
  <c r="J41" i="23"/>
  <c r="J65" i="23" s="1"/>
  <c r="J44" i="23"/>
  <c r="H66" i="23"/>
  <c r="H16" i="24"/>
  <c r="H14" i="24" s="1"/>
  <c r="H23" i="24" s="1"/>
  <c r="K6" i="23"/>
  <c r="K22" i="23" s="1"/>
  <c r="K25" i="23"/>
  <c r="I64" i="23"/>
  <c r="I60" i="23"/>
  <c r="H15" i="3"/>
  <c r="H66" i="21"/>
  <c r="I60" i="21"/>
  <c r="I64" i="21"/>
  <c r="K25" i="21"/>
  <c r="K6" i="21"/>
  <c r="J44" i="21"/>
  <c r="J22" i="21"/>
  <c r="M39" i="12"/>
  <c r="G13" i="3"/>
  <c r="G22" i="3" s="1"/>
  <c r="Q22" i="12" l="1"/>
  <c r="P40" i="12"/>
  <c r="N7" i="21"/>
  <c r="N26" i="23"/>
  <c r="N26" i="21"/>
  <c r="N7" i="23"/>
  <c r="M45" i="21"/>
  <c r="M45" i="23"/>
  <c r="H36" i="24"/>
  <c r="H37" i="24"/>
  <c r="H38" i="24"/>
  <c r="H35" i="24"/>
  <c r="I40" i="24"/>
  <c r="I34" i="24"/>
  <c r="H31" i="24"/>
  <c r="H33" i="3"/>
  <c r="G30" i="3"/>
  <c r="H38" i="3"/>
  <c r="G35" i="3"/>
  <c r="G36" i="3"/>
  <c r="G34" i="3"/>
  <c r="K41" i="21"/>
  <c r="K65" i="21" s="1"/>
  <c r="K41" i="23"/>
  <c r="K65" i="23" s="1"/>
  <c r="I16" i="24"/>
  <c r="I14" i="24" s="1"/>
  <c r="I23" i="24" s="1"/>
  <c r="I66" i="23"/>
  <c r="K44" i="23"/>
  <c r="L6" i="23"/>
  <c r="L22" i="23" s="1"/>
  <c r="L25" i="23"/>
  <c r="J64" i="23"/>
  <c r="J60" i="23"/>
  <c r="I15" i="3"/>
  <c r="I66" i="21"/>
  <c r="J60" i="21"/>
  <c r="J64" i="21"/>
  <c r="L25" i="21"/>
  <c r="L6" i="21"/>
  <c r="K44" i="21"/>
  <c r="K22" i="21"/>
  <c r="N39" i="12"/>
  <c r="H13" i="3"/>
  <c r="H22" i="3" s="1"/>
  <c r="R22" i="12" l="1"/>
  <c r="Q40" i="12"/>
  <c r="O7" i="21"/>
  <c r="O26" i="21"/>
  <c r="O26" i="23"/>
  <c r="O7" i="23"/>
  <c r="N45" i="23"/>
  <c r="N45" i="21"/>
  <c r="J41" i="24"/>
  <c r="I31" i="24"/>
  <c r="J34" i="24"/>
  <c r="I37" i="24"/>
  <c r="I39" i="24"/>
  <c r="I35" i="24"/>
  <c r="I38" i="24"/>
  <c r="I36" i="24"/>
  <c r="I39" i="3"/>
  <c r="I33" i="3"/>
  <c r="H30" i="3"/>
  <c r="H35" i="3"/>
  <c r="H36" i="3"/>
  <c r="H37" i="3"/>
  <c r="H34" i="3"/>
  <c r="L41" i="21"/>
  <c r="L65" i="21" s="1"/>
  <c r="L41" i="23"/>
  <c r="L65" i="23" s="1"/>
  <c r="J66" i="23"/>
  <c r="J16" i="24"/>
  <c r="J14" i="24" s="1"/>
  <c r="J23" i="24" s="1"/>
  <c r="M6" i="23"/>
  <c r="M22" i="23" s="1"/>
  <c r="M25" i="23"/>
  <c r="L44" i="23"/>
  <c r="K64" i="23"/>
  <c r="K60" i="23"/>
  <c r="J15" i="3"/>
  <c r="J66" i="21"/>
  <c r="K60" i="21"/>
  <c r="K64" i="21"/>
  <c r="M6" i="21"/>
  <c r="M25" i="21"/>
  <c r="L44" i="21"/>
  <c r="L22" i="21"/>
  <c r="O39" i="12"/>
  <c r="I13" i="3"/>
  <c r="I22" i="3" s="1"/>
  <c r="S22" i="12" l="1"/>
  <c r="R40" i="12"/>
  <c r="P26" i="21"/>
  <c r="P7" i="23"/>
  <c r="P7" i="21"/>
  <c r="P26" i="23"/>
  <c r="O45" i="23"/>
  <c r="O45" i="21"/>
  <c r="K34" i="24"/>
  <c r="J31" i="24"/>
  <c r="J40" i="24"/>
  <c r="J37" i="24"/>
  <c r="J39" i="24"/>
  <c r="J35" i="24"/>
  <c r="J38" i="24"/>
  <c r="J36" i="24"/>
  <c r="K42" i="24"/>
  <c r="J33" i="3"/>
  <c r="I30" i="3"/>
  <c r="I36" i="3"/>
  <c r="I35" i="3"/>
  <c r="I38" i="3"/>
  <c r="I34" i="3"/>
  <c r="I37" i="3"/>
  <c r="J40" i="3"/>
  <c r="M41" i="21"/>
  <c r="M65" i="21" s="1"/>
  <c r="M41" i="23"/>
  <c r="M65" i="23" s="1"/>
  <c r="N6" i="23"/>
  <c r="N22" i="23" s="1"/>
  <c r="N25" i="23"/>
  <c r="K66" i="23"/>
  <c r="K16" i="24"/>
  <c r="K14" i="24" s="1"/>
  <c r="K23" i="24" s="1"/>
  <c r="L64" i="23"/>
  <c r="L60" i="23"/>
  <c r="M44" i="23"/>
  <c r="K15" i="3"/>
  <c r="K66" i="21"/>
  <c r="L60" i="21"/>
  <c r="L64" i="21"/>
  <c r="N6" i="21"/>
  <c r="N25" i="21"/>
  <c r="M44" i="21"/>
  <c r="M22" i="21"/>
  <c r="P39" i="12"/>
  <c r="J13" i="3"/>
  <c r="J22" i="3" s="1"/>
  <c r="T22" i="12" l="1"/>
  <c r="S40" i="12"/>
  <c r="P45" i="21"/>
  <c r="Q7" i="23"/>
  <c r="Q7" i="21"/>
  <c r="Q26" i="21"/>
  <c r="Q26" i="23"/>
  <c r="P45" i="23"/>
  <c r="K37" i="24"/>
  <c r="K39" i="24"/>
  <c r="K35" i="24"/>
  <c r="K38" i="24"/>
  <c r="K36" i="24"/>
  <c r="K41" i="24"/>
  <c r="K40" i="24"/>
  <c r="L34" i="24"/>
  <c r="K31" i="24"/>
  <c r="K33" i="3"/>
  <c r="J30" i="3"/>
  <c r="K41" i="3"/>
  <c r="J39" i="3"/>
  <c r="J36" i="3"/>
  <c r="J38" i="3"/>
  <c r="J34" i="3"/>
  <c r="J37" i="3"/>
  <c r="J35" i="3"/>
  <c r="N41" i="21"/>
  <c r="N65" i="21" s="1"/>
  <c r="N41" i="23"/>
  <c r="N65" i="23" s="1"/>
  <c r="M64" i="23"/>
  <c r="M60" i="23"/>
  <c r="L66" i="23"/>
  <c r="L16" i="24"/>
  <c r="L14" i="24" s="1"/>
  <c r="L23" i="24" s="1"/>
  <c r="O25" i="23"/>
  <c r="O6" i="23"/>
  <c r="O22" i="23" s="1"/>
  <c r="N44" i="23"/>
  <c r="L66" i="21"/>
  <c r="L15" i="3"/>
  <c r="M60" i="21"/>
  <c r="M64" i="21"/>
  <c r="O6" i="21"/>
  <c r="O25" i="21"/>
  <c r="N44" i="21"/>
  <c r="N22" i="21"/>
  <c r="Q39" i="12"/>
  <c r="K13" i="3"/>
  <c r="K22" i="3" s="1"/>
  <c r="Q45" i="21" l="1"/>
  <c r="U22" i="12"/>
  <c r="T40" i="12"/>
  <c r="R26" i="23"/>
  <c r="R26" i="21"/>
  <c r="R7" i="21"/>
  <c r="R7" i="23"/>
  <c r="Q45" i="23"/>
  <c r="M34" i="24"/>
  <c r="L31" i="24"/>
  <c r="L39" i="24"/>
  <c r="L35" i="24"/>
  <c r="L38" i="24"/>
  <c r="L36" i="24"/>
  <c r="L37" i="24"/>
  <c r="L42" i="24"/>
  <c r="L41" i="24"/>
  <c r="L40" i="24"/>
  <c r="K36" i="3"/>
  <c r="K38" i="3"/>
  <c r="K34" i="3"/>
  <c r="K37" i="3"/>
  <c r="K35" i="3"/>
  <c r="K39" i="3"/>
  <c r="K40" i="3"/>
  <c r="L33" i="3"/>
  <c r="K30" i="3"/>
  <c r="O41" i="23"/>
  <c r="O65" i="23" s="1"/>
  <c r="O41" i="21"/>
  <c r="O65" i="21" s="1"/>
  <c r="P25" i="23"/>
  <c r="P6" i="23"/>
  <c r="P22" i="23" s="1"/>
  <c r="N64" i="23"/>
  <c r="N60" i="23"/>
  <c r="M66" i="23"/>
  <c r="M16" i="24"/>
  <c r="M14" i="24" s="1"/>
  <c r="M23" i="24" s="1"/>
  <c r="O44" i="23"/>
  <c r="M15" i="3"/>
  <c r="M66" i="21"/>
  <c r="N60" i="21"/>
  <c r="N64" i="21"/>
  <c r="P6" i="21"/>
  <c r="P25" i="21"/>
  <c r="O44" i="21"/>
  <c r="O22" i="21"/>
  <c r="R39" i="12"/>
  <c r="L13" i="3"/>
  <c r="L22" i="3" s="1"/>
  <c r="R45" i="23" l="1"/>
  <c r="R45" i="21"/>
  <c r="V22" i="12"/>
  <c r="U40" i="12"/>
  <c r="S7" i="21"/>
  <c r="S26" i="23"/>
  <c r="S26" i="21"/>
  <c r="S7" i="23"/>
  <c r="M31" i="24"/>
  <c r="N34" i="24"/>
  <c r="M35" i="24"/>
  <c r="M38" i="24"/>
  <c r="M36" i="24"/>
  <c r="M42" i="24"/>
  <c r="M41" i="24"/>
  <c r="M40" i="24"/>
  <c r="M37" i="24"/>
  <c r="M39" i="24"/>
  <c r="L38" i="3"/>
  <c r="L36" i="3"/>
  <c r="L34" i="3"/>
  <c r="L37" i="3"/>
  <c r="L35" i="3"/>
  <c r="L41" i="3"/>
  <c r="L40" i="3"/>
  <c r="L39" i="3"/>
  <c r="M33" i="3"/>
  <c r="L30" i="3"/>
  <c r="P41" i="23"/>
  <c r="P65" i="23" s="1"/>
  <c r="P41" i="21"/>
  <c r="P65" i="21" s="1"/>
  <c r="N66" i="23"/>
  <c r="N16" i="24"/>
  <c r="N14" i="24" s="1"/>
  <c r="N23" i="24" s="1"/>
  <c r="P44" i="23"/>
  <c r="Q25" i="23"/>
  <c r="Q6" i="23"/>
  <c r="Q22" i="23" s="1"/>
  <c r="O64" i="23"/>
  <c r="O60" i="23"/>
  <c r="N15" i="3"/>
  <c r="N66" i="21"/>
  <c r="O60" i="21"/>
  <c r="O64" i="21"/>
  <c r="Q6" i="21"/>
  <c r="Q25" i="21"/>
  <c r="Q41" i="21" s="1"/>
  <c r="Q65" i="21" s="1"/>
  <c r="P44" i="21"/>
  <c r="P22" i="21"/>
  <c r="S39" i="12"/>
  <c r="M13" i="3"/>
  <c r="M22" i="3" s="1"/>
  <c r="S45" i="23" l="1"/>
  <c r="W22" i="12"/>
  <c r="V40" i="12"/>
  <c r="S45" i="21"/>
  <c r="T7" i="21"/>
  <c r="T26" i="23"/>
  <c r="T26" i="21"/>
  <c r="T7" i="23"/>
  <c r="N35" i="24"/>
  <c r="N38" i="24"/>
  <c r="N36" i="24"/>
  <c r="N42" i="24"/>
  <c r="N41" i="24"/>
  <c r="N40" i="24"/>
  <c r="N37" i="24"/>
  <c r="N39" i="24"/>
  <c r="O34" i="24"/>
  <c r="N31" i="24"/>
  <c r="N33" i="3"/>
  <c r="M30" i="3"/>
  <c r="M38" i="3"/>
  <c r="M34" i="3"/>
  <c r="M37" i="3"/>
  <c r="M35" i="3"/>
  <c r="M41" i="3"/>
  <c r="M40" i="3"/>
  <c r="M39" i="3"/>
  <c r="M36" i="3"/>
  <c r="Q41" i="23"/>
  <c r="Q65" i="23" s="1"/>
  <c r="R6" i="23"/>
  <c r="R22" i="23" s="1"/>
  <c r="R25" i="23"/>
  <c r="Q44" i="23"/>
  <c r="P64" i="23"/>
  <c r="P60" i="23"/>
  <c r="O66" i="23"/>
  <c r="O16" i="24"/>
  <c r="O15" i="3"/>
  <c r="O66" i="21"/>
  <c r="P60" i="21"/>
  <c r="P64" i="21"/>
  <c r="R6" i="21"/>
  <c r="R25" i="21"/>
  <c r="Q44" i="21"/>
  <c r="Q22" i="21"/>
  <c r="T39" i="12"/>
  <c r="N13" i="3"/>
  <c r="N22" i="3" s="1"/>
  <c r="X22" i="12" l="1"/>
  <c r="W40" i="12"/>
  <c r="U26" i="21"/>
  <c r="U26" i="23"/>
  <c r="U7" i="21"/>
  <c r="U7" i="23"/>
  <c r="T45" i="23"/>
  <c r="T45" i="21"/>
  <c r="O38" i="24"/>
  <c r="O36" i="24"/>
  <c r="O42" i="24"/>
  <c r="O41" i="24"/>
  <c r="O40" i="24"/>
  <c r="O37" i="24"/>
  <c r="O39" i="24"/>
  <c r="O35" i="24"/>
  <c r="O33" i="3"/>
  <c r="N30" i="3"/>
  <c r="N34" i="3"/>
  <c r="N37" i="3"/>
  <c r="N35" i="3"/>
  <c r="N41" i="3"/>
  <c r="N40" i="3"/>
  <c r="N39" i="3"/>
  <c r="N36" i="3"/>
  <c r="N38" i="3"/>
  <c r="R41" i="21"/>
  <c r="R65" i="21" s="1"/>
  <c r="R41" i="23"/>
  <c r="R65" i="23" s="1"/>
  <c r="P66" i="23"/>
  <c r="P16" i="24"/>
  <c r="P14" i="24" s="1"/>
  <c r="P23" i="24" s="1"/>
  <c r="S6" i="23"/>
  <c r="S22" i="23" s="1"/>
  <c r="S25" i="23"/>
  <c r="Q64" i="23"/>
  <c r="Q60" i="23"/>
  <c r="R44" i="23"/>
  <c r="O14" i="24"/>
  <c r="O23" i="24" s="1"/>
  <c r="P15" i="3"/>
  <c r="P66" i="21"/>
  <c r="Q60" i="21"/>
  <c r="Q64" i="21"/>
  <c r="S25" i="21"/>
  <c r="S41" i="21" s="1"/>
  <c r="S6" i="21"/>
  <c r="R44" i="21"/>
  <c r="R22" i="21"/>
  <c r="U39" i="12"/>
  <c r="O13" i="3"/>
  <c r="O22" i="3" s="1"/>
  <c r="U45" i="21" l="1"/>
  <c r="Y22" i="12"/>
  <c r="X40" i="12"/>
  <c r="V7" i="21"/>
  <c r="V26" i="23"/>
  <c r="V26" i="21"/>
  <c r="V7" i="23"/>
  <c r="U45" i="23"/>
  <c r="Q34" i="24"/>
  <c r="P31" i="24"/>
  <c r="P34" i="24"/>
  <c r="O31" i="24"/>
  <c r="P33" i="3"/>
  <c r="O30" i="3"/>
  <c r="O37" i="3"/>
  <c r="O35" i="3"/>
  <c r="O41" i="3"/>
  <c r="O40" i="3"/>
  <c r="O39" i="3"/>
  <c r="O36" i="3"/>
  <c r="O34" i="3"/>
  <c r="O38" i="3"/>
  <c r="S65" i="21"/>
  <c r="S64" i="23"/>
  <c r="Q66" i="23"/>
  <c r="Q16" i="24"/>
  <c r="S44" i="23"/>
  <c r="S41" i="23"/>
  <c r="S65" i="23" s="1"/>
  <c r="T6" i="23"/>
  <c r="T22" i="23" s="1"/>
  <c r="T25" i="23"/>
  <c r="R64" i="23"/>
  <c r="R60" i="23"/>
  <c r="Q15" i="3"/>
  <c r="Q66" i="21"/>
  <c r="R60" i="21"/>
  <c r="R64" i="21"/>
  <c r="T25" i="21"/>
  <c r="T41" i="21" s="1"/>
  <c r="T6" i="21"/>
  <c r="T22" i="21" s="1"/>
  <c r="S44" i="21"/>
  <c r="S22" i="21"/>
  <c r="V39" i="12"/>
  <c r="P13" i="3"/>
  <c r="P22" i="3" s="1"/>
  <c r="V45" i="23" l="1"/>
  <c r="Z22" i="12"/>
  <c r="Y40" i="12"/>
  <c r="W7" i="21"/>
  <c r="W7" i="23"/>
  <c r="W26" i="23"/>
  <c r="W26" i="21"/>
  <c r="V45" i="21"/>
  <c r="P36" i="24"/>
  <c r="P42" i="24"/>
  <c r="P41" i="24"/>
  <c r="P40" i="24"/>
  <c r="P37" i="24"/>
  <c r="P39" i="24"/>
  <c r="P35" i="24"/>
  <c r="P38" i="24"/>
  <c r="Q42" i="24"/>
  <c r="Q41" i="24"/>
  <c r="Q40" i="24"/>
  <c r="Q37" i="24"/>
  <c r="Q39" i="24"/>
  <c r="Q36" i="24"/>
  <c r="Q35" i="24"/>
  <c r="Q38" i="24"/>
  <c r="Q33" i="3"/>
  <c r="P30" i="3"/>
  <c r="P35" i="3"/>
  <c r="P41" i="3"/>
  <c r="P40" i="3"/>
  <c r="P39" i="3"/>
  <c r="P36" i="3"/>
  <c r="P37" i="3"/>
  <c r="P38" i="3"/>
  <c r="P34" i="3"/>
  <c r="T65" i="21"/>
  <c r="T41" i="23"/>
  <c r="T65" i="23" s="1"/>
  <c r="S60" i="23"/>
  <c r="S66" i="23" s="1"/>
  <c r="T44" i="23"/>
  <c r="U6" i="23"/>
  <c r="U22" i="23" s="1"/>
  <c r="U25" i="23"/>
  <c r="R66" i="23"/>
  <c r="R16" i="24"/>
  <c r="R14" i="24" s="1"/>
  <c r="R23" i="24" s="1"/>
  <c r="Q14" i="24"/>
  <c r="Q23" i="24" s="1"/>
  <c r="R15" i="3"/>
  <c r="R66" i="21"/>
  <c r="S60" i="21"/>
  <c r="S64" i="21"/>
  <c r="U6" i="21"/>
  <c r="U22" i="21" s="1"/>
  <c r="U25" i="21"/>
  <c r="U41" i="21" s="1"/>
  <c r="T44" i="21"/>
  <c r="W39" i="12"/>
  <c r="Q13" i="3"/>
  <c r="Q22" i="3" s="1"/>
  <c r="AA22" i="12" l="1"/>
  <c r="Z40" i="12"/>
  <c r="X26" i="23"/>
  <c r="X26" i="21"/>
  <c r="X7" i="23"/>
  <c r="X7" i="21"/>
  <c r="W45" i="21"/>
  <c r="W45" i="23"/>
  <c r="R34" i="24"/>
  <c r="Q31" i="24"/>
  <c r="S34" i="24"/>
  <c r="R31" i="24"/>
  <c r="R33" i="3"/>
  <c r="Q30" i="3"/>
  <c r="Q41" i="3"/>
  <c r="Q40" i="3"/>
  <c r="Q39" i="3"/>
  <c r="Q36" i="3"/>
  <c r="Q38" i="3"/>
  <c r="Q35" i="3"/>
  <c r="Q34" i="3"/>
  <c r="Q37" i="3"/>
  <c r="U65" i="21"/>
  <c r="U64" i="23"/>
  <c r="S16" i="24"/>
  <c r="S14" i="24" s="1"/>
  <c r="S23" i="24" s="1"/>
  <c r="T64" i="23"/>
  <c r="T60" i="23"/>
  <c r="V6" i="23"/>
  <c r="V22" i="23" s="1"/>
  <c r="V25" i="23"/>
  <c r="U44" i="23"/>
  <c r="U41" i="23"/>
  <c r="U65" i="23" s="1"/>
  <c r="S15" i="3"/>
  <c r="S66" i="21"/>
  <c r="T60" i="21"/>
  <c r="T64" i="21"/>
  <c r="V6" i="21"/>
  <c r="V22" i="21" s="1"/>
  <c r="V25" i="21"/>
  <c r="V41" i="21" s="1"/>
  <c r="U44" i="21"/>
  <c r="X39" i="12"/>
  <c r="R13" i="3"/>
  <c r="R22" i="3" s="1"/>
  <c r="X45" i="23" l="1"/>
  <c r="AB22" i="12"/>
  <c r="AA40" i="12"/>
  <c r="Y7" i="23"/>
  <c r="Y26" i="21"/>
  <c r="Y7" i="21"/>
  <c r="Y26" i="23"/>
  <c r="X45" i="21"/>
  <c r="S37" i="24"/>
  <c r="S39" i="24"/>
  <c r="S35" i="24"/>
  <c r="S38" i="24"/>
  <c r="S40" i="24"/>
  <c r="S36" i="24"/>
  <c r="S42" i="24"/>
  <c r="S41" i="24"/>
  <c r="T34" i="24"/>
  <c r="S31" i="24"/>
  <c r="R40" i="24"/>
  <c r="R37" i="24"/>
  <c r="R39" i="24"/>
  <c r="R35" i="24"/>
  <c r="R38" i="24"/>
  <c r="R42" i="24"/>
  <c r="R36" i="24"/>
  <c r="R41" i="24"/>
  <c r="S33" i="3"/>
  <c r="R30" i="3"/>
  <c r="R39" i="3"/>
  <c r="R36" i="3"/>
  <c r="R38" i="3"/>
  <c r="R40" i="3"/>
  <c r="R34" i="3"/>
  <c r="R37" i="3"/>
  <c r="R41" i="3"/>
  <c r="R35" i="3"/>
  <c r="V65" i="21"/>
  <c r="V41" i="23"/>
  <c r="V65" i="23" s="1"/>
  <c r="U60" i="23"/>
  <c r="U16" i="24" s="1"/>
  <c r="U14" i="24" s="1"/>
  <c r="U23" i="24" s="1"/>
  <c r="V44" i="23"/>
  <c r="W25" i="23"/>
  <c r="W6" i="23"/>
  <c r="W22" i="23" s="1"/>
  <c r="T66" i="23"/>
  <c r="T16" i="24"/>
  <c r="T15" i="3"/>
  <c r="T66" i="21"/>
  <c r="U60" i="21"/>
  <c r="U64" i="21"/>
  <c r="W6" i="21"/>
  <c r="W22" i="21" s="1"/>
  <c r="W25" i="21"/>
  <c r="W41" i="21" s="1"/>
  <c r="V44" i="21"/>
  <c r="Y39" i="12"/>
  <c r="S13" i="3"/>
  <c r="S22" i="3" s="1"/>
  <c r="Y45" i="21" l="1"/>
  <c r="AC22" i="12"/>
  <c r="AB40" i="12"/>
  <c r="Z26" i="21"/>
  <c r="Z7" i="23"/>
  <c r="Z7" i="21"/>
  <c r="Z26" i="23"/>
  <c r="Y45" i="23"/>
  <c r="V34" i="24"/>
  <c r="U31" i="24"/>
  <c r="T39" i="24"/>
  <c r="T35" i="24"/>
  <c r="T38" i="24"/>
  <c r="T36" i="24"/>
  <c r="T42" i="24"/>
  <c r="T41" i="24"/>
  <c r="T40" i="24"/>
  <c r="T37" i="24"/>
  <c r="T33" i="3"/>
  <c r="S30" i="3"/>
  <c r="S36" i="3"/>
  <c r="S38" i="3"/>
  <c r="S34" i="3"/>
  <c r="S37" i="3"/>
  <c r="S35" i="3"/>
  <c r="S41" i="3"/>
  <c r="S40" i="3"/>
  <c r="S39" i="3"/>
  <c r="W65" i="21"/>
  <c r="W41" i="23"/>
  <c r="W65" i="23" s="1"/>
  <c r="U66" i="23"/>
  <c r="T14" i="24"/>
  <c r="T23" i="24" s="1"/>
  <c r="W44" i="23"/>
  <c r="V64" i="23"/>
  <c r="V60" i="23"/>
  <c r="X25" i="23"/>
  <c r="X6" i="23"/>
  <c r="X22" i="23" s="1"/>
  <c r="U15" i="3"/>
  <c r="U66" i="21"/>
  <c r="V60" i="21"/>
  <c r="V64" i="21"/>
  <c r="X6" i="21"/>
  <c r="X22" i="21" s="1"/>
  <c r="X25" i="21"/>
  <c r="X41" i="21" s="1"/>
  <c r="W44" i="21"/>
  <c r="Z39" i="12"/>
  <c r="T13" i="3"/>
  <c r="T22" i="3" s="1"/>
  <c r="Z45" i="23" l="1"/>
  <c r="AD22" i="12"/>
  <c r="AC40" i="12"/>
  <c r="AA26" i="23"/>
  <c r="AA26" i="21"/>
  <c r="AA7" i="21"/>
  <c r="AA7" i="23"/>
  <c r="Z45" i="21"/>
  <c r="U34" i="24"/>
  <c r="T31" i="24"/>
  <c r="V35" i="24"/>
  <c r="V38" i="24"/>
  <c r="V36" i="24"/>
  <c r="V42" i="24"/>
  <c r="V41" i="24"/>
  <c r="V40" i="24"/>
  <c r="V37" i="24"/>
  <c r="V39" i="24"/>
  <c r="U33" i="3"/>
  <c r="T30" i="3"/>
  <c r="T38" i="3"/>
  <c r="T36" i="3"/>
  <c r="T34" i="3"/>
  <c r="T37" i="3"/>
  <c r="T35" i="3"/>
  <c r="T41" i="3"/>
  <c r="T40" i="3"/>
  <c r="T39" i="3"/>
  <c r="X41" i="23"/>
  <c r="X65" i="23" s="1"/>
  <c r="X65" i="21"/>
  <c r="X44" i="23"/>
  <c r="V66" i="23"/>
  <c r="V16" i="24"/>
  <c r="Y25" i="23"/>
  <c r="Y6" i="23"/>
  <c r="Y22" i="23" s="1"/>
  <c r="W64" i="23"/>
  <c r="W60" i="23"/>
  <c r="V15" i="3"/>
  <c r="V66" i="21"/>
  <c r="W60" i="21"/>
  <c r="W64" i="21"/>
  <c r="Y6" i="21"/>
  <c r="Y22" i="21" s="1"/>
  <c r="Y25" i="21"/>
  <c r="Y41" i="21" s="1"/>
  <c r="X44" i="21"/>
  <c r="AA39" i="12"/>
  <c r="U13" i="3"/>
  <c r="U22" i="3" s="1"/>
  <c r="AE22" i="12" l="1"/>
  <c r="AD40" i="12"/>
  <c r="AB7" i="23"/>
  <c r="AB7" i="21"/>
  <c r="AB26" i="23"/>
  <c r="AB26" i="21"/>
  <c r="AA45" i="21"/>
  <c r="AA45" i="23"/>
  <c r="U35" i="24"/>
  <c r="U38" i="24"/>
  <c r="U36" i="24"/>
  <c r="U42" i="24"/>
  <c r="U41" i="24"/>
  <c r="U40" i="24"/>
  <c r="U39" i="24"/>
  <c r="U37" i="24"/>
  <c r="V33" i="3"/>
  <c r="U30" i="3"/>
  <c r="U34" i="3"/>
  <c r="U37" i="3"/>
  <c r="U38" i="3"/>
  <c r="U35" i="3"/>
  <c r="U41" i="3"/>
  <c r="U40" i="3"/>
  <c r="U39" i="3"/>
  <c r="U36" i="3"/>
  <c r="Y41" i="23"/>
  <c r="Y65" i="23" s="1"/>
  <c r="Y65" i="21"/>
  <c r="Y44" i="23"/>
  <c r="Z6" i="23"/>
  <c r="Z22" i="23" s="1"/>
  <c r="Z25" i="23"/>
  <c r="V14" i="24"/>
  <c r="V23" i="24" s="1"/>
  <c r="X64" i="23"/>
  <c r="X60" i="23"/>
  <c r="W66" i="23"/>
  <c r="W16" i="24"/>
  <c r="W14" i="24" s="1"/>
  <c r="W23" i="24" s="1"/>
  <c r="W15" i="3"/>
  <c r="W66" i="21"/>
  <c r="X60" i="21"/>
  <c r="X64" i="21"/>
  <c r="Z6" i="21"/>
  <c r="Z22" i="21" s="1"/>
  <c r="Z25" i="21"/>
  <c r="Z41" i="21" s="1"/>
  <c r="Y44" i="21"/>
  <c r="AB39" i="12"/>
  <c r="V13" i="3"/>
  <c r="V22" i="3" s="1"/>
  <c r="AB45" i="23" l="1"/>
  <c r="AB45" i="21"/>
  <c r="AF22" i="12"/>
  <c r="AE40" i="12"/>
  <c r="AC7" i="23"/>
  <c r="AC7" i="21"/>
  <c r="AC45" i="21" s="1"/>
  <c r="AC26" i="21"/>
  <c r="AC26" i="23"/>
  <c r="W34" i="24"/>
  <c r="V31" i="24"/>
  <c r="X34" i="24"/>
  <c r="W31" i="24"/>
  <c r="W33" i="3"/>
  <c r="V30" i="3"/>
  <c r="V34" i="3"/>
  <c r="V37" i="3"/>
  <c r="V35" i="3"/>
  <c r="V41" i="3"/>
  <c r="V40" i="3"/>
  <c r="V39" i="3"/>
  <c r="V36" i="3"/>
  <c r="V38" i="3"/>
  <c r="Z41" i="23"/>
  <c r="Z65" i="23" s="1"/>
  <c r="Z65" i="21"/>
  <c r="X66" i="23"/>
  <c r="X16" i="24"/>
  <c r="X14" i="24" s="1"/>
  <c r="X23" i="24" s="1"/>
  <c r="Z44" i="23"/>
  <c r="Y64" i="23"/>
  <c r="Y60" i="23"/>
  <c r="AA6" i="23"/>
  <c r="AA22" i="23" s="1"/>
  <c r="AA25" i="23"/>
  <c r="X15" i="3"/>
  <c r="X66" i="21"/>
  <c r="Y60" i="21"/>
  <c r="Y64" i="21"/>
  <c r="AA25" i="21"/>
  <c r="AA6" i="21"/>
  <c r="AA22" i="21" s="1"/>
  <c r="Z44" i="21"/>
  <c r="AC39" i="12"/>
  <c r="W13" i="3"/>
  <c r="W22" i="3" s="1"/>
  <c r="AG22" i="12" l="1"/>
  <c r="AG40" i="12" s="1"/>
  <c r="AF40" i="12"/>
  <c r="AA41" i="21"/>
  <c r="AA65" i="21" s="1"/>
  <c r="AD7" i="21"/>
  <c r="AD7" i="23"/>
  <c r="AD26" i="23"/>
  <c r="AD26" i="21"/>
  <c r="AC45" i="23"/>
  <c r="X36" i="24"/>
  <c r="X42" i="24"/>
  <c r="X41" i="24"/>
  <c r="X40" i="24"/>
  <c r="X37" i="24"/>
  <c r="X39" i="24"/>
  <c r="X38" i="24"/>
  <c r="X35" i="24"/>
  <c r="Y34" i="24"/>
  <c r="X31" i="24"/>
  <c r="W38" i="24"/>
  <c r="W36" i="24"/>
  <c r="W42" i="24"/>
  <c r="W41" i="24"/>
  <c r="W40" i="24"/>
  <c r="W37" i="24"/>
  <c r="W35" i="24"/>
  <c r="W39" i="24"/>
  <c r="X33" i="3"/>
  <c r="W30" i="3"/>
  <c r="W37" i="3"/>
  <c r="W34" i="3"/>
  <c r="W35" i="3"/>
  <c r="W41" i="3"/>
  <c r="W40" i="3"/>
  <c r="W39" i="3"/>
  <c r="W36" i="3"/>
  <c r="W38" i="3"/>
  <c r="AA41" i="23"/>
  <c r="AA65" i="23" s="1"/>
  <c r="AA44" i="23"/>
  <c r="Y66" i="23"/>
  <c r="Y16" i="24"/>
  <c r="Y14" i="24" s="1"/>
  <c r="Y23" i="24" s="1"/>
  <c r="Z64" i="23"/>
  <c r="Z60" i="23"/>
  <c r="AB6" i="23"/>
  <c r="AB22" i="23" s="1"/>
  <c r="AB25" i="23"/>
  <c r="Y15" i="3"/>
  <c r="Y66" i="21"/>
  <c r="Z60" i="21"/>
  <c r="Z64" i="21"/>
  <c r="AB25" i="21"/>
  <c r="AB41" i="21" s="1"/>
  <c r="AB6" i="21"/>
  <c r="AB22" i="21" s="1"/>
  <c r="AA44" i="21"/>
  <c r="AD39" i="12"/>
  <c r="X13" i="3"/>
  <c r="X22" i="3" s="1"/>
  <c r="AD45" i="23" l="1"/>
  <c r="AD45" i="21"/>
  <c r="AF7" i="23"/>
  <c r="AF7" i="21"/>
  <c r="AF26" i="21"/>
  <c r="AF26" i="23"/>
  <c r="AE26" i="23"/>
  <c r="AE26" i="21"/>
  <c r="AE7" i="23"/>
  <c r="AE7" i="21"/>
  <c r="Z34" i="24"/>
  <c r="Y31" i="24"/>
  <c r="Y42" i="24"/>
  <c r="Y41" i="24"/>
  <c r="Y40" i="24"/>
  <c r="Y37" i="24"/>
  <c r="Y39" i="24"/>
  <c r="Y35" i="24"/>
  <c r="Y36" i="24"/>
  <c r="Y38" i="24"/>
  <c r="Y33" i="3"/>
  <c r="X30" i="3"/>
  <c r="X35" i="3"/>
  <c r="X41" i="3"/>
  <c r="X40" i="3"/>
  <c r="X39" i="3"/>
  <c r="X36" i="3"/>
  <c r="X38" i="3"/>
  <c r="X34" i="3"/>
  <c r="X37" i="3"/>
  <c r="AB41" i="23"/>
  <c r="AB65" i="23" s="1"/>
  <c r="AB65" i="21"/>
  <c r="AB44" i="23"/>
  <c r="Z66" i="23"/>
  <c r="Z16" i="24"/>
  <c r="Z14" i="24" s="1"/>
  <c r="Z23" i="24" s="1"/>
  <c r="AA64" i="23"/>
  <c r="AA60" i="23"/>
  <c r="AC6" i="23"/>
  <c r="AC22" i="23" s="1"/>
  <c r="AC25" i="23"/>
  <c r="Z15" i="3"/>
  <c r="Z66" i="21"/>
  <c r="AA60" i="21"/>
  <c r="AA64" i="21"/>
  <c r="AB44" i="21"/>
  <c r="AC6" i="21"/>
  <c r="AC22" i="21" s="1"/>
  <c r="AC25" i="21"/>
  <c r="AC41" i="21" s="1"/>
  <c r="AE39" i="12"/>
  <c r="Y13" i="3"/>
  <c r="Y22" i="3" s="1"/>
  <c r="AF45" i="23" l="1"/>
  <c r="AE45" i="23"/>
  <c r="AF45" i="21"/>
  <c r="AE45" i="21"/>
  <c r="AA34" i="24"/>
  <c r="Z31" i="24"/>
  <c r="Z40" i="24"/>
  <c r="Z37" i="24"/>
  <c r="Z39" i="24"/>
  <c r="Z35" i="24"/>
  <c r="Z38" i="24"/>
  <c r="Z36" i="24"/>
  <c r="Z42" i="24"/>
  <c r="Z41" i="24"/>
  <c r="Z33" i="3"/>
  <c r="Y30" i="3"/>
  <c r="Y41" i="3"/>
  <c r="Y40" i="3"/>
  <c r="Y39" i="3"/>
  <c r="Y36" i="3"/>
  <c r="Y38" i="3"/>
  <c r="Y34" i="3"/>
  <c r="Y37" i="3"/>
  <c r="Y35" i="3"/>
  <c r="AC41" i="23"/>
  <c r="AC65" i="23" s="1"/>
  <c r="AC65" i="21"/>
  <c r="AC44" i="23"/>
  <c r="AA66" i="23"/>
  <c r="AA16" i="24"/>
  <c r="AA14" i="24" s="1"/>
  <c r="AA23" i="24" s="1"/>
  <c r="AD6" i="23"/>
  <c r="AD22" i="23" s="1"/>
  <c r="AD25" i="23"/>
  <c r="AB64" i="23"/>
  <c r="AB60" i="23"/>
  <c r="AA15" i="3"/>
  <c r="AA66" i="21"/>
  <c r="AB60" i="21"/>
  <c r="AB64" i="21"/>
  <c r="AD25" i="21"/>
  <c r="AD41" i="21" s="1"/>
  <c r="AD6" i="21"/>
  <c r="AD22" i="21" s="1"/>
  <c r="AC44" i="21"/>
  <c r="AG39" i="12"/>
  <c r="AF39" i="12"/>
  <c r="Z13" i="3"/>
  <c r="Z22" i="3" s="1"/>
  <c r="AB34" i="24" l="1"/>
  <c r="AA31" i="24"/>
  <c r="AA37" i="24"/>
  <c r="AA39" i="24"/>
  <c r="AA35" i="24"/>
  <c r="AA38" i="24"/>
  <c r="AA36" i="24"/>
  <c r="AA42" i="24"/>
  <c r="AA41" i="24"/>
  <c r="AA40" i="24"/>
  <c r="Z39" i="3"/>
  <c r="Z36" i="3"/>
  <c r="Z38" i="3"/>
  <c r="Z40" i="3"/>
  <c r="Z34" i="3"/>
  <c r="Z37" i="3"/>
  <c r="Z35" i="3"/>
  <c r="Z41" i="3"/>
  <c r="AA33" i="3"/>
  <c r="Z30" i="3"/>
  <c r="AD41" i="23"/>
  <c r="AD65" i="23" s="1"/>
  <c r="AD65" i="21"/>
  <c r="AB66" i="23"/>
  <c r="AB16" i="24"/>
  <c r="AB14" i="24" s="1"/>
  <c r="AB23" i="24" s="1"/>
  <c r="AD44" i="23"/>
  <c r="AE6" i="23"/>
  <c r="AE22" i="23" s="1"/>
  <c r="AE25" i="23"/>
  <c r="AF25" i="23"/>
  <c r="AF6" i="23"/>
  <c r="AF22" i="23" s="1"/>
  <c r="AC64" i="23"/>
  <c r="AC60" i="23"/>
  <c r="AB15" i="3"/>
  <c r="AB66" i="21"/>
  <c r="AC60" i="21"/>
  <c r="AC64" i="21"/>
  <c r="AF6" i="21"/>
  <c r="AF22" i="21" s="1"/>
  <c r="AF25" i="21"/>
  <c r="AF41" i="21" s="1"/>
  <c r="AE6" i="21"/>
  <c r="AE22" i="21" s="1"/>
  <c r="AE25" i="21"/>
  <c r="AE41" i="21" s="1"/>
  <c r="AD44" i="21"/>
  <c r="AA13" i="3"/>
  <c r="AA22" i="3" s="1"/>
  <c r="AC34" i="24" l="1"/>
  <c r="AB31" i="24"/>
  <c r="AB39" i="24"/>
  <c r="AB35" i="24"/>
  <c r="AB38" i="24"/>
  <c r="AB36" i="24"/>
  <c r="AB42" i="24"/>
  <c r="AB41" i="24"/>
  <c r="AB37" i="24"/>
  <c r="AB40" i="24"/>
  <c r="AA36" i="3"/>
  <c r="AA38" i="3"/>
  <c r="AA39" i="3"/>
  <c r="AA34" i="3"/>
  <c r="AA37" i="3"/>
  <c r="AA35" i="3"/>
  <c r="AA41" i="3"/>
  <c r="AA40" i="3"/>
  <c r="AB33" i="3"/>
  <c r="AA30" i="3"/>
  <c r="AE65" i="21"/>
  <c r="AF41" i="23"/>
  <c r="AF65" i="23" s="1"/>
  <c r="AE41" i="23"/>
  <c r="AE65" i="23" s="1"/>
  <c r="AF65" i="21"/>
  <c r="AC66" i="23"/>
  <c r="AC16" i="24"/>
  <c r="AC14" i="24" s="1"/>
  <c r="AC23" i="24" s="1"/>
  <c r="AF44" i="23"/>
  <c r="AE44" i="23"/>
  <c r="AD64" i="23"/>
  <c r="AD60" i="23"/>
  <c r="AC15" i="3"/>
  <c r="AC13" i="3" s="1"/>
  <c r="AC22" i="3" s="1"/>
  <c r="AC66" i="21"/>
  <c r="AD60" i="21"/>
  <c r="AD64" i="21"/>
  <c r="AE44" i="21"/>
  <c r="AF44" i="21"/>
  <c r="AB13" i="3"/>
  <c r="AB22" i="3" s="1"/>
  <c r="AC31" i="24" l="1"/>
  <c r="AD34" i="24"/>
  <c r="AC35" i="24"/>
  <c r="AC38" i="24"/>
  <c r="AC36" i="24"/>
  <c r="AC42" i="24"/>
  <c r="AC41" i="24"/>
  <c r="AC39" i="24"/>
  <c r="AC40" i="24"/>
  <c r="AC37" i="24"/>
  <c r="AB38" i="3"/>
  <c r="AB34" i="3"/>
  <c r="AB36" i="3"/>
  <c r="AB37" i="3"/>
  <c r="AB35" i="3"/>
  <c r="AB41" i="3"/>
  <c r="AB40" i="3"/>
  <c r="AB39" i="3"/>
  <c r="AC30" i="3"/>
  <c r="AD33" i="3"/>
  <c r="AC33" i="3"/>
  <c r="AB30" i="3"/>
  <c r="O3" i="4" a="1"/>
  <c r="O8" i="4" s="1"/>
  <c r="AF64" i="21"/>
  <c r="E3" i="4" a="1"/>
  <c r="E4" i="4" s="1"/>
  <c r="AD66" i="23"/>
  <c r="AD16" i="24"/>
  <c r="AD14" i="24" s="1"/>
  <c r="AD23" i="24" s="1"/>
  <c r="AE64" i="23"/>
  <c r="AE60" i="23"/>
  <c r="AF64" i="23"/>
  <c r="AF60" i="23"/>
  <c r="AD15" i="3"/>
  <c r="AD66" i="21"/>
  <c r="AE60" i="21"/>
  <c r="AE64" i="21"/>
  <c r="AF60" i="21"/>
  <c r="AD35" i="24" l="1"/>
  <c r="AD38" i="24"/>
  <c r="AD36" i="24"/>
  <c r="AD42" i="24"/>
  <c r="AD41" i="24"/>
  <c r="AD40" i="24"/>
  <c r="AD37" i="24"/>
  <c r="AD39" i="24"/>
  <c r="AE34" i="24"/>
  <c r="AD31" i="24"/>
  <c r="AC34" i="3"/>
  <c r="AC37" i="3"/>
  <c r="AC35" i="3"/>
  <c r="AC38" i="3"/>
  <c r="AC41" i="3"/>
  <c r="AC40" i="3"/>
  <c r="AC39" i="3"/>
  <c r="AC36" i="3"/>
  <c r="AD34" i="3"/>
  <c r="AD37" i="3"/>
  <c r="AD35" i="3"/>
  <c r="AD41" i="3"/>
  <c r="AD40" i="3"/>
  <c r="AD39" i="3"/>
  <c r="AD36" i="3"/>
  <c r="AD38" i="3"/>
  <c r="D3" i="4" a="1"/>
  <c r="D21" i="4" s="1"/>
  <c r="O11" i="4"/>
  <c r="O16" i="4"/>
  <c r="O4" i="4"/>
  <c r="O29" i="4"/>
  <c r="O13" i="4"/>
  <c r="O9" i="4"/>
  <c r="O7" i="4"/>
  <c r="O10" i="4"/>
  <c r="O15" i="4"/>
  <c r="O19" i="4"/>
  <c r="O3" i="4"/>
  <c r="O30" i="4"/>
  <c r="O14" i="4"/>
  <c r="O5" i="4"/>
  <c r="O18" i="4"/>
  <c r="O20" i="4"/>
  <c r="O12" i="4"/>
  <c r="O23" i="4"/>
  <c r="O24" i="4"/>
  <c r="O31" i="4"/>
  <c r="O25" i="4"/>
  <c r="O6" i="4"/>
  <c r="O21" i="4"/>
  <c r="O26" i="4"/>
  <c r="O28" i="4"/>
  <c r="O32" i="4"/>
  <c r="O22" i="4"/>
  <c r="O33" i="4"/>
  <c r="O27" i="4"/>
  <c r="O17" i="4"/>
  <c r="E8" i="4"/>
  <c r="E30" i="4"/>
  <c r="E22" i="4"/>
  <c r="E10" i="4"/>
  <c r="E11" i="4"/>
  <c r="E18" i="4"/>
  <c r="E19" i="4"/>
  <c r="E20" i="4"/>
  <c r="E29" i="4"/>
  <c r="E9" i="4"/>
  <c r="E12" i="4"/>
  <c r="E24" i="4"/>
  <c r="E17" i="4"/>
  <c r="E25" i="4"/>
  <c r="E21" i="4"/>
  <c r="E27" i="4"/>
  <c r="E31" i="4"/>
  <c r="E5" i="4"/>
  <c r="E16" i="4"/>
  <c r="E6" i="4"/>
  <c r="E7" i="4"/>
  <c r="E3" i="4"/>
  <c r="E26" i="4"/>
  <c r="E28" i="4"/>
  <c r="E23" i="4"/>
  <c r="E33" i="4"/>
  <c r="E13" i="4"/>
  <c r="E32" i="4"/>
  <c r="E14" i="4"/>
  <c r="E15" i="4"/>
  <c r="N3" i="4" a="1"/>
  <c r="N3" i="4" s="1"/>
  <c r="AF66" i="23"/>
  <c r="AF62" i="23"/>
  <c r="AF16" i="24"/>
  <c r="AF14" i="24" s="1"/>
  <c r="AF23" i="24" s="1"/>
  <c r="Q3" i="4" a="1"/>
  <c r="AE66" i="23"/>
  <c r="AE16" i="24"/>
  <c r="AE14" i="24" s="1"/>
  <c r="AE23" i="24" s="1"/>
  <c r="G3" i="4" a="1"/>
  <c r="G12" i="4" s="1"/>
  <c r="AF66" i="21"/>
  <c r="AE15" i="3"/>
  <c r="AE66" i="21"/>
  <c r="AF15" i="3"/>
  <c r="AD13" i="3"/>
  <c r="AD22" i="3" s="1"/>
  <c r="AF34" i="24" l="1"/>
  <c r="AE31" i="24"/>
  <c r="AG34" i="24"/>
  <c r="AF31" i="24"/>
  <c r="AE38" i="24"/>
  <c r="AE36" i="24"/>
  <c r="AE42" i="24"/>
  <c r="AE41" i="24"/>
  <c r="AE40" i="24"/>
  <c r="AE37" i="24"/>
  <c r="AE39" i="24"/>
  <c r="AE35" i="24"/>
  <c r="AE33" i="3"/>
  <c r="AD30" i="3"/>
  <c r="D8" i="4"/>
  <c r="D3" i="4"/>
  <c r="D12" i="4"/>
  <c r="D14" i="4"/>
  <c r="D16" i="4"/>
  <c r="D10" i="4"/>
  <c r="D20" i="4"/>
  <c r="D22" i="4"/>
  <c r="D23" i="4"/>
  <c r="D25" i="4"/>
  <c r="D27" i="4"/>
  <c r="D29" i="4"/>
  <c r="D31" i="4"/>
  <c r="D33" i="4"/>
  <c r="D4" i="4"/>
  <c r="D6" i="4"/>
  <c r="D24" i="4"/>
  <c r="D18" i="4"/>
  <c r="D28" i="4"/>
  <c r="D30" i="4"/>
  <c r="D32" i="4"/>
  <c r="D26" i="4"/>
  <c r="D5" i="4"/>
  <c r="D7" i="4"/>
  <c r="D9" i="4"/>
  <c r="D11" i="4"/>
  <c r="D13" i="4"/>
  <c r="D15" i="4"/>
  <c r="D17" i="4"/>
  <c r="D19" i="4"/>
  <c r="N19" i="4"/>
  <c r="N11" i="4"/>
  <c r="N7" i="4"/>
  <c r="N33" i="4"/>
  <c r="N31" i="4"/>
  <c r="N30" i="4"/>
  <c r="N26" i="4"/>
  <c r="N8" i="4"/>
  <c r="N5" i="4"/>
  <c r="N17" i="4"/>
  <c r="N25" i="4"/>
  <c r="N16" i="4"/>
  <c r="N20" i="4"/>
  <c r="N4" i="4"/>
  <c r="N18" i="4"/>
  <c r="N13" i="4"/>
  <c r="N27" i="4"/>
  <c r="N6" i="4"/>
  <c r="N32" i="4"/>
  <c r="N28" i="4"/>
  <c r="N15" i="4"/>
  <c r="N21" i="4"/>
  <c r="N10" i="4"/>
  <c r="N9" i="4"/>
  <c r="N22" i="4"/>
  <c r="N14" i="4"/>
  <c r="N12" i="4"/>
  <c r="N29" i="4"/>
  <c r="N24" i="4"/>
  <c r="N23" i="4"/>
  <c r="S3" i="4" a="1"/>
  <c r="S33" i="4" s="1"/>
  <c r="Q7" i="4"/>
  <c r="Q26" i="4"/>
  <c r="Q6" i="4"/>
  <c r="Q27" i="4"/>
  <c r="Q15" i="4"/>
  <c r="Q3" i="4"/>
  <c r="Q22" i="4"/>
  <c r="Q4" i="4"/>
  <c r="Q31" i="4"/>
  <c r="Q11" i="4"/>
  <c r="Q23" i="4"/>
  <c r="Q12" i="4"/>
  <c r="Q16" i="4"/>
  <c r="Q19" i="4"/>
  <c r="Q24" i="4"/>
  <c r="Q28" i="4"/>
  <c r="Q33" i="4"/>
  <c r="Q13" i="4"/>
  <c r="Q25" i="4"/>
  <c r="Q20" i="4"/>
  <c r="Q17" i="4"/>
  <c r="Q5" i="4"/>
  <c r="Q32" i="4"/>
  <c r="Q14" i="4"/>
  <c r="Q10" i="4"/>
  <c r="Q21" i="4"/>
  <c r="Q8" i="4"/>
  <c r="Q30" i="4"/>
  <c r="Q18" i="4"/>
  <c r="Q29" i="4"/>
  <c r="Q9" i="4"/>
  <c r="R3" i="4" a="1"/>
  <c r="G3" i="4"/>
  <c r="G16" i="4"/>
  <c r="G29" i="4"/>
  <c r="G26" i="4"/>
  <c r="G19" i="4"/>
  <c r="G18" i="4"/>
  <c r="G6" i="4"/>
  <c r="G10" i="4"/>
  <c r="G8" i="4"/>
  <c r="G21" i="4"/>
  <c r="G9" i="4"/>
  <c r="G23" i="4"/>
  <c r="G5" i="4"/>
  <c r="G7" i="4"/>
  <c r="G17" i="4"/>
  <c r="G31" i="4"/>
  <c r="G13" i="4"/>
  <c r="G27" i="4"/>
  <c r="G15" i="4"/>
  <c r="G4" i="4"/>
  <c r="G11" i="4"/>
  <c r="G14" i="4"/>
  <c r="G33" i="4"/>
  <c r="G32" i="4"/>
  <c r="G30" i="4"/>
  <c r="G28" i="4"/>
  <c r="G25" i="4"/>
  <c r="G24" i="4"/>
  <c r="G22" i="4"/>
  <c r="G20" i="4"/>
  <c r="H3" i="4" a="1"/>
  <c r="H10" i="4" s="1"/>
  <c r="B28" i="24"/>
  <c r="B29" i="24" s="1"/>
  <c r="B27" i="24"/>
  <c r="AE13" i="3"/>
  <c r="AE22" i="3" s="1"/>
  <c r="AF13" i="3"/>
  <c r="AF22" i="3" s="1"/>
  <c r="B31" i="24" l="1"/>
  <c r="AG42" i="24"/>
  <c r="AG41" i="24"/>
  <c r="AG40" i="24"/>
  <c r="AG37" i="24"/>
  <c r="AG39" i="24"/>
  <c r="AG35" i="24"/>
  <c r="AG38" i="24"/>
  <c r="AG36" i="24"/>
  <c r="B34" i="24"/>
  <c r="AF36" i="24"/>
  <c r="AF42" i="24"/>
  <c r="AF41" i="24"/>
  <c r="AF40" i="24"/>
  <c r="AF37" i="24"/>
  <c r="AF39" i="24"/>
  <c r="AF38" i="24"/>
  <c r="AF35" i="24"/>
  <c r="AG33" i="3"/>
  <c r="AF30" i="3"/>
  <c r="AF33" i="3"/>
  <c r="AE30" i="3"/>
  <c r="AE37" i="3"/>
  <c r="AE35" i="3"/>
  <c r="AE41" i="3"/>
  <c r="AE40" i="3"/>
  <c r="AE39" i="3"/>
  <c r="AE36" i="3"/>
  <c r="AE38" i="3"/>
  <c r="AE34" i="3"/>
  <c r="S27" i="4"/>
  <c r="S24" i="4"/>
  <c r="S32" i="4"/>
  <c r="S6" i="4"/>
  <c r="S3" i="4"/>
  <c r="S23" i="4"/>
  <c r="S16" i="4"/>
  <c r="S29" i="4"/>
  <c r="S9" i="4"/>
  <c r="S13" i="4"/>
  <c r="S31" i="4"/>
  <c r="S21" i="4"/>
  <c r="S11" i="4"/>
  <c r="S5" i="4"/>
  <c r="S15" i="4"/>
  <c r="S28" i="4"/>
  <c r="S18" i="4"/>
  <c r="S19" i="4"/>
  <c r="S7" i="4"/>
  <c r="S20" i="4"/>
  <c r="S25" i="4"/>
  <c r="S26" i="4"/>
  <c r="S30" i="4"/>
  <c r="S12" i="4"/>
  <c r="S17" i="4"/>
  <c r="S14" i="4"/>
  <c r="S8" i="4"/>
  <c r="S10" i="4"/>
  <c r="S22" i="4"/>
  <c r="S4" i="4"/>
  <c r="R7" i="4"/>
  <c r="R29" i="4"/>
  <c r="R10" i="4"/>
  <c r="R3" i="4"/>
  <c r="R23" i="4"/>
  <c r="R18" i="4"/>
  <c r="R12" i="4"/>
  <c r="R25" i="4"/>
  <c r="R15" i="4"/>
  <c r="R19" i="4"/>
  <c r="R14" i="4"/>
  <c r="R20" i="4"/>
  <c r="R33" i="4"/>
  <c r="R31" i="4"/>
  <c r="R27" i="4"/>
  <c r="R13" i="4"/>
  <c r="R32" i="4"/>
  <c r="R11" i="4"/>
  <c r="R4" i="4"/>
  <c r="R16" i="4"/>
  <c r="R28" i="4"/>
  <c r="R5" i="4"/>
  <c r="R24" i="4"/>
  <c r="R8" i="4"/>
  <c r="R22" i="4"/>
  <c r="R30" i="4"/>
  <c r="R21" i="4"/>
  <c r="R17" i="4"/>
  <c r="R9" i="4"/>
  <c r="R6" i="4"/>
  <c r="R26" i="4"/>
  <c r="I3" i="4" a="1"/>
  <c r="I26" i="4" s="1"/>
  <c r="H9" i="4"/>
  <c r="H7" i="4"/>
  <c r="H19" i="4"/>
  <c r="H21" i="4"/>
  <c r="H11" i="4"/>
  <c r="H13" i="4"/>
  <c r="H3" i="4"/>
  <c r="H5" i="4"/>
  <c r="H17" i="4"/>
  <c r="H28" i="4"/>
  <c r="H6" i="4"/>
  <c r="H8" i="4"/>
  <c r="H4" i="4"/>
  <c r="H25" i="4"/>
  <c r="H23" i="4"/>
  <c r="H18" i="4"/>
  <c r="H15" i="4"/>
  <c r="H33" i="4"/>
  <c r="H32" i="4"/>
  <c r="H30" i="4"/>
  <c r="H24" i="4"/>
  <c r="H22" i="4"/>
  <c r="H27" i="4"/>
  <c r="H20" i="4"/>
  <c r="H16" i="4"/>
  <c r="H14" i="4"/>
  <c r="H26" i="4"/>
  <c r="H12" i="4"/>
  <c r="H31" i="4"/>
  <c r="H29" i="4"/>
  <c r="B26" i="3"/>
  <c r="B27" i="3"/>
  <c r="B28" i="3" s="1"/>
  <c r="B36" i="24" l="1"/>
  <c r="B35" i="24"/>
  <c r="B38" i="24"/>
  <c r="B39" i="24"/>
  <c r="B37" i="24"/>
  <c r="B40" i="24"/>
  <c r="B41" i="24"/>
  <c r="B42" i="24"/>
  <c r="AF35" i="3"/>
  <c r="AF41" i="3"/>
  <c r="AF40" i="3"/>
  <c r="AF39" i="3"/>
  <c r="AF36" i="3"/>
  <c r="AF38" i="3"/>
  <c r="AF37" i="3"/>
  <c r="AF34" i="3"/>
  <c r="B30" i="3"/>
  <c r="AG41" i="3"/>
  <c r="B41" i="3" s="1"/>
  <c r="AG40" i="3"/>
  <c r="B40" i="3" s="1"/>
  <c r="AG39" i="3"/>
  <c r="B39" i="3" s="1"/>
  <c r="AG36" i="3"/>
  <c r="B36" i="3" s="1"/>
  <c r="AG38" i="3"/>
  <c r="B38" i="3" s="1"/>
  <c r="AG35" i="3"/>
  <c r="AG34" i="3"/>
  <c r="B34" i="3" s="1"/>
  <c r="AG37" i="3"/>
  <c r="B33" i="3"/>
  <c r="I10" i="4"/>
  <c r="I24" i="4"/>
  <c r="I13" i="4"/>
  <c r="I25" i="4"/>
  <c r="I8" i="4"/>
  <c r="I5" i="4"/>
  <c r="I11" i="4"/>
  <c r="I17" i="4"/>
  <c r="I23" i="4"/>
  <c r="I28" i="4"/>
  <c r="I29" i="4"/>
  <c r="I9" i="4"/>
  <c r="I15" i="4"/>
  <c r="I12" i="4"/>
  <c r="I19" i="4"/>
  <c r="I7" i="4"/>
  <c r="I4" i="4"/>
  <c r="I22" i="4"/>
  <c r="I14" i="4"/>
  <c r="I3" i="4"/>
  <c r="I27" i="4"/>
  <c r="I6" i="4"/>
  <c r="I18" i="4"/>
  <c r="I33" i="4"/>
  <c r="I30" i="4"/>
  <c r="I20" i="4"/>
  <c r="I32" i="4"/>
  <c r="I16" i="4"/>
  <c r="I31" i="4"/>
  <c r="I21" i="4"/>
  <c r="B35" i="3" l="1"/>
  <c r="B37" i="3"/>
</calcChain>
</file>

<file path=xl/sharedStrings.xml><?xml version="1.0" encoding="utf-8"?>
<sst xmlns="http://schemas.openxmlformats.org/spreadsheetml/2006/main" count="1801" uniqueCount="420">
  <si>
    <t>Cultivo</t>
  </si>
  <si>
    <t>Ingresos</t>
  </si>
  <si>
    <t>SP</t>
  </si>
  <si>
    <t>CP</t>
  </si>
  <si>
    <t>Año 1</t>
  </si>
  <si>
    <t>Año 0</t>
  </si>
  <si>
    <t>Año 2</t>
  </si>
  <si>
    <t>Año 3</t>
  </si>
  <si>
    <t>Año 4</t>
  </si>
  <si>
    <t>Año 5</t>
  </si>
  <si>
    <t>Año 6</t>
  </si>
  <si>
    <t>Año 7</t>
  </si>
  <si>
    <t>Año 8</t>
  </si>
  <si>
    <t>Año 9</t>
  </si>
  <si>
    <t>Año 10</t>
  </si>
  <si>
    <t>Año 11</t>
  </si>
  <si>
    <t>Año 12</t>
  </si>
  <si>
    <t>Año 13</t>
  </si>
  <si>
    <t>Año 14</t>
  </si>
  <si>
    <t>Año 15</t>
  </si>
  <si>
    <t>Año 16</t>
  </si>
  <si>
    <t>Año 17</t>
  </si>
  <si>
    <t>Año 18</t>
  </si>
  <si>
    <t>Año 19</t>
  </si>
  <si>
    <t>Año 20</t>
  </si>
  <si>
    <t>Año 21</t>
  </si>
  <si>
    <t>Año 22</t>
  </si>
  <si>
    <t>Año 23</t>
  </si>
  <si>
    <t>Año 24</t>
  </si>
  <si>
    <t>Año 25</t>
  </si>
  <si>
    <t>Año 26</t>
  </si>
  <si>
    <t>Año 27</t>
  </si>
  <si>
    <t>Año 28</t>
  </si>
  <si>
    <t>Año 29</t>
  </si>
  <si>
    <t>Año 30</t>
  </si>
  <si>
    <t>Costos</t>
  </si>
  <si>
    <t>Hectáreas</t>
  </si>
  <si>
    <t>Sin Proyecto</t>
  </si>
  <si>
    <t>Poroto</t>
  </si>
  <si>
    <t>Huerta Frutal</t>
  </si>
  <si>
    <t>Trébol</t>
  </si>
  <si>
    <t>Cebada</t>
  </si>
  <si>
    <t xml:space="preserve">Pradera Mixta </t>
  </si>
  <si>
    <t>Pradera Natural</t>
  </si>
  <si>
    <t>Papa</t>
  </si>
  <si>
    <t>Ajo</t>
  </si>
  <si>
    <t>Cebolla</t>
  </si>
  <si>
    <t>Poroto Granado</t>
  </si>
  <si>
    <t>Tomate</t>
  </si>
  <si>
    <t>Alfalfa</t>
  </si>
  <si>
    <t>Arándano</t>
  </si>
  <si>
    <t>Cerezo</t>
  </si>
  <si>
    <t>Manzano</t>
  </si>
  <si>
    <t>Otros Frutales</t>
  </si>
  <si>
    <t>Lechuga</t>
  </si>
  <si>
    <t>Zapallo Camote</t>
  </si>
  <si>
    <t>Duraznero</t>
  </si>
  <si>
    <t>Uva de Mesa</t>
  </si>
  <si>
    <t>Vid Vinífera Cepa Fina</t>
  </si>
  <si>
    <t>Choclo</t>
  </si>
  <si>
    <t>Melón</t>
  </si>
  <si>
    <t>Pimentón</t>
  </si>
  <si>
    <t>Sandía</t>
  </si>
  <si>
    <t>Avena</t>
  </si>
  <si>
    <t>Almendro</t>
  </si>
  <si>
    <t>Olivo</t>
  </si>
  <si>
    <t>Tomate Industrial</t>
  </si>
  <si>
    <t>Ají</t>
  </si>
  <si>
    <t>Alcachofa</t>
  </si>
  <si>
    <t>Peral</t>
  </si>
  <si>
    <t>Vid Vinífera</t>
  </si>
  <si>
    <t>Trigo</t>
  </si>
  <si>
    <t>Ciruelo Europeo</t>
  </si>
  <si>
    <t>Kiwi</t>
  </si>
  <si>
    <t>Haba</t>
  </si>
  <si>
    <t>Maíz Silo</t>
  </si>
  <si>
    <t>Nogal</t>
  </si>
  <si>
    <t>Secano</t>
  </si>
  <si>
    <t>Secano sin uso</t>
  </si>
  <si>
    <t>Frutales</t>
  </si>
  <si>
    <t>Forraje</t>
  </si>
  <si>
    <t xml:space="preserve"> ha situación base</t>
  </si>
  <si>
    <t>ha situación con proyecto</t>
  </si>
  <si>
    <t>Resumen</t>
  </si>
  <si>
    <t>Hortalizas</t>
  </si>
  <si>
    <t>Subtotal T+H+F</t>
  </si>
  <si>
    <t>Subtotal Secano</t>
  </si>
  <si>
    <t>Subtotal Forraje</t>
  </si>
  <si>
    <t>Cultivo representativo</t>
  </si>
  <si>
    <t xml:space="preserve">Tradicionales </t>
  </si>
  <si>
    <t>Forestal con riego</t>
  </si>
  <si>
    <t>Total</t>
  </si>
  <si>
    <t>CP (O)</t>
  </si>
  <si>
    <t>Año</t>
  </si>
  <si>
    <t>Con proyecto</t>
  </si>
  <si>
    <t>Tipo predio</t>
  </si>
  <si>
    <t>Diferencia</t>
  </si>
  <si>
    <t>Ingreso</t>
  </si>
  <si>
    <t>Costo</t>
  </si>
  <si>
    <t>Margen neto</t>
  </si>
  <si>
    <t>Factor crecimiento ingresos</t>
  </si>
  <si>
    <t>Nuevas hectáreas con proyecto</t>
  </si>
  <si>
    <t>Factor crecimiento costos</t>
  </si>
  <si>
    <t>SP (O)</t>
  </si>
  <si>
    <t>Tasa de incorporación de nuevos cultivos</t>
  </si>
  <si>
    <t xml:space="preserve">Items </t>
  </si>
  <si>
    <t xml:space="preserve">  Ingresos generados por obras civiles</t>
  </si>
  <si>
    <t xml:space="preserve">  Ingresos incrementales en producción agrícola</t>
  </si>
  <si>
    <t>Valor Residual</t>
  </si>
  <si>
    <t xml:space="preserve">  Costos de inversión en Obras Civiles</t>
  </si>
  <si>
    <t xml:space="preserve">  Costo de mantención de obras civiles</t>
  </si>
  <si>
    <t>FLUJO DE FONDO</t>
  </si>
  <si>
    <t>Año Óptimo de Inversión</t>
  </si>
  <si>
    <t>FLUJOS DE FONDO, RENTABILIDAD Y SENSIBILIDAD DEL PERFIL DE PROYECTO</t>
  </si>
  <si>
    <t>Margen sin proyecto</t>
  </si>
  <si>
    <t>Margen con proyecto</t>
  </si>
  <si>
    <t>Beneficios netos</t>
  </si>
  <si>
    <t>Factores de expansión</t>
  </si>
  <si>
    <t>Superficie (ha)</t>
  </si>
  <si>
    <t xml:space="preserve">Naranjos </t>
  </si>
  <si>
    <t>Mandarinos</t>
  </si>
  <si>
    <t>Paltos</t>
  </si>
  <si>
    <t>Maíz choclero</t>
  </si>
  <si>
    <t>Papas</t>
  </si>
  <si>
    <t>Chacra casera</t>
  </si>
  <si>
    <t>Ind. productiva</t>
  </si>
  <si>
    <t>Huerto Casero</t>
  </si>
  <si>
    <t>Maíz Choclero</t>
  </si>
  <si>
    <t>Uva de mesa</t>
  </si>
  <si>
    <t>Palto</t>
  </si>
  <si>
    <t>Costos Privados</t>
  </si>
  <si>
    <t>Costos Sociales</t>
  </si>
  <si>
    <t>Producto</t>
  </si>
  <si>
    <t>Región</t>
  </si>
  <si>
    <t>Fecha</t>
  </si>
  <si>
    <t>Región del BíoBío</t>
  </si>
  <si>
    <t>Región Valparaíso</t>
  </si>
  <si>
    <t>Región O'Higgins</t>
  </si>
  <si>
    <t xml:space="preserve"> marzo 2015</t>
  </si>
  <si>
    <t>Región de O' Higgins</t>
  </si>
  <si>
    <t>Región de Valparaíso</t>
  </si>
  <si>
    <t>Grupo de Productos</t>
  </si>
  <si>
    <t>Rendimiento (Unidad):</t>
  </si>
  <si>
    <t>Precio de venta a productor (Unidad)</t>
  </si>
  <si>
    <t>FA Precios</t>
  </si>
  <si>
    <t>Precio de venta a productor A</t>
  </si>
  <si>
    <t>Costo jornada hombre ($/JH)</t>
  </si>
  <si>
    <t>FA Remuneraciones</t>
  </si>
  <si>
    <t>Costo jornada hombre A ($/JH)</t>
  </si>
  <si>
    <t>Tasa interés mensual (%):</t>
  </si>
  <si>
    <t>FA Tasa de Interés</t>
  </si>
  <si>
    <t>Tasa interés mensual (%)A</t>
  </si>
  <si>
    <t>Meses de financiamiento</t>
  </si>
  <si>
    <t>Ingreso por hectárea A</t>
  </si>
  <si>
    <t>Mano de obra (a)</t>
  </si>
  <si>
    <t>Mano de obra A</t>
  </si>
  <si>
    <t>Maquinaria (b)</t>
  </si>
  <si>
    <t>FA US$</t>
  </si>
  <si>
    <t>Maquinaria A</t>
  </si>
  <si>
    <t>Insumos (c) (3)</t>
  </si>
  <si>
    <t>FA UF</t>
  </si>
  <si>
    <t>Insumos A</t>
  </si>
  <si>
    <t>Imprevistos A</t>
  </si>
  <si>
    <t>Costos directos por hectárea A</t>
  </si>
  <si>
    <t>Margen bruto por hectárea incl.Imp. A</t>
  </si>
  <si>
    <t>MB/Y</t>
  </si>
  <si>
    <t>Costos indirectos A</t>
  </si>
  <si>
    <t>Costos totales por hectárea (A)</t>
  </si>
  <si>
    <t>Margen neto por hectárea A</t>
  </si>
  <si>
    <t>MN/Y</t>
  </si>
  <si>
    <t>Especial</t>
  </si>
  <si>
    <t>Secos</t>
  </si>
  <si>
    <t>Pomácea</t>
  </si>
  <si>
    <t>Región del Maule</t>
  </si>
  <si>
    <t>Cereales</t>
  </si>
  <si>
    <t>Tubérculo</t>
  </si>
  <si>
    <t>Costo Social jornada hombre A ($/JH)</t>
  </si>
  <si>
    <t>Costo Social Mano de obra A</t>
  </si>
  <si>
    <t>Costo Social Maquinaria A</t>
  </si>
  <si>
    <t>Check</t>
  </si>
  <si>
    <t>Estructura original</t>
  </si>
  <si>
    <t>Cultivos</t>
  </si>
  <si>
    <t>Praderas y Forrajeras</t>
  </si>
  <si>
    <t>Área Total</t>
  </si>
  <si>
    <t>Estructura Futura</t>
  </si>
  <si>
    <t>Zapallo camote</t>
  </si>
  <si>
    <t>Durazno Conservero</t>
  </si>
  <si>
    <t>Olivo de mesa</t>
  </si>
  <si>
    <t>Vid Vinifera</t>
  </si>
  <si>
    <t>Limonero</t>
  </si>
  <si>
    <t>Limón</t>
  </si>
  <si>
    <t>Región Metropolitana</t>
  </si>
  <si>
    <t>Berries</t>
  </si>
  <si>
    <t>Región del Bíobío</t>
  </si>
  <si>
    <t>Arroz</t>
  </si>
  <si>
    <t>Arveja</t>
  </si>
  <si>
    <t>IX Región</t>
  </si>
  <si>
    <t xml:space="preserve"> agosto de 2010)</t>
  </si>
  <si>
    <t>Carozos</t>
  </si>
  <si>
    <t>Región de O'Higgins</t>
  </si>
  <si>
    <t>Región Maule</t>
  </si>
  <si>
    <t xml:space="preserve"> Abril 2015</t>
  </si>
  <si>
    <t>Espárrago</t>
  </si>
  <si>
    <t>Frambuesa</t>
  </si>
  <si>
    <t>Exóticos</t>
  </si>
  <si>
    <t>Cítrico</t>
  </si>
  <si>
    <t>Maíz</t>
  </si>
  <si>
    <t xml:space="preserve"> octubre 2015</t>
  </si>
  <si>
    <t>Región de O'higgins</t>
  </si>
  <si>
    <t xml:space="preserve"> Abril 2014</t>
  </si>
  <si>
    <t>Leguminosas</t>
  </si>
  <si>
    <t>Tomate Invernadero</t>
  </si>
  <si>
    <t xml:space="preserve"> Julio 2014</t>
  </si>
  <si>
    <t>Región del Bío-Bío</t>
  </si>
  <si>
    <t>VID VIN</t>
  </si>
  <si>
    <t>Zanahoria</t>
  </si>
  <si>
    <t>Criterios: Región y Fecha</t>
  </si>
  <si>
    <t>Ciruelo</t>
  </si>
  <si>
    <t>Durazno Nectarin</t>
  </si>
  <si>
    <t>Melón Calameño</t>
  </si>
  <si>
    <t>Melón Tuna</t>
  </si>
  <si>
    <t>Poroto verde</t>
  </si>
  <si>
    <t>Nuevas Superficie (ha)</t>
  </si>
  <si>
    <t>Tipo</t>
  </si>
  <si>
    <t>Costos Privados ($)</t>
  </si>
  <si>
    <t>Costos Sociales ($)</t>
  </si>
  <si>
    <t>Anexos</t>
  </si>
  <si>
    <t>Secano CP**</t>
  </si>
  <si>
    <t>Forraje CP**</t>
  </si>
  <si>
    <t>Crecimiento de Ingresos y Costos</t>
  </si>
  <si>
    <t>%</t>
  </si>
  <si>
    <t>Flujo Agrícola (hectáreas)</t>
  </si>
  <si>
    <t>UF 31 diciembre 2015</t>
  </si>
  <si>
    <t>Factor de actualización al 31.12.2015</t>
  </si>
  <si>
    <t xml:space="preserve">AÑO </t>
  </si>
  <si>
    <t>Inversión</t>
  </si>
  <si>
    <t xml:space="preserve"> millones de pesos</t>
  </si>
  <si>
    <t>IVAN</t>
  </si>
  <si>
    <t>Factor valor residual</t>
  </si>
  <si>
    <t>Ingresos Privados</t>
  </si>
  <si>
    <t>Flujos de fondo del proyecto, a precios sociales (millones de pesos)</t>
  </si>
  <si>
    <t>Costos de Mantención</t>
  </si>
  <si>
    <t>Incremento de Ingresos</t>
  </si>
  <si>
    <t>Margen Privados</t>
  </si>
  <si>
    <t>Ingresos Sociales</t>
  </si>
  <si>
    <t>Margen Sociales</t>
  </si>
  <si>
    <t>Margenes Privados</t>
  </si>
  <si>
    <t>Margenes Sociales</t>
  </si>
  <si>
    <t>Flujos de fondo del proyecto, a precios privados (millones de pesos)</t>
  </si>
  <si>
    <t>VAN, a tasa social de descuento del 6%</t>
  </si>
  <si>
    <t>TIR del Perfil de proyecto</t>
  </si>
  <si>
    <t>Precios Privados</t>
  </si>
  <si>
    <t>Precios Sociales</t>
  </si>
  <si>
    <t>Diferencia Ingresos CP-SP</t>
  </si>
  <si>
    <t>Diferencia Costos CP-SP</t>
  </si>
  <si>
    <t>Diferencia Margenes CP-SP</t>
  </si>
  <si>
    <t>Incremento Ingresos BA</t>
  </si>
  <si>
    <t>Incremento Costos BA</t>
  </si>
  <si>
    <t>Fichas técnicas para región de Valparaíso</t>
  </si>
  <si>
    <t>Total Área de Estudio</t>
  </si>
  <si>
    <t>Frutilla</t>
  </si>
  <si>
    <t>Pepino</t>
  </si>
  <si>
    <t>Poroto Verde</t>
  </si>
  <si>
    <t>Barbecho</t>
  </si>
  <si>
    <t>Chirimoya</t>
  </si>
  <si>
    <t>N° de Predios</t>
  </si>
  <si>
    <t>RENTABILIDAD A 30 AÑOS PLAZO</t>
  </si>
  <si>
    <t>Improductiva</t>
  </si>
  <si>
    <t>Betarraga</t>
  </si>
  <si>
    <t>Nº</t>
  </si>
  <si>
    <t>Precios privados (MM de $ dic 2015)</t>
  </si>
  <si>
    <t>Expropiaciones</t>
  </si>
  <si>
    <t>Precios sociales (MM de $ dic 2015)</t>
  </si>
  <si>
    <t>Cuadro 7.2-1</t>
  </si>
  <si>
    <t>Distribución Predial por Sector y Estratos de Tamaño</t>
  </si>
  <si>
    <t>Cuadro 7.6-58</t>
  </si>
  <si>
    <t>Uso del Suelo Total Área</t>
  </si>
  <si>
    <t>Rubro Productivo</t>
  </si>
  <si>
    <t>Método de Riego</t>
  </si>
  <si>
    <t>Uso del Suelo Actual Total Área de Estudio</t>
  </si>
  <si>
    <t>Riego Superficial</t>
  </si>
  <si>
    <t>Riego por Pozo</t>
  </si>
  <si>
    <t>ha</t>
  </si>
  <si>
    <t>RIEGO</t>
  </si>
  <si>
    <t>Pretiles</t>
  </si>
  <si>
    <t>Cinta</t>
  </si>
  <si>
    <t>61,8%Cin+38,2%Pre</t>
  </si>
  <si>
    <t>Zapallo Italiano</t>
  </si>
  <si>
    <t>Huerta Casera</t>
  </si>
  <si>
    <t>Otras Hortalizas</t>
  </si>
  <si>
    <t>84,9%Cin+15,1%Pre</t>
  </si>
  <si>
    <t>Arveja / Arveja</t>
  </si>
  <si>
    <t>Cebolla / Choclo</t>
  </si>
  <si>
    <t>Poroto Verde / Choclo</t>
  </si>
  <si>
    <t>Choclo / Melón</t>
  </si>
  <si>
    <t>Morrón / Huerta Casera</t>
  </si>
  <si>
    <t>O. Hortalizas / P. Verde</t>
  </si>
  <si>
    <t>P. Verde / P. Granado</t>
  </si>
  <si>
    <t>P. Verde / O. Hortalizas</t>
  </si>
  <si>
    <t>Frutales y Vides</t>
  </si>
  <si>
    <t>Guayabo</t>
  </si>
  <si>
    <t>14%Go+78,6%Pr+2,1%Tz+5,3Su</t>
  </si>
  <si>
    <t>Mango</t>
  </si>
  <si>
    <t>61,6Go+19,5%Pr+1,7%Tz+17,2%Su</t>
  </si>
  <si>
    <t>Maracuya</t>
  </si>
  <si>
    <t>Goteo</t>
  </si>
  <si>
    <t>Membrillo</t>
  </si>
  <si>
    <t>Naranjo</t>
  </si>
  <si>
    <t>25,7%Go+73,7%Pr+0,6%Su</t>
  </si>
  <si>
    <t>72,2%Go+5,7%Pr+5,9%Tz+16,2%Su</t>
  </si>
  <si>
    <t>Pera</t>
  </si>
  <si>
    <t>Tuna</t>
  </si>
  <si>
    <t>Frutales Varios</t>
  </si>
  <si>
    <t>8,9%Go+82,4%Pr+3,6%Tz+5,1%Su</t>
  </si>
  <si>
    <t>Guayaba c/Alfalfa</t>
  </si>
  <si>
    <t>Naranjo c/Alfalfa</t>
  </si>
  <si>
    <t>Palto c/Alfalfa</t>
  </si>
  <si>
    <t>Tuna c/Alfalfa</t>
  </si>
  <si>
    <t>Frutales Varios c/Alfalfa</t>
  </si>
  <si>
    <t>Vid Vinífera c/Alfalfa</t>
  </si>
  <si>
    <t>Naranjo c/Prad. Natural</t>
  </si>
  <si>
    <t>F. Varios c/Prad. Natural</t>
  </si>
  <si>
    <t>Praderas y Otros Usos</t>
  </si>
  <si>
    <t>85,7%Pretiles+14,3%Tendido</t>
  </si>
  <si>
    <t>Total Riego</t>
  </si>
  <si>
    <t>SECANO</t>
  </si>
  <si>
    <t>Secano Sin Uso</t>
  </si>
  <si>
    <t>Total Secano</t>
  </si>
  <si>
    <t>Indirectamente Productivo</t>
  </si>
  <si>
    <t>Sin Uso Agrícola</t>
  </si>
  <si>
    <t>Total Área</t>
  </si>
  <si>
    <t>Cuadro 7.10-54</t>
  </si>
  <si>
    <t>Ingresos, Costos y Márgenes Brutos Total Área</t>
  </si>
  <si>
    <t>Predios de Nivel Técnico Bajo y Medio-Bajo</t>
  </si>
  <si>
    <t>Predios de Nivel Técnico Medio y Alto</t>
  </si>
  <si>
    <t>Cuadro 9.2-50</t>
  </si>
  <si>
    <t>Comparación Uso del Suelo Actual y Situación Futura</t>
  </si>
  <si>
    <t>Compración de Superficies (ha)</t>
  </si>
  <si>
    <t>S. Actual</t>
  </si>
  <si>
    <t>S. Futura</t>
  </si>
  <si>
    <t>T otal Riego</t>
  </si>
  <si>
    <t>T otal Secano</t>
  </si>
  <si>
    <t>T otal Área</t>
  </si>
  <si>
    <t>Cuadro 9.8-45</t>
  </si>
  <si>
    <t>Ingresos, costos y Márgenes Brutos Total Área de Estudio</t>
  </si>
  <si>
    <t>Bajo y Medio Bajo</t>
  </si>
  <si>
    <t>Medio y Alto</t>
  </si>
  <si>
    <t>CUADRO 7.5-1</t>
  </si>
  <si>
    <t>DISTRIBUCIÓN DE LA SUPERFICIE Y NÚMERO DE PREDIOS POR SECTOR</t>
  </si>
  <si>
    <t>Sector</t>
  </si>
  <si>
    <t>Estrato de Tamaño</t>
  </si>
  <si>
    <t>Nivel Técnico</t>
  </si>
  <si>
    <t>Número Predios</t>
  </si>
  <si>
    <t>Superficies (ha)</t>
  </si>
  <si>
    <t>Encuestado</t>
  </si>
  <si>
    <t>Ajustado</t>
  </si>
  <si>
    <t>Predio</t>
  </si>
  <si>
    <t>Promedio</t>
  </si>
  <si>
    <t>P. Promedio</t>
  </si>
  <si>
    <t>Expandido</t>
  </si>
  <si>
    <t>0 a 0,5 ha</t>
  </si>
  <si>
    <t>Medio-Bajo</t>
  </si>
  <si>
    <t>Total Estrato 0 a 0,5 ha</t>
  </si>
  <si>
    <t>0,51 a 1 ha</t>
  </si>
  <si>
    <t>Total Estrato 0,51 a 1 ha</t>
  </si>
  <si>
    <t>1,01 a 5 ha</t>
  </si>
  <si>
    <t>Total Estrato 1,01 a 5 ha</t>
  </si>
  <si>
    <t>5,01 a 10 ha</t>
  </si>
  <si>
    <t>Total Estrato 5,01 a 10 ha</t>
  </si>
  <si>
    <t>Total Sector 1</t>
  </si>
  <si>
    <t>Bajo</t>
  </si>
  <si>
    <t>Medio</t>
  </si>
  <si>
    <t>Total Sector 2</t>
  </si>
  <si>
    <t>2A</t>
  </si>
  <si>
    <t>Mayor de 10 ha</t>
  </si>
  <si>
    <t>Total Estrato Mayor de 10 ha</t>
  </si>
  <si>
    <t>Total Sector 2A</t>
  </si>
  <si>
    <t>Alto</t>
  </si>
  <si>
    <t>Total Sector 3</t>
  </si>
  <si>
    <t>0 a 1 ha</t>
  </si>
  <si>
    <t>Total Estrato 0 a 1 ha</t>
  </si>
  <si>
    <t>Medio-Alto</t>
  </si>
  <si>
    <t>Total Sector 4</t>
  </si>
  <si>
    <t>Años</t>
  </si>
  <si>
    <t>Establecimiento</t>
  </si>
  <si>
    <t>Estabilización Ingresos</t>
  </si>
  <si>
    <t>Ponderado</t>
  </si>
  <si>
    <t>Márgenes</t>
  </si>
  <si>
    <t>Ponderación Final</t>
  </si>
  <si>
    <t>1ª Plantación</t>
  </si>
  <si>
    <t>2ª Plantación</t>
  </si>
  <si>
    <t>3ª Plantación</t>
  </si>
  <si>
    <t>4ª Plantación</t>
  </si>
  <si>
    <t>5ª Plantación</t>
  </si>
  <si>
    <t>6ª Plantación</t>
  </si>
  <si>
    <t>Estabilización Costos</t>
  </si>
  <si>
    <t>NIVEL BAJO Y MEDIO-BAJO</t>
  </si>
  <si>
    <t>NIVEL MEDIO Y ALTO</t>
  </si>
  <si>
    <t>Limonerp</t>
  </si>
  <si>
    <t>Nota: se asumieron los crecimientos de manzano, uva de mesa, palyo y vid vinifera en base a kiwi, limon y olivo</t>
  </si>
  <si>
    <t>UF 1 abril 2012</t>
  </si>
  <si>
    <t>Inversión ($)</t>
  </si>
  <si>
    <t>Costos Operación y Mantenimiento ($)</t>
  </si>
  <si>
    <t>Costos Bombeo Chaca ($)</t>
  </si>
  <si>
    <t>Costos Ambientales ($)</t>
  </si>
  <si>
    <t>Obras Riego</t>
  </si>
  <si>
    <t>Variante Camino</t>
  </si>
  <si>
    <t>Conducción Ofragía -Chaca</t>
  </si>
  <si>
    <t>($)</t>
  </si>
  <si>
    <t>ORIGINAL (Capacidad 18,1 Hm3, sin conducción Ofragía - Chaca)</t>
  </si>
  <si>
    <t>Van manual</t>
  </si>
  <si>
    <t>Momento óptimo de la inversión</t>
  </si>
  <si>
    <t>VAN</t>
  </si>
  <si>
    <t>EMBALSE UMIRPA</t>
  </si>
  <si>
    <t>PRECIOS SOCIALES</t>
  </si>
  <si>
    <t>PRECIOS PRIVADOS</t>
  </si>
  <si>
    <t xml:space="preserve">BENEFICIOS ACTUALIZADOS SIN PROYECTO - PRECIOS PRIVADOS </t>
  </si>
  <si>
    <t>BENEFICIOS ACTUALIZADOS SIN PROYECTO - PRECIOS SOCIALES</t>
  </si>
  <si>
    <t xml:space="preserve">BENEFICIOS ACTUALIZADOS CON PROYECTO - PRECIOS PRIVADOS </t>
  </si>
  <si>
    <t>BENEFICIOS ACTUALIZADOS CON PROYECTO - PRECIOS SOCIALES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</si>
</sst>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43" formatCode="_-* #,##0.00_-;\-* #,##0.00_-;_-* &quot;-&quot;??_-;_-@_-"/>
    <numFmt numFmtId="164" formatCode="&quot;$&quot;#,##0.00;[Red]&quot;$&quot;\-#,##0.00"/>
    <numFmt numFmtId="165" formatCode="_ * #,##0.00_ ;_ * \-#,##0.00_ ;_ * &quot;-&quot;??_ ;_ @_ "/>
    <numFmt numFmtId="166" formatCode="#,##0.000"/>
    <numFmt numFmtId="167" formatCode="0.0%"/>
    <numFmt numFmtId="168" formatCode="_-* #,##0_-;\-* #,##0_-;_-* &quot;-&quot;??_-;_-@_-"/>
    <numFmt numFmtId="169" formatCode="#,##0_ ;[Red]\-#,##0\ "/>
    <numFmt numFmtId="170" formatCode="0.0"/>
    <numFmt numFmtId="171" formatCode="d/m/yy;@"/>
    <numFmt numFmtId="172" formatCode="General_)"/>
    <numFmt numFmtId="173" formatCode="#,##0_ ;\-#,##0\ "/>
    <numFmt numFmtId="174" formatCode="dd/mm/yy;@"/>
    <numFmt numFmtId="175" formatCode="0.000"/>
    <numFmt numFmtId="176" formatCode="#,##0.000_ ;\-#,##0.000\ "/>
    <numFmt numFmtId="177" formatCode="&quot; &quot;#,##0.00&quot; &quot;;&quot; -&quot;#,##0.00&quot; &quot;;&quot; -&quot;00&quot; &quot;;&quot; &quot;@&quot; &quot;"/>
    <numFmt numFmtId="178" formatCode="_-* #,##0.000_-;\-* #,##0.000_-;_-* &quot;-&quot;??_-;_-@_-"/>
    <numFmt numFmtId="179" formatCode="#,##0.0"/>
    <numFmt numFmtId="180" formatCode="#,##0.00_ ;[Red]\-#,##0.00\ 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sz val="11"/>
      <color rgb="FFFF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Calibri"/>
      <family val="2"/>
      <scheme val="minor"/>
    </font>
    <font>
      <sz val="8"/>
      <name val="MS Sans Serif"/>
      <family val="2"/>
    </font>
    <font>
      <b/>
      <sz val="9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b/>
      <i/>
      <sz val="11"/>
      <color theme="1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i/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Arial"/>
      <family val="2"/>
    </font>
    <font>
      <sz val="10"/>
      <color theme="1"/>
      <name val="Times New Roman"/>
      <family val="1"/>
    </font>
    <font>
      <sz val="9.5"/>
      <color theme="1"/>
      <name val="Times New Roman"/>
      <family val="1"/>
    </font>
    <font>
      <sz val="12"/>
      <color theme="1"/>
      <name val="Arial"/>
      <family val="2"/>
    </font>
    <font>
      <b/>
      <sz val="8"/>
      <name val="Arial"/>
      <family val="2"/>
    </font>
    <font>
      <b/>
      <sz val="14"/>
      <color theme="1"/>
      <name val="Arial"/>
      <family val="2"/>
    </font>
    <font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4" tint="0.79998168889431442"/>
        <bgColor indexed="8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D7D7D7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2" fontId="13" fillId="0" borderId="0"/>
    <xf numFmtId="0" fontId="15" fillId="0" borderId="0"/>
    <xf numFmtId="0" fontId="15" fillId="0" borderId="0"/>
    <xf numFmtId="177" fontId="16" fillId="0" borderId="0" applyFont="0" applyFill="0" applyBorder="0" applyAlignment="0" applyProtection="0"/>
  </cellStyleXfs>
  <cellXfs count="417">
    <xf numFmtId="0" fontId="0" fillId="0" borderId="0" xfId="0"/>
    <xf numFmtId="3" fontId="0" fillId="0" borderId="1" xfId="0" applyNumberFormat="1" applyBorder="1"/>
    <xf numFmtId="0" fontId="1" fillId="0" borderId="0" xfId="0" applyFont="1"/>
    <xf numFmtId="166" fontId="3" fillId="0" borderId="0" xfId="0" applyNumberFormat="1" applyFont="1" applyFill="1" applyAlignment="1">
      <alignment horizontal="left"/>
    </xf>
    <xf numFmtId="3" fontId="4" fillId="0" borderId="0" xfId="0" applyNumberFormat="1" applyFont="1" applyFill="1"/>
    <xf numFmtId="0" fontId="5" fillId="0" borderId="0" xfId="0" applyFont="1"/>
    <xf numFmtId="43" fontId="0" fillId="0" borderId="0" xfId="2" applyFont="1"/>
    <xf numFmtId="43" fontId="0" fillId="0" borderId="0" xfId="2" applyNumberFormat="1" applyFont="1"/>
    <xf numFmtId="0" fontId="6" fillId="0" borderId="0" xfId="0" applyFont="1"/>
    <xf numFmtId="43" fontId="0" fillId="0" borderId="0" xfId="0" applyNumberFormat="1"/>
    <xf numFmtId="0" fontId="0" fillId="0" borderId="0" xfId="0" applyAlignment="1">
      <alignment horizontal="center"/>
    </xf>
    <xf numFmtId="9" fontId="0" fillId="0" borderId="0" xfId="0" applyNumberFormat="1"/>
    <xf numFmtId="0" fontId="0" fillId="0" borderId="4" xfId="0" applyBorder="1"/>
    <xf numFmtId="43" fontId="0" fillId="0" borderId="4" xfId="0" applyNumberFormat="1" applyBorder="1"/>
    <xf numFmtId="43" fontId="0" fillId="0" borderId="5" xfId="0" applyNumberFormat="1" applyBorder="1"/>
    <xf numFmtId="0" fontId="0" fillId="0" borderId="0" xfId="0" applyBorder="1"/>
    <xf numFmtId="43" fontId="0" fillId="0" borderId="0" xfId="0" applyNumberFormat="1" applyBorder="1"/>
    <xf numFmtId="43" fontId="0" fillId="0" borderId="7" xfId="0" applyNumberFormat="1" applyBorder="1"/>
    <xf numFmtId="0" fontId="0" fillId="0" borderId="9" xfId="0" applyBorder="1"/>
    <xf numFmtId="43" fontId="0" fillId="0" borderId="9" xfId="0" applyNumberFormat="1" applyBorder="1"/>
    <xf numFmtId="43" fontId="0" fillId="0" borderId="10" xfId="0" applyNumberFormat="1" applyBorder="1"/>
    <xf numFmtId="168" fontId="0" fillId="0" borderId="0" xfId="0" applyNumberFormat="1"/>
    <xf numFmtId="3" fontId="0" fillId="0" borderId="0" xfId="0" applyNumberFormat="1"/>
    <xf numFmtId="0" fontId="7" fillId="0" borderId="0" xfId="0" applyFont="1" applyFill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/>
    </xf>
    <xf numFmtId="3" fontId="0" fillId="0" borderId="0" xfId="0" applyNumberFormat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0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Fill="1" applyBorder="1" applyAlignment="1">
      <alignment horizontal="left"/>
    </xf>
    <xf numFmtId="0" fontId="0" fillId="0" borderId="1" xfId="0" applyBorder="1"/>
    <xf numFmtId="0" fontId="7" fillId="0" borderId="0" xfId="0" applyFont="1"/>
    <xf numFmtId="0" fontId="7" fillId="0" borderId="11" xfId="0" applyFont="1" applyFill="1" applyBorder="1" applyAlignment="1">
      <alignment horizontal="center"/>
    </xf>
    <xf numFmtId="0" fontId="8" fillId="0" borderId="0" xfId="0" applyFont="1"/>
    <xf numFmtId="167" fontId="0" fillId="0" borderId="0" xfId="0" applyNumberFormat="1" applyAlignment="1">
      <alignment horizontal="right"/>
    </xf>
    <xf numFmtId="169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70" fontId="9" fillId="0" borderId="0" xfId="0" applyNumberFormat="1" applyFont="1" applyAlignment="1">
      <alignment horizontal="center"/>
    </xf>
    <xf numFmtId="0" fontId="9" fillId="0" borderId="0" xfId="0" applyFont="1"/>
    <xf numFmtId="0" fontId="0" fillId="0" borderId="15" xfId="0" applyFill="1" applyBorder="1" applyAlignment="1">
      <alignment horizontal="center" vertical="center" wrapText="1"/>
    </xf>
    <xf numFmtId="0" fontId="0" fillId="0" borderId="16" xfId="0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" xfId="0" applyFill="1" applyBorder="1" applyAlignment="1">
      <alignment horizontal="center" vertical="center" wrapText="1"/>
    </xf>
    <xf numFmtId="168" fontId="0" fillId="0" borderId="0" xfId="2" applyNumberFormat="1" applyFont="1" applyBorder="1"/>
    <xf numFmtId="168" fontId="0" fillId="0" borderId="7" xfId="2" applyNumberFormat="1" applyFont="1" applyBorder="1"/>
    <xf numFmtId="168" fontId="0" fillId="0" borderId="9" xfId="2" applyNumberFormat="1" applyFont="1" applyBorder="1"/>
    <xf numFmtId="168" fontId="0" fillId="0" borderId="10" xfId="2" applyNumberFormat="1" applyFont="1" applyBorder="1"/>
    <xf numFmtId="43" fontId="1" fillId="0" borderId="0" xfId="2" applyNumberFormat="1" applyFont="1"/>
    <xf numFmtId="0" fontId="0" fillId="0" borderId="0" xfId="0" applyAlignment="1"/>
    <xf numFmtId="0" fontId="0" fillId="0" borderId="6" xfId="0" applyBorder="1"/>
    <xf numFmtId="3" fontId="0" fillId="0" borderId="6" xfId="2" applyNumberFormat="1" applyFont="1" applyBorder="1" applyAlignment="1">
      <alignment horizontal="center" vertical="center"/>
    </xf>
    <xf numFmtId="3" fontId="0" fillId="0" borderId="0" xfId="2" applyNumberFormat="1" applyFont="1" applyBorder="1" applyAlignment="1">
      <alignment horizontal="center" vertical="center"/>
    </xf>
    <xf numFmtId="3" fontId="0" fillId="0" borderId="7" xfId="2" applyNumberFormat="1" applyFont="1" applyBorder="1" applyAlignment="1">
      <alignment horizontal="center" vertical="center"/>
    </xf>
    <xf numFmtId="3" fontId="0" fillId="2" borderId="6" xfId="2" applyNumberFormat="1" applyFont="1" applyFill="1" applyBorder="1" applyAlignment="1">
      <alignment horizontal="center" vertical="center"/>
    </xf>
    <xf numFmtId="3" fontId="0" fillId="2" borderId="0" xfId="2" applyNumberFormat="1" applyFont="1" applyFill="1" applyBorder="1" applyAlignment="1">
      <alignment horizontal="center" vertical="center"/>
    </xf>
    <xf numFmtId="3" fontId="0" fillId="2" borderId="7" xfId="2" applyNumberFormat="1" applyFont="1" applyFill="1" applyBorder="1" applyAlignment="1">
      <alignment horizontal="center" vertical="center"/>
    </xf>
    <xf numFmtId="0" fontId="12" fillId="0" borderId="21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/>
    </xf>
    <xf numFmtId="173" fontId="14" fillId="3" borderId="21" xfId="3" applyNumberFormat="1" applyFont="1" applyFill="1" applyBorder="1" applyAlignment="1">
      <alignment horizontal="center" vertical="center" wrapText="1"/>
    </xf>
    <xf numFmtId="0" fontId="14" fillId="3" borderId="21" xfId="4" applyFont="1" applyFill="1" applyBorder="1" applyAlignment="1">
      <alignment horizontal="center" vertical="center" wrapText="1"/>
    </xf>
    <xf numFmtId="0" fontId="14" fillId="4" borderId="21" xfId="4" applyFont="1" applyFill="1" applyBorder="1" applyAlignment="1">
      <alignment horizontal="center" vertical="center" wrapText="1"/>
    </xf>
    <xf numFmtId="170" fontId="14" fillId="4" borderId="13" xfId="0" applyNumberFormat="1" applyFont="1" applyFill="1" applyBorder="1" applyAlignment="1">
      <alignment horizontal="center" vertical="center" wrapText="1"/>
    </xf>
    <xf numFmtId="0" fontId="14" fillId="0" borderId="11" xfId="5" applyFont="1" applyFill="1" applyBorder="1" applyAlignment="1" applyProtection="1">
      <alignment horizontal="center" vertical="center" wrapText="1"/>
    </xf>
    <xf numFmtId="0" fontId="14" fillId="4" borderId="21" xfId="5" applyFont="1" applyFill="1" applyBorder="1" applyAlignment="1" applyProtection="1">
      <alignment horizontal="center" vertical="center" wrapText="1"/>
    </xf>
    <xf numFmtId="0" fontId="14" fillId="0" borderId="21" xfId="5" applyFont="1" applyFill="1" applyBorder="1" applyAlignment="1" applyProtection="1">
      <alignment horizontal="center" vertical="center" wrapText="1"/>
    </xf>
    <xf numFmtId="0" fontId="14" fillId="0" borderId="22" xfId="5" applyFont="1" applyFill="1" applyBorder="1" applyAlignment="1" applyProtection="1">
      <alignment horizontal="center" vertical="center" wrapText="1"/>
    </xf>
    <xf numFmtId="0" fontId="14" fillId="4" borderId="22" xfId="5" applyFont="1" applyFill="1" applyBorder="1" applyAlignment="1" applyProtection="1">
      <alignment horizontal="center" vertical="center" wrapText="1"/>
    </xf>
    <xf numFmtId="170" fontId="14" fillId="4" borderId="21" xfId="0" applyNumberFormat="1" applyFont="1" applyFill="1" applyBorder="1" applyAlignment="1">
      <alignment horizontal="center" vertical="center" wrapText="1"/>
    </xf>
    <xf numFmtId="0" fontId="14" fillId="4" borderId="21" xfId="0" applyFont="1" applyFill="1" applyBorder="1" applyAlignment="1">
      <alignment horizontal="center" vertical="center" wrapText="1"/>
    </xf>
    <xf numFmtId="2" fontId="14" fillId="3" borderId="21" xfId="3" applyNumberFormat="1" applyFont="1" applyFill="1" applyBorder="1" applyAlignment="1">
      <alignment horizontal="center" vertical="center"/>
    </xf>
    <xf numFmtId="171" fontId="14" fillId="3" borderId="21" xfId="3" applyNumberFormat="1" applyFont="1" applyFill="1" applyBorder="1" applyAlignment="1" applyProtection="1">
      <alignment horizontal="center" vertical="center"/>
    </xf>
    <xf numFmtId="3" fontId="14" fillId="3" borderId="21" xfId="4" applyNumberFormat="1" applyFont="1" applyFill="1" applyBorder="1" applyAlignment="1">
      <alignment vertical="center"/>
    </xf>
    <xf numFmtId="166" fontId="14" fillId="4" borderId="21" xfId="4" applyNumberFormat="1" applyFont="1" applyFill="1" applyBorder="1" applyAlignment="1">
      <alignment vertical="center"/>
    </xf>
    <xf numFmtId="3" fontId="14" fillId="4" borderId="21" xfId="4" applyNumberFormat="1" applyFont="1" applyFill="1" applyBorder="1" applyAlignment="1">
      <alignment vertical="center"/>
    </xf>
    <xf numFmtId="10" fontId="14" fillId="0" borderId="21" xfId="1" applyNumberFormat="1" applyFont="1" applyFill="1" applyBorder="1" applyAlignment="1">
      <alignment vertical="center"/>
    </xf>
    <xf numFmtId="2" fontId="14" fillId="4" borderId="23" xfId="1" applyNumberFormat="1" applyFont="1" applyFill="1" applyBorder="1" applyAlignment="1">
      <alignment vertical="center"/>
    </xf>
    <xf numFmtId="167" fontId="14" fillId="4" borderId="21" xfId="1" applyNumberFormat="1" applyFont="1" applyFill="1" applyBorder="1" applyAlignment="1">
      <alignment vertical="center"/>
    </xf>
    <xf numFmtId="3" fontId="14" fillId="4" borderId="24" xfId="5" applyNumberFormat="1" applyFont="1" applyFill="1" applyBorder="1" applyAlignment="1" applyProtection="1">
      <alignment vertical="center"/>
    </xf>
    <xf numFmtId="3" fontId="14" fillId="0" borderId="12" xfId="5" applyNumberFormat="1" applyFont="1" applyFill="1" applyBorder="1" applyAlignment="1" applyProtection="1">
      <alignment vertical="center"/>
    </xf>
    <xf numFmtId="3" fontId="14" fillId="4" borderId="21" xfId="5" applyNumberFormat="1" applyFont="1" applyFill="1" applyBorder="1" applyAlignment="1" applyProtection="1">
      <alignment vertical="center"/>
    </xf>
    <xf numFmtId="3" fontId="14" fillId="0" borderId="21" xfId="5" applyNumberFormat="1" applyFont="1" applyFill="1" applyBorder="1" applyAlignment="1" applyProtection="1">
      <alignment vertical="center"/>
    </xf>
    <xf numFmtId="166" fontId="14" fillId="4" borderId="21" xfId="5" applyNumberFormat="1" applyFont="1" applyFill="1" applyBorder="1" applyAlignment="1" applyProtection="1">
      <alignment vertical="center"/>
    </xf>
    <xf numFmtId="3" fontId="14" fillId="0" borderId="22" xfId="0" applyNumberFormat="1" applyFont="1" applyFill="1" applyBorder="1" applyAlignment="1" applyProtection="1">
      <alignment vertical="center"/>
    </xf>
    <xf numFmtId="168" fontId="12" fillId="4" borderId="23" xfId="2" applyNumberFormat="1" applyFont="1" applyFill="1" applyBorder="1" applyAlignment="1">
      <alignment vertical="center"/>
    </xf>
    <xf numFmtId="3" fontId="14" fillId="4" borderId="23" xfId="5" applyNumberFormat="1" applyFont="1" applyFill="1" applyBorder="1" applyAlignment="1">
      <alignment vertical="center"/>
    </xf>
    <xf numFmtId="167" fontId="12" fillId="4" borderId="23" xfId="1" applyNumberFormat="1" applyFont="1" applyFill="1" applyBorder="1" applyAlignment="1">
      <alignment vertical="center"/>
    </xf>
    <xf numFmtId="3" fontId="14" fillId="4" borderId="21" xfId="5" applyNumberFormat="1" applyFont="1" applyFill="1" applyBorder="1" applyAlignment="1">
      <alignment vertical="center"/>
    </xf>
    <xf numFmtId="168" fontId="12" fillId="4" borderId="21" xfId="2" applyNumberFormat="1" applyFont="1" applyFill="1" applyBorder="1" applyAlignment="1">
      <alignment vertical="center"/>
    </xf>
    <xf numFmtId="10" fontId="14" fillId="4" borderId="21" xfId="1" applyNumberFormat="1" applyFont="1" applyFill="1" applyBorder="1" applyAlignment="1" applyProtection="1">
      <alignment vertical="center"/>
    </xf>
    <xf numFmtId="0" fontId="12" fillId="0" borderId="21" xfId="0" applyFont="1" applyFill="1" applyBorder="1" applyAlignment="1">
      <alignment horizontal="center" vertical="center"/>
    </xf>
    <xf numFmtId="3" fontId="14" fillId="0" borderId="21" xfId="3" applyNumberFormat="1" applyFont="1" applyFill="1" applyBorder="1" applyAlignment="1">
      <alignment horizontal="center" vertical="center"/>
    </xf>
    <xf numFmtId="14" fontId="14" fillId="0" borderId="21" xfId="3" applyNumberFormat="1" applyFont="1" applyFill="1" applyBorder="1" applyAlignment="1" applyProtection="1">
      <alignment horizontal="center" vertical="center"/>
    </xf>
    <xf numFmtId="171" fontId="14" fillId="0" borderId="21" xfId="3" applyNumberFormat="1" applyFont="1" applyFill="1" applyBorder="1" applyAlignment="1" applyProtection="1">
      <alignment horizontal="center" vertical="center"/>
    </xf>
    <xf numFmtId="3" fontId="14" fillId="0" borderId="21" xfId="4" applyNumberFormat="1" applyFont="1" applyFill="1" applyBorder="1" applyAlignment="1">
      <alignment vertical="center"/>
    </xf>
    <xf numFmtId="0" fontId="14" fillId="0" borderId="21" xfId="4" applyFont="1" applyFill="1" applyBorder="1" applyAlignment="1">
      <alignment horizontal="center" vertical="center"/>
    </xf>
    <xf numFmtId="3" fontId="14" fillId="0" borderId="11" xfId="5" applyNumberFormat="1" applyFont="1" applyFill="1" applyBorder="1" applyAlignment="1" applyProtection="1">
      <alignment vertical="center"/>
    </xf>
    <xf numFmtId="17" fontId="14" fillId="0" borderId="21" xfId="3" applyNumberFormat="1" applyFont="1" applyFill="1" applyBorder="1" applyAlignment="1" applyProtection="1">
      <alignment horizontal="center" vertical="center"/>
    </xf>
    <xf numFmtId="2" fontId="14" fillId="4" borderId="21" xfId="1" applyNumberFormat="1" applyFont="1" applyFill="1" applyBorder="1" applyAlignment="1">
      <alignment vertical="center"/>
    </xf>
    <xf numFmtId="0" fontId="12" fillId="0" borderId="25" xfId="0" applyFont="1" applyBorder="1" applyAlignment="1">
      <alignment horizontal="center" vertical="center"/>
    </xf>
    <xf numFmtId="17" fontId="14" fillId="3" borderId="21" xfId="3" applyNumberFormat="1" applyFont="1" applyFill="1" applyBorder="1" applyAlignment="1" applyProtection="1">
      <alignment horizontal="center" vertical="center"/>
    </xf>
    <xf numFmtId="0" fontId="14" fillId="3" borderId="26" xfId="4" applyFont="1" applyFill="1" applyBorder="1" applyAlignment="1">
      <alignment horizontal="center" vertical="center"/>
    </xf>
    <xf numFmtId="3" fontId="14" fillId="0" borderId="27" xfId="5" applyNumberFormat="1" applyFont="1" applyFill="1" applyBorder="1" applyAlignment="1" applyProtection="1">
      <alignment vertical="center"/>
    </xf>
    <xf numFmtId="17" fontId="14" fillId="3" borderId="25" xfId="3" applyNumberFormat="1" applyFont="1" applyFill="1" applyBorder="1" applyAlignment="1" applyProtection="1">
      <alignment horizontal="center" vertical="center"/>
    </xf>
    <xf numFmtId="171" fontId="14" fillId="3" borderId="25" xfId="3" applyNumberFormat="1" applyFont="1" applyFill="1" applyBorder="1" applyAlignment="1" applyProtection="1">
      <alignment horizontal="center" vertical="center"/>
    </xf>
    <xf numFmtId="0" fontId="14" fillId="0" borderId="21" xfId="0" applyFont="1" applyBorder="1" applyAlignment="1">
      <alignment horizontal="center" vertical="center"/>
    </xf>
    <xf numFmtId="10" fontId="14" fillId="3" borderId="21" xfId="1" applyNumberFormat="1" applyFont="1" applyFill="1" applyBorder="1" applyAlignment="1">
      <alignment vertical="center"/>
    </xf>
    <xf numFmtId="3" fontId="14" fillId="3" borderId="21" xfId="4" applyNumberFormat="1" applyFont="1" applyFill="1" applyBorder="1" applyAlignment="1">
      <alignment horizontal="center" vertical="center"/>
    </xf>
    <xf numFmtId="0" fontId="14" fillId="3" borderId="21" xfId="4" applyFont="1" applyFill="1" applyBorder="1" applyAlignment="1">
      <alignment horizontal="center" vertical="center"/>
    </xf>
    <xf numFmtId="3" fontId="14" fillId="5" borderId="21" xfId="5" applyNumberFormat="1" applyFont="1" applyFill="1" applyBorder="1" applyAlignment="1" applyProtection="1">
      <alignment vertical="center"/>
    </xf>
    <xf numFmtId="174" fontId="14" fillId="0" borderId="21" xfId="3" applyNumberFormat="1" applyFont="1" applyFill="1" applyBorder="1" applyAlignment="1" applyProtection="1">
      <alignment horizontal="center" vertical="center"/>
    </xf>
    <xf numFmtId="10" fontId="14" fillId="4" borderId="21" xfId="1" applyNumberFormat="1" applyFont="1" applyFill="1" applyBorder="1" applyAlignment="1">
      <alignment vertical="center"/>
    </xf>
    <xf numFmtId="176" fontId="14" fillId="4" borderId="21" xfId="0" applyNumberFormat="1" applyFont="1" applyFill="1" applyBorder="1" applyAlignment="1">
      <alignment vertical="center"/>
    </xf>
    <xf numFmtId="173" fontId="14" fillId="4" borderId="21" xfId="2" applyNumberFormat="1" applyFont="1" applyFill="1" applyBorder="1" applyAlignment="1">
      <alignment vertical="center"/>
    </xf>
    <xf numFmtId="3" fontId="14" fillId="4" borderId="21" xfId="6" applyNumberFormat="1" applyFont="1" applyFill="1" applyBorder="1" applyAlignment="1" applyProtection="1">
      <alignment vertical="center"/>
    </xf>
    <xf numFmtId="173" fontId="14" fillId="4" borderId="21" xfId="0" applyNumberFormat="1" applyFont="1" applyFill="1" applyBorder="1" applyAlignment="1" applyProtection="1">
      <alignment vertical="center"/>
    </xf>
    <xf numFmtId="10" fontId="14" fillId="4" borderId="21" xfId="0" applyNumberFormat="1" applyFont="1" applyFill="1" applyBorder="1" applyAlignment="1" applyProtection="1">
      <alignment vertical="center"/>
    </xf>
    <xf numFmtId="168" fontId="14" fillId="4" borderId="21" xfId="2" applyNumberFormat="1" applyFont="1" applyFill="1" applyBorder="1" applyAlignment="1" applyProtection="1">
      <alignment vertical="center"/>
    </xf>
    <xf numFmtId="168" fontId="14" fillId="0" borderId="21" xfId="2" applyNumberFormat="1" applyFont="1" applyFill="1" applyBorder="1" applyAlignment="1">
      <alignment horizontal="right" vertical="center"/>
    </xf>
    <xf numFmtId="178" fontId="14" fillId="4" borderId="21" xfId="2" applyNumberFormat="1" applyFont="1" applyFill="1" applyBorder="1" applyAlignment="1">
      <alignment horizontal="right" vertical="center"/>
    </xf>
    <xf numFmtId="168" fontId="14" fillId="4" borderId="21" xfId="2" applyNumberFormat="1" applyFont="1" applyFill="1" applyBorder="1" applyAlignment="1">
      <alignment horizontal="right" vertical="center"/>
    </xf>
    <xf numFmtId="10" fontId="14" fillId="0" borderId="21" xfId="1" applyNumberFormat="1" applyFont="1" applyFill="1" applyBorder="1" applyAlignment="1">
      <alignment horizontal="right" vertical="center"/>
    </xf>
    <xf numFmtId="168" fontId="14" fillId="4" borderId="21" xfId="2" applyNumberFormat="1" applyFont="1" applyFill="1" applyBorder="1" applyAlignment="1">
      <alignment vertical="center"/>
    </xf>
    <xf numFmtId="10" fontId="14" fillId="4" borderId="21" xfId="1" applyNumberFormat="1" applyFont="1" applyFill="1" applyBorder="1" applyAlignment="1">
      <alignment horizontal="right" vertical="center"/>
    </xf>
    <xf numFmtId="168" fontId="14" fillId="0" borderId="21" xfId="2" applyNumberFormat="1" applyFont="1" applyFill="1" applyBorder="1" applyAlignment="1">
      <alignment vertical="center"/>
    </xf>
    <xf numFmtId="168" fontId="14" fillId="0" borderId="21" xfId="2" applyNumberFormat="1" applyFont="1" applyFill="1" applyBorder="1" applyAlignment="1" applyProtection="1">
      <alignment horizontal="right" vertical="center"/>
    </xf>
    <xf numFmtId="178" fontId="14" fillId="4" borderId="21" xfId="2" applyNumberFormat="1" applyFont="1" applyFill="1" applyBorder="1" applyAlignment="1" applyProtection="1">
      <alignment horizontal="right" vertical="center"/>
    </xf>
    <xf numFmtId="168" fontId="14" fillId="4" borderId="21" xfId="2" applyNumberFormat="1" applyFont="1" applyFill="1" applyBorder="1" applyAlignment="1" applyProtection="1">
      <alignment horizontal="right" vertical="center"/>
    </xf>
    <xf numFmtId="173" fontId="14" fillId="4" borderId="21" xfId="0" applyNumberFormat="1" applyFont="1" applyFill="1" applyBorder="1" applyAlignment="1">
      <alignment vertical="center"/>
    </xf>
    <xf numFmtId="2" fontId="14" fillId="0" borderId="0" xfId="3" applyNumberFormat="1" applyFont="1" applyFill="1" applyBorder="1" applyAlignment="1">
      <alignment horizontal="center" vertical="center"/>
    </xf>
    <xf numFmtId="2" fontId="14" fillId="0" borderId="21" xfId="3" applyNumberFormat="1" applyFont="1" applyFill="1" applyBorder="1" applyAlignment="1">
      <alignment horizontal="center" vertical="center"/>
    </xf>
    <xf numFmtId="2" fontId="14" fillId="0" borderId="25" xfId="3" applyNumberFormat="1" applyFont="1" applyFill="1" applyBorder="1" applyAlignment="1">
      <alignment horizontal="center" vertical="center"/>
    </xf>
    <xf numFmtId="2" fontId="14" fillId="3" borderId="25" xfId="3" applyNumberFormat="1" applyFont="1" applyFill="1" applyBorder="1" applyAlignment="1">
      <alignment horizontal="center" vertical="center"/>
    </xf>
    <xf numFmtId="175" fontId="14" fillId="4" borderId="21" xfId="4" applyNumberFormat="1" applyFont="1" applyFill="1" applyBorder="1" applyAlignment="1"/>
    <xf numFmtId="0" fontId="14" fillId="0" borderId="21" xfId="4" applyFont="1" applyFill="1" applyBorder="1" applyAlignment="1">
      <alignment horizontal="center" vertical="center" wrapText="1"/>
    </xf>
    <xf numFmtId="3" fontId="14" fillId="4" borderId="24" xfId="4" applyNumberFormat="1" applyFont="1" applyFill="1" applyBorder="1" applyAlignment="1">
      <alignment vertical="center"/>
    </xf>
    <xf numFmtId="167" fontId="12" fillId="4" borderId="21" xfId="1" applyNumberFormat="1" applyFont="1" applyFill="1" applyBorder="1" applyAlignment="1">
      <alignment vertical="center"/>
    </xf>
    <xf numFmtId="171" fontId="12" fillId="0" borderId="21" xfId="0" applyNumberFormat="1" applyFont="1" applyBorder="1" applyAlignment="1">
      <alignment horizontal="center" vertical="center" wrapText="1"/>
    </xf>
    <xf numFmtId="9" fontId="0" fillId="0" borderId="0" xfId="1" applyFont="1"/>
    <xf numFmtId="165" fontId="0" fillId="0" borderId="0" xfId="0" applyNumberFormat="1"/>
    <xf numFmtId="0" fontId="0" fillId="0" borderId="6" xfId="0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6" xfId="0" applyBorder="1" applyAlignment="1">
      <alignment horizontal="center" vertical="center"/>
    </xf>
    <xf numFmtId="179" fontId="11" fillId="2" borderId="31" xfId="0" applyNumberFormat="1" applyFont="1" applyFill="1" applyBorder="1" applyAlignment="1">
      <alignment horizontal="center" vertical="center"/>
    </xf>
    <xf numFmtId="0" fontId="1" fillId="0" borderId="20" xfId="0" applyFont="1" applyBorder="1"/>
    <xf numFmtId="0" fontId="0" fillId="0" borderId="16" xfId="0" applyBorder="1"/>
    <xf numFmtId="43" fontId="1" fillId="0" borderId="16" xfId="2" applyNumberFormat="1" applyFont="1" applyBorder="1"/>
    <xf numFmtId="43" fontId="1" fillId="0" borderId="17" xfId="2" applyNumberFormat="1" applyFont="1" applyBorder="1"/>
    <xf numFmtId="0" fontId="5" fillId="0" borderId="20" xfId="0" applyFont="1" applyBorder="1"/>
    <xf numFmtId="0" fontId="5" fillId="0" borderId="16" xfId="0" applyFont="1" applyBorder="1"/>
    <xf numFmtId="43" fontId="1" fillId="0" borderId="0" xfId="2" applyNumberFormat="1" applyFont="1" applyAlignment="1">
      <alignment horizontal="center" wrapText="1"/>
    </xf>
    <xf numFmtId="166" fontId="3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7" fillId="0" borderId="0" xfId="0" applyFont="1"/>
    <xf numFmtId="43" fontId="1" fillId="0" borderId="0" xfId="0" applyNumberFormat="1" applyFont="1"/>
    <xf numFmtId="165" fontId="0" fillId="0" borderId="0" xfId="2" applyNumberFormat="1" applyFont="1"/>
    <xf numFmtId="0" fontId="12" fillId="0" borderId="0" xfId="0" applyFont="1" applyBorder="1" applyAlignment="1">
      <alignment horizontal="center" vertical="center"/>
    </xf>
    <xf numFmtId="17" fontId="14" fillId="0" borderId="0" xfId="3" applyNumberFormat="1" applyFont="1" applyFill="1" applyBorder="1" applyAlignment="1" applyProtection="1">
      <alignment horizontal="center" vertical="center"/>
    </xf>
    <xf numFmtId="174" fontId="14" fillId="0" borderId="0" xfId="3" applyNumberFormat="1" applyFont="1" applyFill="1" applyBorder="1" applyAlignment="1" applyProtection="1">
      <alignment horizontal="center" vertical="center"/>
    </xf>
    <xf numFmtId="168" fontId="14" fillId="0" borderId="0" xfId="2" applyNumberFormat="1" applyFont="1" applyFill="1" applyBorder="1" applyAlignment="1">
      <alignment horizontal="right" vertical="center"/>
    </xf>
    <xf numFmtId="178" fontId="14" fillId="4" borderId="0" xfId="2" applyNumberFormat="1" applyFont="1" applyFill="1" applyBorder="1" applyAlignment="1">
      <alignment horizontal="right" vertical="center"/>
    </xf>
    <xf numFmtId="168" fontId="14" fillId="4" borderId="0" xfId="2" applyNumberFormat="1" applyFont="1" applyFill="1" applyBorder="1" applyAlignment="1">
      <alignment horizontal="right" vertical="center"/>
    </xf>
    <xf numFmtId="10" fontId="14" fillId="0" borderId="0" xfId="1" applyNumberFormat="1" applyFont="1" applyFill="1" applyBorder="1" applyAlignment="1">
      <alignment horizontal="right" vertical="center"/>
    </xf>
    <xf numFmtId="168" fontId="14" fillId="4" borderId="0" xfId="2" applyNumberFormat="1" applyFont="1" applyFill="1" applyBorder="1" applyAlignment="1">
      <alignment vertical="center"/>
    </xf>
    <xf numFmtId="10" fontId="14" fillId="4" borderId="0" xfId="1" applyNumberFormat="1" applyFont="1" applyFill="1" applyBorder="1" applyAlignment="1">
      <alignment horizontal="right" vertical="center"/>
    </xf>
    <xf numFmtId="168" fontId="14" fillId="0" borderId="0" xfId="2" applyNumberFormat="1" applyFont="1" applyFill="1" applyBorder="1" applyAlignment="1">
      <alignment vertical="center"/>
    </xf>
    <xf numFmtId="168" fontId="14" fillId="0" borderId="0" xfId="2" applyNumberFormat="1" applyFont="1" applyFill="1" applyBorder="1" applyAlignment="1" applyProtection="1">
      <alignment horizontal="right" vertical="center"/>
    </xf>
    <xf numFmtId="178" fontId="14" fillId="4" borderId="0" xfId="2" applyNumberFormat="1" applyFont="1" applyFill="1" applyBorder="1" applyAlignment="1" applyProtection="1">
      <alignment horizontal="right" vertical="center"/>
    </xf>
    <xf numFmtId="168" fontId="14" fillId="4" borderId="0" xfId="2" applyNumberFormat="1" applyFont="1" applyFill="1" applyBorder="1" applyAlignment="1" applyProtection="1">
      <alignment horizontal="right" vertical="center"/>
    </xf>
    <xf numFmtId="173" fontId="14" fillId="4" borderId="0" xfId="0" applyNumberFormat="1" applyFont="1" applyFill="1" applyBorder="1" applyAlignment="1">
      <alignment vertical="center"/>
    </xf>
    <xf numFmtId="10" fontId="14" fillId="4" borderId="0" xfId="1" applyNumberFormat="1" applyFont="1" applyFill="1" applyBorder="1" applyAlignment="1" applyProtection="1">
      <alignment vertical="center"/>
    </xf>
    <xf numFmtId="168" fontId="12" fillId="4" borderId="0" xfId="2" applyNumberFormat="1" applyFont="1" applyFill="1" applyBorder="1" applyAlignment="1">
      <alignment vertical="center"/>
    </xf>
    <xf numFmtId="168" fontId="14" fillId="4" borderId="0" xfId="2" applyNumberFormat="1" applyFont="1" applyFill="1" applyBorder="1" applyAlignment="1" applyProtection="1">
      <alignment vertical="center"/>
    </xf>
    <xf numFmtId="171" fontId="12" fillId="0" borderId="21" xfId="0" applyNumberFormat="1" applyFont="1" applyBorder="1" applyAlignment="1">
      <alignment horizontal="center" vertical="center"/>
    </xf>
    <xf numFmtId="3" fontId="14" fillId="3" borderId="23" xfId="4" applyNumberFormat="1" applyFont="1" applyFill="1" applyBorder="1" applyAlignment="1">
      <alignment horizontal="center" vertical="center"/>
    </xf>
    <xf numFmtId="3" fontId="14" fillId="3" borderId="21" xfId="5" applyNumberFormat="1" applyFont="1" applyFill="1" applyBorder="1" applyAlignment="1">
      <alignment vertical="center"/>
    </xf>
    <xf numFmtId="166" fontId="14" fillId="4" borderId="21" xfId="5" applyNumberFormat="1" applyFont="1" applyFill="1" applyBorder="1" applyAlignment="1">
      <alignment vertical="center"/>
    </xf>
    <xf numFmtId="3" fontId="14" fillId="3" borderId="22" xfId="5" applyNumberFormat="1" applyFont="1" applyFill="1" applyBorder="1" applyAlignment="1">
      <alignment vertical="center"/>
    </xf>
    <xf numFmtId="17" fontId="12" fillId="0" borderId="21" xfId="0" applyNumberFormat="1" applyFont="1" applyBorder="1" applyAlignment="1">
      <alignment horizontal="center" vertical="center"/>
    </xf>
    <xf numFmtId="3" fontId="14" fillId="0" borderId="14" xfId="5" applyNumberFormat="1" applyFont="1" applyFill="1" applyBorder="1" applyAlignment="1" applyProtection="1">
      <alignment vertical="center"/>
    </xf>
    <xf numFmtId="3" fontId="14" fillId="0" borderId="23" xfId="0" applyNumberFormat="1" applyFont="1" applyFill="1" applyBorder="1" applyAlignment="1" applyProtection="1">
      <alignment vertical="center"/>
    </xf>
    <xf numFmtId="3" fontId="18" fillId="6" borderId="21" xfId="0" applyNumberFormat="1" applyFont="1" applyFill="1" applyBorder="1" applyAlignment="1" applyProtection="1">
      <alignment vertical="center"/>
    </xf>
    <xf numFmtId="166" fontId="18" fillId="7" borderId="21" xfId="0" applyNumberFormat="1" applyFont="1" applyFill="1" applyBorder="1" applyAlignment="1" applyProtection="1">
      <alignment vertical="center"/>
    </xf>
    <xf numFmtId="10" fontId="18" fillId="6" borderId="21" xfId="0" applyNumberFormat="1" applyFont="1" applyFill="1" applyBorder="1" applyAlignment="1" applyProtection="1">
      <alignment vertical="center"/>
    </xf>
    <xf numFmtId="3" fontId="18" fillId="6" borderId="21" xfId="0" applyNumberFormat="1" applyFont="1" applyFill="1" applyBorder="1" applyAlignment="1" applyProtection="1">
      <alignment horizontal="center" vertical="center"/>
    </xf>
    <xf numFmtId="3" fontId="18" fillId="0" borderId="11" xfId="0" applyNumberFormat="1" applyFont="1" applyFill="1" applyBorder="1" applyAlignment="1" applyProtection="1">
      <alignment vertical="center"/>
    </xf>
    <xf numFmtId="3" fontId="18" fillId="0" borderId="21" xfId="0" applyNumberFormat="1" applyFont="1" applyFill="1" applyBorder="1" applyAlignment="1" applyProtection="1">
      <alignment vertical="center"/>
    </xf>
    <xf numFmtId="166" fontId="18" fillId="4" borderId="21" xfId="0" applyNumberFormat="1" applyFont="1" applyFill="1" applyBorder="1" applyAlignment="1" applyProtection="1">
      <alignment vertical="center"/>
    </xf>
    <xf numFmtId="3" fontId="18" fillId="0" borderId="22" xfId="0" applyNumberFormat="1" applyFont="1" applyFill="1" applyBorder="1" applyAlignment="1" applyProtection="1">
      <alignment vertical="center"/>
    </xf>
    <xf numFmtId="166" fontId="12" fillId="4" borderId="21" xfId="2" applyNumberFormat="1" applyFont="1" applyFill="1" applyBorder="1" applyAlignment="1">
      <alignment vertical="center"/>
    </xf>
    <xf numFmtId="3" fontId="14" fillId="0" borderId="21" xfId="4" applyNumberFormat="1" applyFont="1" applyFill="1" applyBorder="1" applyAlignment="1">
      <alignment horizontal="right" vertical="center"/>
    </xf>
    <xf numFmtId="166" fontId="14" fillId="4" borderId="21" xfId="4" applyNumberFormat="1" applyFont="1" applyFill="1" applyBorder="1" applyAlignment="1">
      <alignment horizontal="right" vertical="center"/>
    </xf>
    <xf numFmtId="175" fontId="14" fillId="4" borderId="21" xfId="1" applyNumberFormat="1" applyFont="1" applyFill="1" applyBorder="1" applyAlignment="1">
      <alignment horizontal="right" vertical="center"/>
    </xf>
    <xf numFmtId="178" fontId="14" fillId="4" borderId="23" xfId="2" applyNumberFormat="1" applyFont="1" applyFill="1" applyBorder="1" applyAlignment="1">
      <alignment vertical="center"/>
    </xf>
    <xf numFmtId="0" fontId="14" fillId="0" borderId="21" xfId="4" applyFont="1" applyFill="1" applyBorder="1" applyAlignment="1">
      <alignment vertical="center"/>
    </xf>
    <xf numFmtId="3" fontId="14" fillId="0" borderId="11" xfId="5" applyNumberFormat="1" applyFont="1" applyFill="1" applyBorder="1" applyAlignment="1" applyProtection="1">
      <alignment horizontal="right" vertical="center"/>
    </xf>
    <xf numFmtId="3" fontId="14" fillId="0" borderId="21" xfId="5" applyNumberFormat="1" applyFont="1" applyFill="1" applyBorder="1" applyAlignment="1" applyProtection="1">
      <alignment horizontal="right" vertical="center"/>
    </xf>
    <xf numFmtId="176" fontId="14" fillId="4" borderId="21" xfId="0" applyNumberFormat="1" applyFont="1" applyFill="1" applyBorder="1" applyAlignment="1" applyProtection="1">
      <alignment horizontal="right" vertical="center"/>
    </xf>
    <xf numFmtId="3" fontId="14" fillId="0" borderId="22" xfId="0" applyNumberFormat="1" applyFont="1" applyFill="1" applyBorder="1" applyAlignment="1" applyProtection="1">
      <alignment horizontal="right" vertical="center"/>
    </xf>
    <xf numFmtId="173" fontId="14" fillId="4" borderId="23" xfId="2" applyNumberFormat="1" applyFont="1" applyFill="1" applyBorder="1" applyAlignment="1">
      <alignment vertical="center"/>
    </xf>
    <xf numFmtId="3" fontId="14" fillId="4" borderId="23" xfId="6" applyNumberFormat="1" applyFont="1" applyFill="1" applyBorder="1" applyAlignment="1" applyProtection="1">
      <alignment vertical="center"/>
    </xf>
    <xf numFmtId="173" fontId="14" fillId="4" borderId="23" xfId="0" applyNumberFormat="1" applyFont="1" applyFill="1" applyBorder="1" applyAlignment="1" applyProtection="1">
      <alignment vertical="center"/>
    </xf>
    <xf numFmtId="10" fontId="14" fillId="4" borderId="23" xfId="0" applyNumberFormat="1" applyFont="1" applyFill="1" applyBorder="1" applyAlignment="1" applyProtection="1">
      <alignment vertical="center"/>
    </xf>
    <xf numFmtId="0" fontId="14" fillId="0" borderId="21" xfId="0" applyFont="1" applyFill="1" applyBorder="1" applyAlignment="1">
      <alignment horizontal="center" vertical="center"/>
    </xf>
    <xf numFmtId="0" fontId="14" fillId="0" borderId="21" xfId="0" applyFont="1" applyFill="1" applyBorder="1" applyAlignment="1" applyProtection="1">
      <alignment horizontal="center" vertical="center"/>
    </xf>
    <xf numFmtId="174" fontId="14" fillId="3" borderId="21" xfId="0" applyNumberFormat="1" applyFont="1" applyFill="1" applyBorder="1" applyAlignment="1" applyProtection="1">
      <alignment horizontal="center" vertical="center"/>
      <protection locked="0"/>
    </xf>
    <xf numFmtId="0" fontId="14" fillId="0" borderId="21" xfId="0" applyFont="1" applyFill="1" applyBorder="1" applyAlignment="1" applyProtection="1">
      <alignment vertical="center"/>
      <protection locked="0"/>
    </xf>
    <xf numFmtId="3" fontId="14" fillId="0" borderId="21" xfId="0" applyNumberFormat="1" applyFont="1" applyFill="1" applyBorder="1" applyAlignment="1" applyProtection="1">
      <alignment vertical="center"/>
      <protection locked="0"/>
    </xf>
    <xf numFmtId="166" fontId="14" fillId="4" borderId="21" xfId="0" applyNumberFormat="1" applyFont="1" applyFill="1" applyBorder="1" applyAlignment="1" applyProtection="1">
      <alignment vertical="center"/>
      <protection locked="0"/>
    </xf>
    <xf numFmtId="175" fontId="14" fillId="4" borderId="21" xfId="0" applyNumberFormat="1" applyFont="1" applyFill="1" applyBorder="1" applyAlignment="1" applyProtection="1">
      <alignment vertical="center"/>
      <protection locked="0"/>
    </xf>
    <xf numFmtId="10" fontId="14" fillId="0" borderId="21" xfId="0" applyNumberFormat="1" applyFont="1" applyFill="1" applyBorder="1" applyAlignment="1" applyProtection="1">
      <alignment vertical="center"/>
      <protection locked="0"/>
    </xf>
    <xf numFmtId="0" fontId="14" fillId="4" borderId="23" xfId="0" applyFont="1" applyFill="1" applyBorder="1" applyAlignment="1" applyProtection="1">
      <alignment vertical="center"/>
      <protection locked="0"/>
    </xf>
    <xf numFmtId="173" fontId="19" fillId="0" borderId="11" xfId="0" applyNumberFormat="1" applyFont="1" applyFill="1" applyBorder="1" applyAlignment="1" applyProtection="1">
      <alignment vertical="center"/>
    </xf>
    <xf numFmtId="0" fontId="20" fillId="0" borderId="21" xfId="0" applyFont="1" applyFill="1" applyBorder="1" applyAlignment="1">
      <alignment vertical="center"/>
    </xf>
    <xf numFmtId="176" fontId="14" fillId="4" borderId="21" xfId="0" applyNumberFormat="1" applyFont="1" applyFill="1" applyBorder="1" applyAlignment="1" applyProtection="1">
      <alignment vertical="center"/>
    </xf>
    <xf numFmtId="173" fontId="19" fillId="0" borderId="22" xfId="0" applyNumberFormat="1" applyFont="1" applyFill="1" applyBorder="1" applyAlignment="1" applyProtection="1">
      <alignment vertical="center"/>
    </xf>
    <xf numFmtId="3" fontId="14" fillId="0" borderId="24" xfId="0" applyNumberFormat="1" applyFont="1" applyFill="1" applyBorder="1" applyAlignment="1" applyProtection="1">
      <alignment vertical="center"/>
    </xf>
    <xf numFmtId="166" fontId="14" fillId="4" borderId="21" xfId="2" applyNumberFormat="1" applyFont="1" applyFill="1" applyBorder="1" applyAlignment="1">
      <alignment vertical="center"/>
    </xf>
    <xf numFmtId="3" fontId="12" fillId="0" borderId="22" xfId="0" applyNumberFormat="1" applyFont="1" applyFill="1" applyBorder="1" applyAlignment="1">
      <alignment vertical="center"/>
    </xf>
    <xf numFmtId="17" fontId="14" fillId="3" borderId="11" xfId="3" applyNumberFormat="1" applyFont="1" applyFill="1" applyBorder="1" applyAlignment="1" applyProtection="1">
      <alignment horizontal="center" vertical="center"/>
    </xf>
    <xf numFmtId="171" fontId="14" fillId="3" borderId="11" xfId="3" applyNumberFormat="1" applyFont="1" applyFill="1" applyBorder="1" applyAlignment="1" applyProtection="1">
      <alignment horizontal="center" vertical="center"/>
    </xf>
    <xf numFmtId="3" fontId="14" fillId="3" borderId="25" xfId="4" applyNumberFormat="1" applyFont="1" applyFill="1" applyBorder="1" applyAlignment="1">
      <alignment vertical="center"/>
    </xf>
    <xf numFmtId="178" fontId="14" fillId="4" borderId="21" xfId="2" applyNumberFormat="1" applyFont="1" applyFill="1" applyBorder="1" applyAlignment="1">
      <alignment vertical="center"/>
    </xf>
    <xf numFmtId="0" fontId="14" fillId="3" borderId="21" xfId="4" applyFont="1" applyFill="1" applyBorder="1" applyAlignment="1">
      <alignment vertical="center"/>
    </xf>
    <xf numFmtId="10" fontId="14" fillId="3" borderId="25" xfId="1" applyNumberFormat="1" applyFont="1" applyFill="1" applyBorder="1" applyAlignment="1">
      <alignment vertical="center"/>
    </xf>
    <xf numFmtId="168" fontId="12" fillId="0" borderId="21" xfId="2" applyNumberFormat="1" applyFont="1" applyBorder="1" applyAlignment="1">
      <alignment vertical="center"/>
    </xf>
    <xf numFmtId="10" fontId="12" fillId="0" borderId="21" xfId="1" applyNumberFormat="1" applyFont="1" applyFill="1" applyBorder="1" applyAlignment="1">
      <alignment vertical="center"/>
    </xf>
    <xf numFmtId="168" fontId="12" fillId="0" borderId="11" xfId="2" applyNumberFormat="1" applyFont="1" applyBorder="1" applyAlignment="1">
      <alignment vertical="center"/>
    </xf>
    <xf numFmtId="168" fontId="12" fillId="0" borderId="22" xfId="2" applyNumberFormat="1" applyFont="1" applyBorder="1" applyAlignment="1">
      <alignment vertical="center"/>
    </xf>
    <xf numFmtId="168" fontId="14" fillId="4" borderId="24" xfId="2" applyNumberFormat="1" applyFont="1" applyFill="1" applyBorder="1" applyAlignment="1">
      <alignment vertical="center"/>
    </xf>
    <xf numFmtId="168" fontId="14" fillId="0" borderId="11" xfId="2" applyNumberFormat="1" applyFont="1" applyFill="1" applyBorder="1" applyAlignment="1" applyProtection="1">
      <alignment horizontal="right" vertical="center"/>
    </xf>
    <xf numFmtId="168" fontId="14" fillId="0" borderId="22" xfId="2" applyNumberFormat="1" applyFont="1" applyFill="1" applyBorder="1" applyAlignment="1" applyProtection="1">
      <alignment horizontal="right" vertical="center"/>
    </xf>
    <xf numFmtId="168" fontId="14" fillId="4" borderId="23" xfId="2" applyNumberFormat="1" applyFont="1" applyFill="1" applyBorder="1" applyAlignment="1" applyProtection="1">
      <alignment horizontal="right" vertical="center"/>
    </xf>
    <xf numFmtId="173" fontId="14" fillId="4" borderId="23" xfId="0" applyNumberFormat="1" applyFont="1" applyFill="1" applyBorder="1" applyAlignment="1">
      <alignment vertical="center"/>
    </xf>
    <xf numFmtId="168" fontId="14" fillId="4" borderId="23" xfId="2" applyNumberFormat="1" applyFont="1" applyFill="1" applyBorder="1" applyAlignment="1">
      <alignment vertical="center"/>
    </xf>
    <xf numFmtId="10" fontId="14" fillId="4" borderId="23" xfId="1" applyNumberFormat="1" applyFont="1" applyFill="1" applyBorder="1" applyAlignment="1" applyProtection="1">
      <alignment vertical="center"/>
    </xf>
    <xf numFmtId="3" fontId="14" fillId="3" borderId="21" xfId="4" applyNumberFormat="1" applyFont="1" applyFill="1" applyBorder="1" applyAlignment="1">
      <alignment horizontal="right" vertical="center"/>
    </xf>
    <xf numFmtId="10" fontId="14" fillId="3" borderId="21" xfId="1" applyNumberFormat="1" applyFont="1" applyFill="1" applyBorder="1" applyAlignment="1">
      <alignment horizontal="right" vertical="center"/>
    </xf>
    <xf numFmtId="175" fontId="14" fillId="4" borderId="21" xfId="4" applyNumberFormat="1" applyFont="1" applyFill="1" applyBorder="1" applyAlignment="1">
      <alignment vertical="center"/>
    </xf>
    <xf numFmtId="3" fontId="14" fillId="0" borderId="21" xfId="0" applyNumberFormat="1" applyFont="1" applyFill="1" applyBorder="1" applyAlignment="1" applyProtection="1">
      <alignment vertical="center"/>
    </xf>
    <xf numFmtId="3" fontId="14" fillId="0" borderId="21" xfId="0" applyNumberFormat="1" applyFont="1" applyFill="1" applyBorder="1" applyAlignment="1" applyProtection="1">
      <alignment horizontal="right" vertical="center"/>
    </xf>
    <xf numFmtId="2" fontId="18" fillId="6" borderId="21" xfId="0" applyNumberFormat="1" applyFont="1" applyFill="1" applyBorder="1" applyAlignment="1" applyProtection="1">
      <alignment horizontal="center" vertical="center"/>
    </xf>
    <xf numFmtId="2" fontId="14" fillId="3" borderId="0" xfId="3" applyNumberFormat="1" applyFont="1" applyFill="1" applyBorder="1" applyAlignment="1">
      <alignment horizontal="center" vertical="center"/>
    </xf>
    <xf numFmtId="43" fontId="0" fillId="0" borderId="21" xfId="2" applyNumberFormat="1" applyFont="1" applyBorder="1" applyAlignment="1">
      <alignment horizontal="center"/>
    </xf>
    <xf numFmtId="0" fontId="0" fillId="0" borderId="21" xfId="0" applyBorder="1"/>
    <xf numFmtId="43" fontId="0" fillId="0" borderId="21" xfId="0" applyNumberFormat="1" applyBorder="1" applyAlignment="1">
      <alignment horizontal="center"/>
    </xf>
    <xf numFmtId="43" fontId="0" fillId="0" borderId="21" xfId="0" applyNumberFormat="1" applyBorder="1"/>
    <xf numFmtId="43" fontId="0" fillId="0" borderId="21" xfId="2" applyNumberFormat="1" applyFont="1" applyBorder="1"/>
    <xf numFmtId="0" fontId="1" fillId="0" borderId="21" xfId="0" applyFont="1" applyBorder="1"/>
    <xf numFmtId="43" fontId="1" fillId="0" borderId="21" xfId="2" applyNumberFormat="1" applyFont="1" applyBorder="1"/>
    <xf numFmtId="43" fontId="1" fillId="0" borderId="21" xfId="0" applyNumberFormat="1" applyFont="1" applyBorder="1"/>
    <xf numFmtId="0" fontId="1" fillId="0" borderId="21" xfId="0" applyFont="1" applyBorder="1" applyAlignment="1">
      <alignment horizontal="center"/>
    </xf>
    <xf numFmtId="43" fontId="1" fillId="0" borderId="21" xfId="2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0" fillId="0" borderId="34" xfId="0" applyBorder="1"/>
    <xf numFmtId="0" fontId="0" fillId="0" borderId="19" xfId="0" applyBorder="1"/>
    <xf numFmtId="0" fontId="0" fillId="0" borderId="3" xfId="0" applyBorder="1"/>
    <xf numFmtId="0" fontId="0" fillId="0" borderId="8" xfId="0" applyBorder="1"/>
    <xf numFmtId="0" fontId="1" fillId="0" borderId="34" xfId="0" applyFont="1" applyBorder="1" applyAlignment="1">
      <alignment horizontal="center" vertical="center"/>
    </xf>
    <xf numFmtId="3" fontId="0" fillId="2" borderId="3" xfId="2" applyNumberFormat="1" applyFont="1" applyFill="1" applyBorder="1" applyAlignment="1">
      <alignment horizontal="center" vertical="center"/>
    </xf>
    <xf numFmtId="3" fontId="0" fillId="2" borderId="4" xfId="2" applyNumberFormat="1" applyFont="1" applyFill="1" applyBorder="1" applyAlignment="1">
      <alignment horizontal="center" vertical="center"/>
    </xf>
    <xf numFmtId="3" fontId="0" fillId="2" borderId="5" xfId="2" applyNumberFormat="1" applyFont="1" applyFill="1" applyBorder="1" applyAlignment="1">
      <alignment horizontal="center" vertical="center"/>
    </xf>
    <xf numFmtId="3" fontId="0" fillId="2" borderId="8" xfId="2" applyNumberFormat="1" applyFont="1" applyFill="1" applyBorder="1" applyAlignment="1">
      <alignment horizontal="center" vertical="center"/>
    </xf>
    <xf numFmtId="3" fontId="0" fillId="2" borderId="9" xfId="2" applyNumberFormat="1" applyFont="1" applyFill="1" applyBorder="1" applyAlignment="1">
      <alignment horizontal="center" vertical="center"/>
    </xf>
    <xf numFmtId="3" fontId="0" fillId="2" borderId="10" xfId="2" applyNumberFormat="1" applyFont="1" applyFill="1" applyBorder="1" applyAlignment="1">
      <alignment horizontal="center" vertical="center"/>
    </xf>
    <xf numFmtId="0" fontId="1" fillId="0" borderId="0" xfId="0" applyFont="1" applyAlignment="1">
      <alignment wrapText="1"/>
    </xf>
    <xf numFmtId="0" fontId="1" fillId="0" borderId="0" xfId="0" applyFont="1" applyAlignment="1"/>
    <xf numFmtId="167" fontId="0" fillId="0" borderId="0" xfId="0" applyNumberFormat="1"/>
    <xf numFmtId="9" fontId="1" fillId="0" borderId="0" xfId="0" applyNumberFormat="1" applyFont="1"/>
    <xf numFmtId="0" fontId="1" fillId="0" borderId="3" xfId="0" applyFont="1" applyBorder="1"/>
    <xf numFmtId="0" fontId="0" fillId="0" borderId="5" xfId="0" applyBorder="1"/>
    <xf numFmtId="3" fontId="0" fillId="0" borderId="6" xfId="0" applyNumberFormat="1" applyBorder="1"/>
    <xf numFmtId="3" fontId="1" fillId="0" borderId="8" xfId="0" applyNumberFormat="1" applyFont="1" applyBorder="1"/>
    <xf numFmtId="168" fontId="21" fillId="0" borderId="0" xfId="0" applyNumberFormat="1" applyFont="1" applyBorder="1"/>
    <xf numFmtId="168" fontId="21" fillId="0" borderId="7" xfId="0" applyNumberFormat="1" applyFont="1" applyBorder="1"/>
    <xf numFmtId="168" fontId="22" fillId="0" borderId="9" xfId="0" applyNumberFormat="1" applyFont="1" applyBorder="1"/>
    <xf numFmtId="168" fontId="22" fillId="0" borderId="10" xfId="0" applyNumberFormat="1" applyFont="1" applyBorder="1"/>
    <xf numFmtId="0" fontId="0" fillId="0" borderId="0" xfId="0" applyFill="1"/>
    <xf numFmtId="4" fontId="0" fillId="0" borderId="0" xfId="0" applyNumberFormat="1" applyFill="1"/>
    <xf numFmtId="0" fontId="0" fillId="0" borderId="21" xfId="0" applyBorder="1" applyAlignment="1">
      <alignment horizontal="center"/>
    </xf>
    <xf numFmtId="3" fontId="10" fillId="0" borderId="14" xfId="0" applyNumberFormat="1" applyFont="1" applyBorder="1" applyAlignment="1">
      <alignment horizontal="center"/>
    </xf>
    <xf numFmtId="3" fontId="21" fillId="0" borderId="0" xfId="0" applyNumberFormat="1" applyFont="1" applyAlignment="1">
      <alignment horizontal="center"/>
    </xf>
    <xf numFmtId="3" fontId="21" fillId="0" borderId="14" xfId="0" applyNumberFormat="1" applyFont="1" applyBorder="1" applyAlignment="1">
      <alignment horizontal="center"/>
    </xf>
    <xf numFmtId="0" fontId="21" fillId="0" borderId="0" xfId="0" applyFont="1" applyAlignment="1">
      <alignment horizontal="center"/>
    </xf>
    <xf numFmtId="3" fontId="10" fillId="0" borderId="12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68" fontId="21" fillId="0" borderId="0" xfId="0" applyNumberFormat="1" applyFont="1" applyFill="1" applyBorder="1"/>
    <xf numFmtId="164" fontId="0" fillId="0" borderId="0" xfId="0" applyNumberFormat="1"/>
    <xf numFmtId="168" fontId="0" fillId="0" borderId="0" xfId="2" applyNumberFormat="1" applyFont="1" applyBorder="1" applyAlignment="1">
      <alignment horizontal="center"/>
    </xf>
    <xf numFmtId="168" fontId="0" fillId="0" borderId="9" xfId="2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3" fontId="21" fillId="0" borderId="0" xfId="0" applyNumberFormat="1" applyFont="1" applyAlignment="1">
      <alignment horizontal="center" vertical="center"/>
    </xf>
    <xf numFmtId="3" fontId="21" fillId="0" borderId="0" xfId="2" applyNumberFormat="1" applyFont="1" applyAlignment="1">
      <alignment horizontal="center" vertical="center"/>
    </xf>
    <xf numFmtId="168" fontId="0" fillId="0" borderId="3" xfId="2" applyNumberFormat="1" applyFont="1" applyBorder="1" applyAlignment="1">
      <alignment horizontal="center"/>
    </xf>
    <xf numFmtId="168" fontId="0" fillId="0" borderId="6" xfId="2" applyNumberFormat="1" applyFont="1" applyBorder="1" applyAlignment="1">
      <alignment horizontal="center"/>
    </xf>
    <xf numFmtId="168" fontId="0" fillId="0" borderId="8" xfId="2" applyNumberFormat="1" applyFont="1" applyBorder="1" applyAlignment="1">
      <alignment horizontal="center"/>
    </xf>
    <xf numFmtId="168" fontId="0" fillId="0" borderId="4" xfId="2" applyNumberFormat="1" applyFont="1" applyBorder="1" applyAlignment="1">
      <alignment horizontal="center"/>
    </xf>
    <xf numFmtId="168" fontId="0" fillId="0" borderId="4" xfId="2" applyNumberFormat="1" applyFont="1" applyBorder="1"/>
    <xf numFmtId="168" fontId="0" fillId="0" borderId="5" xfId="2" applyNumberFormat="1" applyFont="1" applyBorder="1"/>
    <xf numFmtId="168" fontId="0" fillId="0" borderId="18" xfId="2" applyNumberFormat="1" applyFont="1" applyBorder="1"/>
    <xf numFmtId="168" fontId="0" fillId="0" borderId="19" xfId="2" applyNumberFormat="1" applyFont="1" applyBorder="1"/>
    <xf numFmtId="10" fontId="0" fillId="0" borderId="0" xfId="1" applyNumberFormat="1" applyFont="1"/>
    <xf numFmtId="168" fontId="21" fillId="0" borderId="9" xfId="0" applyNumberFormat="1" applyFont="1" applyBorder="1"/>
    <xf numFmtId="168" fontId="21" fillId="0" borderId="10" xfId="0" applyNumberFormat="1" applyFont="1" applyBorder="1"/>
    <xf numFmtId="0" fontId="0" fillId="5" borderId="21" xfId="0" applyFill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/>
    </xf>
    <xf numFmtId="0" fontId="23" fillId="0" borderId="0" xfId="0" applyFont="1" applyAlignment="1">
      <alignment horizontal="left" vertical="center"/>
    </xf>
    <xf numFmtId="0" fontId="10" fillId="0" borderId="29" xfId="0" applyFont="1" applyFill="1" applyBorder="1" applyAlignment="1">
      <alignment horizontal="center" vertical="center"/>
    </xf>
    <xf numFmtId="179" fontId="10" fillId="0" borderId="31" xfId="0" applyNumberFormat="1" applyFont="1" applyFill="1" applyBorder="1" applyAlignment="1">
      <alignment horizontal="center" vertical="center"/>
    </xf>
    <xf numFmtId="0" fontId="11" fillId="2" borderId="30" xfId="0" applyFont="1" applyFill="1" applyBorder="1" applyAlignment="1">
      <alignment horizontal="left" vertical="center"/>
    </xf>
    <xf numFmtId="3" fontId="0" fillId="0" borderId="0" xfId="0" applyNumberFormat="1" applyAlignment="1">
      <alignment horizontal="center"/>
    </xf>
    <xf numFmtId="0" fontId="23" fillId="0" borderId="0" xfId="0" applyFont="1" applyAlignment="1">
      <alignment horizontal="center" vertical="center"/>
    </xf>
    <xf numFmtId="0" fontId="10" fillId="0" borderId="28" xfId="0" applyFont="1" applyFill="1" applyBorder="1" applyAlignment="1">
      <alignment horizontal="left" vertical="center"/>
    </xf>
    <xf numFmtId="0" fontId="10" fillId="0" borderId="30" xfId="0" applyFont="1" applyFill="1" applyBorder="1" applyAlignment="1">
      <alignment horizontal="left" vertical="center"/>
    </xf>
    <xf numFmtId="0" fontId="10" fillId="0" borderId="0" xfId="0" applyFont="1" applyAlignment="1">
      <alignment horizontal="left"/>
    </xf>
    <xf numFmtId="3" fontId="0" fillId="0" borderId="8" xfId="2" applyNumberFormat="1" applyFont="1" applyBorder="1" applyAlignment="1">
      <alignment horizontal="center" vertical="center"/>
    </xf>
    <xf numFmtId="3" fontId="0" fillId="0" borderId="9" xfId="2" applyNumberFormat="1" applyFont="1" applyBorder="1" applyAlignment="1">
      <alignment horizontal="center" vertical="center"/>
    </xf>
    <xf numFmtId="3" fontId="0" fillId="0" borderId="10" xfId="2" applyNumberFormat="1" applyFont="1" applyBorder="1" applyAlignment="1">
      <alignment horizontal="center" vertical="center"/>
    </xf>
    <xf numFmtId="4" fontId="0" fillId="8" borderId="0" xfId="0" applyNumberFormat="1" applyFill="1"/>
    <xf numFmtId="3" fontId="0" fillId="0" borderId="21" xfId="0" applyNumberFormat="1" applyBorder="1"/>
    <xf numFmtId="180" fontId="0" fillId="0" borderId="0" xfId="0" applyNumberFormat="1" applyAlignment="1">
      <alignment horizontal="right"/>
    </xf>
    <xf numFmtId="0" fontId="23" fillId="0" borderId="0" xfId="0" applyFont="1"/>
    <xf numFmtId="0" fontId="10" fillId="0" borderId="0" xfId="0" applyFont="1" applyAlignment="1">
      <alignment horizontal="center" vertical="center"/>
    </xf>
    <xf numFmtId="0" fontId="24" fillId="0" borderId="40" xfId="0" applyFont="1" applyBorder="1" applyAlignment="1">
      <alignment vertical="center"/>
    </xf>
    <xf numFmtId="0" fontId="24" fillId="0" borderId="45" xfId="0" applyFont="1" applyBorder="1" applyAlignment="1">
      <alignment vertical="center"/>
    </xf>
    <xf numFmtId="0" fontId="24" fillId="0" borderId="44" xfId="0" applyFont="1" applyBorder="1" applyAlignment="1">
      <alignment vertical="center"/>
    </xf>
    <xf numFmtId="0" fontId="24" fillId="0" borderId="43" xfId="0" applyFont="1" applyBorder="1" applyAlignment="1">
      <alignment vertical="center"/>
    </xf>
    <xf numFmtId="0" fontId="24" fillId="9" borderId="40" xfId="0" applyFont="1" applyFill="1" applyBorder="1" applyAlignment="1">
      <alignment vertical="center"/>
    </xf>
    <xf numFmtId="0" fontId="24" fillId="0" borderId="35" xfId="0" applyFont="1" applyBorder="1" applyAlignment="1">
      <alignment vertical="center"/>
    </xf>
    <xf numFmtId="0" fontId="24" fillId="0" borderId="36" xfId="0" applyFont="1" applyBorder="1" applyAlignment="1">
      <alignment vertical="center"/>
    </xf>
    <xf numFmtId="0" fontId="10" fillId="0" borderId="45" xfId="0" applyFont="1" applyBorder="1" applyAlignment="1">
      <alignment vertical="center"/>
    </xf>
    <xf numFmtId="0" fontId="10" fillId="0" borderId="46" xfId="0" applyFont="1" applyBorder="1" applyAlignment="1">
      <alignment vertical="center"/>
    </xf>
    <xf numFmtId="0" fontId="10" fillId="0" borderId="42" xfId="0" applyFont="1" applyBorder="1" applyAlignment="1">
      <alignment vertical="center"/>
    </xf>
    <xf numFmtId="0" fontId="10" fillId="0" borderId="41" xfId="0" applyFont="1" applyBorder="1" applyAlignment="1">
      <alignment vertical="center"/>
    </xf>
    <xf numFmtId="0" fontId="10" fillId="0" borderId="37" xfId="0" applyFont="1" applyBorder="1" applyAlignment="1">
      <alignment vertical="center"/>
    </xf>
    <xf numFmtId="0" fontId="10" fillId="0" borderId="38" xfId="0" applyFont="1" applyBorder="1" applyAlignment="1">
      <alignment vertical="center"/>
    </xf>
    <xf numFmtId="0" fontId="10" fillId="0" borderId="44" xfId="0" applyFont="1" applyBorder="1" applyAlignment="1">
      <alignment vertical="center"/>
    </xf>
    <xf numFmtId="0" fontId="21" fillId="0" borderId="39" xfId="0" applyFont="1" applyBorder="1" applyAlignment="1">
      <alignment vertical="top"/>
    </xf>
    <xf numFmtId="0" fontId="21" fillId="0" borderId="40" xfId="0" applyFont="1" applyBorder="1" applyAlignment="1">
      <alignment vertical="top"/>
    </xf>
    <xf numFmtId="0" fontId="10" fillId="0" borderId="43" xfId="0" applyFont="1" applyBorder="1" applyAlignment="1">
      <alignment vertical="center"/>
    </xf>
    <xf numFmtId="0" fontId="10" fillId="0" borderId="40" xfId="0" applyFont="1" applyBorder="1" applyAlignment="1">
      <alignment horizontal="center" vertical="center"/>
    </xf>
    <xf numFmtId="0" fontId="10" fillId="0" borderId="41" xfId="0" applyFont="1" applyBorder="1" applyAlignment="1">
      <alignment horizontal="center" vertical="center"/>
    </xf>
    <xf numFmtId="0" fontId="11" fillId="0" borderId="40" xfId="0" applyFont="1" applyBorder="1" applyAlignment="1">
      <alignment vertical="center"/>
    </xf>
    <xf numFmtId="0" fontId="11" fillId="0" borderId="40" xfId="0" applyFont="1" applyBorder="1" applyAlignment="1">
      <alignment horizontal="center" vertical="center"/>
    </xf>
    <xf numFmtId="0" fontId="11" fillId="0" borderId="40" xfId="0" applyFont="1" applyBorder="1" applyAlignment="1">
      <alignment horizontal="left" vertical="center"/>
    </xf>
    <xf numFmtId="0" fontId="11" fillId="0" borderId="40" xfId="0" applyFont="1" applyBorder="1" applyAlignment="1">
      <alignment horizontal="right" vertical="center"/>
    </xf>
    <xf numFmtId="0" fontId="10" fillId="0" borderId="40" xfId="0" applyFont="1" applyBorder="1" applyAlignment="1">
      <alignment horizontal="left" vertical="center"/>
    </xf>
    <xf numFmtId="0" fontId="10" fillId="0" borderId="40" xfId="0" applyFont="1" applyBorder="1" applyAlignment="1">
      <alignment horizontal="right" vertical="center"/>
    </xf>
    <xf numFmtId="0" fontId="11" fillId="0" borderId="46" xfId="0" applyFont="1" applyBorder="1" applyAlignment="1">
      <alignment vertical="center"/>
    </xf>
    <xf numFmtId="0" fontId="11" fillId="0" borderId="41" xfId="0" applyFont="1" applyBorder="1" applyAlignment="1">
      <alignment vertical="center"/>
    </xf>
    <xf numFmtId="0" fontId="26" fillId="0" borderId="0" xfId="0" applyFont="1"/>
    <xf numFmtId="0" fontId="26" fillId="0" borderId="0" xfId="0" applyFont="1" applyAlignment="1">
      <alignment horizontal="left"/>
    </xf>
    <xf numFmtId="0" fontId="10" fillId="0" borderId="41" xfId="0" applyFont="1" applyBorder="1" applyAlignment="1">
      <alignment horizontal="left" vertical="center"/>
    </xf>
    <xf numFmtId="10" fontId="11" fillId="0" borderId="40" xfId="0" applyNumberFormat="1" applyFont="1" applyBorder="1" applyAlignment="1">
      <alignment horizontal="left" vertical="center"/>
    </xf>
    <xf numFmtId="10" fontId="10" fillId="0" borderId="40" xfId="0" applyNumberFormat="1" applyFont="1" applyBorder="1" applyAlignment="1">
      <alignment horizontal="left" vertical="center"/>
    </xf>
    <xf numFmtId="4" fontId="11" fillId="2" borderId="31" xfId="0" applyNumberFormat="1" applyFont="1" applyFill="1" applyBorder="1" applyAlignment="1">
      <alignment horizontal="center" vertical="center"/>
    </xf>
    <xf numFmtId="166" fontId="11" fillId="2" borderId="31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4" fillId="10" borderId="40" xfId="0" applyFont="1" applyFill="1" applyBorder="1" applyAlignment="1">
      <alignment vertical="center"/>
    </xf>
    <xf numFmtId="0" fontId="24" fillId="0" borderId="38" xfId="0" applyFont="1" applyBorder="1" applyAlignment="1">
      <alignment vertical="center"/>
    </xf>
    <xf numFmtId="0" fontId="10" fillId="0" borderId="38" xfId="0" applyFont="1" applyBorder="1" applyAlignment="1">
      <alignment horizontal="left" vertical="center"/>
    </xf>
    <xf numFmtId="0" fontId="10" fillId="0" borderId="38" xfId="0" applyFont="1" applyBorder="1" applyAlignment="1">
      <alignment horizontal="center" vertical="center"/>
    </xf>
    <xf numFmtId="0" fontId="21" fillId="0" borderId="43" xfId="0" applyFont="1" applyBorder="1" applyAlignment="1">
      <alignment vertical="top"/>
    </xf>
    <xf numFmtId="0" fontId="10" fillId="0" borderId="40" xfId="0" applyFont="1" applyBorder="1" applyAlignment="1">
      <alignment vertical="center"/>
    </xf>
    <xf numFmtId="0" fontId="11" fillId="0" borderId="41" xfId="0" applyFont="1" applyBorder="1" applyAlignment="1">
      <alignment horizontal="left" vertical="center"/>
    </xf>
    <xf numFmtId="0" fontId="10" fillId="0" borderId="44" xfId="0" applyFont="1" applyBorder="1" applyAlignment="1">
      <alignment horizontal="center" vertical="center"/>
    </xf>
    <xf numFmtId="0" fontId="21" fillId="0" borderId="44" xfId="0" applyFont="1" applyBorder="1" applyAlignment="1">
      <alignment vertical="top"/>
    </xf>
    <xf numFmtId="0" fontId="11" fillId="0" borderId="45" xfId="0" applyFont="1" applyBorder="1" applyAlignment="1">
      <alignment vertical="center"/>
    </xf>
    <xf numFmtId="0" fontId="11" fillId="0" borderId="38" xfId="0" applyFont="1" applyBorder="1" applyAlignment="1">
      <alignment horizontal="left" vertical="center"/>
    </xf>
    <xf numFmtId="0" fontId="11" fillId="0" borderId="44" xfId="0" applyFont="1" applyBorder="1" applyAlignment="1">
      <alignment vertical="center"/>
    </xf>
    <xf numFmtId="0" fontId="11" fillId="0" borderId="43" xfId="0" applyFont="1" applyBorder="1" applyAlignment="1">
      <alignment vertical="center"/>
    </xf>
    <xf numFmtId="0" fontId="11" fillId="0" borderId="36" xfId="0" applyFont="1" applyBorder="1" applyAlignment="1">
      <alignment horizontal="center" vertical="center"/>
    </xf>
    <xf numFmtId="0" fontId="11" fillId="0" borderId="41" xfId="0" applyFont="1" applyBorder="1" applyAlignment="1">
      <alignment horizontal="center" vertical="center"/>
    </xf>
    <xf numFmtId="0" fontId="10" fillId="0" borderId="44" xfId="0" applyFont="1" applyBorder="1" applyAlignment="1">
      <alignment horizontal="left" vertical="center"/>
    </xf>
    <xf numFmtId="0" fontId="11" fillId="0" borderId="21" xfId="0" applyFont="1" applyBorder="1" applyAlignment="1">
      <alignment horizontal="left" vertical="center"/>
    </xf>
    <xf numFmtId="0" fontId="11" fillId="0" borderId="21" xfId="0" applyFont="1" applyBorder="1" applyAlignment="1">
      <alignment vertical="center"/>
    </xf>
    <xf numFmtId="0" fontId="0" fillId="0" borderId="47" xfId="0" applyFill="1" applyBorder="1"/>
    <xf numFmtId="0" fontId="10" fillId="0" borderId="0" xfId="0" applyFont="1" applyBorder="1" applyAlignment="1">
      <alignment vertical="center"/>
    </xf>
    <xf numFmtId="0" fontId="10" fillId="0" borderId="36" xfId="0" applyFont="1" applyBorder="1" applyAlignment="1">
      <alignment vertical="center"/>
    </xf>
    <xf numFmtId="0" fontId="10" fillId="0" borderId="36" xfId="0" applyFont="1" applyBorder="1" applyAlignment="1">
      <alignment horizontal="center" vertical="center"/>
    </xf>
    <xf numFmtId="0" fontId="10" fillId="0" borderId="43" xfId="0" applyFont="1" applyBorder="1" applyAlignment="1">
      <alignment horizontal="center" vertical="center"/>
    </xf>
    <xf numFmtId="3" fontId="11" fillId="0" borderId="40" xfId="0" applyNumberFormat="1" applyFont="1" applyBorder="1" applyAlignment="1">
      <alignment horizontal="left" vertical="center"/>
    </xf>
    <xf numFmtId="4" fontId="11" fillId="0" borderId="40" xfId="0" applyNumberFormat="1" applyFont="1" applyBorder="1" applyAlignment="1">
      <alignment horizontal="left" vertical="center"/>
    </xf>
    <xf numFmtId="0" fontId="10" fillId="0" borderId="43" xfId="0" applyFont="1" applyBorder="1" applyAlignment="1">
      <alignment horizontal="left" vertical="center"/>
    </xf>
    <xf numFmtId="0" fontId="0" fillId="0" borderId="9" xfId="0" applyBorder="1" applyAlignment="1">
      <alignment horizontal="center"/>
    </xf>
    <xf numFmtId="0" fontId="28" fillId="0" borderId="0" xfId="0" applyFont="1" applyAlignment="1">
      <alignment horizontal="center"/>
    </xf>
    <xf numFmtId="0" fontId="27" fillId="0" borderId="11" xfId="4" applyFont="1" applyBorder="1" applyAlignment="1">
      <alignment horizontal="center"/>
    </xf>
    <xf numFmtId="0" fontId="27" fillId="0" borderId="12" xfId="4" applyFont="1" applyBorder="1" applyAlignment="1">
      <alignment horizontal="center"/>
    </xf>
    <xf numFmtId="0" fontId="27" fillId="0" borderId="22" xfId="4" applyFont="1" applyBorder="1" applyAlignment="1">
      <alignment horizontal="center"/>
    </xf>
    <xf numFmtId="0" fontId="27" fillId="0" borderId="25" xfId="4" applyFont="1" applyBorder="1" applyAlignment="1">
      <alignment horizontal="center" vertical="center" wrapText="1"/>
    </xf>
    <xf numFmtId="0" fontId="27" fillId="0" borderId="47" xfId="4" applyFont="1" applyBorder="1" applyAlignment="1">
      <alignment horizontal="center" vertical="center" wrapText="1"/>
    </xf>
    <xf numFmtId="0" fontId="27" fillId="0" borderId="48" xfId="4" applyFont="1" applyBorder="1" applyAlignment="1">
      <alignment horizontal="center" vertical="center" wrapText="1"/>
    </xf>
    <xf numFmtId="0" fontId="27" fillId="0" borderId="25" xfId="4" applyFont="1" applyFill="1" applyBorder="1" applyAlignment="1">
      <alignment horizontal="center" vertical="center" wrapText="1"/>
    </xf>
    <xf numFmtId="0" fontId="27" fillId="0" borderId="47" xfId="4" applyFont="1" applyFill="1" applyBorder="1" applyAlignment="1">
      <alignment horizontal="center" vertical="center" wrapText="1"/>
    </xf>
    <xf numFmtId="0" fontId="27" fillId="0" borderId="48" xfId="4" applyFont="1" applyFill="1" applyBorder="1" applyAlignment="1">
      <alignment horizontal="center" vertical="center" wrapText="1"/>
    </xf>
    <xf numFmtId="0" fontId="27" fillId="0" borderId="25" xfId="4" applyFont="1" applyBorder="1" applyAlignment="1">
      <alignment horizontal="center" vertical="center"/>
    </xf>
    <xf numFmtId="0" fontId="27" fillId="0" borderId="47" xfId="4" applyFont="1" applyBorder="1" applyAlignment="1">
      <alignment horizontal="center" vertical="center"/>
    </xf>
    <xf numFmtId="0" fontId="27" fillId="0" borderId="48" xfId="4" applyFont="1" applyBorder="1" applyAlignment="1">
      <alignment horizontal="center" vertical="center"/>
    </xf>
    <xf numFmtId="0" fontId="29" fillId="0" borderId="0" xfId="0" applyFont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distributed" vertical="center"/>
    </xf>
    <xf numFmtId="0" fontId="0" fillId="0" borderId="6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1" fillId="0" borderId="32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</cellXfs>
  <cellStyles count="7">
    <cellStyle name="Millares" xfId="2" builtinId="3"/>
    <cellStyle name="Millares 2" xfId="6"/>
    <cellStyle name="Normal" xfId="0" builtinId="0"/>
    <cellStyle name="Normal 2 2 2" xfId="4"/>
    <cellStyle name="Normal 2 3" xfId="5"/>
    <cellStyle name="Normal_Hoja1" xfId="3"/>
    <cellStyle name="Porcentaje" xfId="1" builtinId="5"/>
  </cellStyles>
  <dxfs count="4">
    <dxf>
      <font>
        <b/>
        <i val="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71717</xdr:colOff>
      <xdr:row>3</xdr:row>
      <xdr:rowOff>98612</xdr:rowOff>
    </xdr:from>
    <xdr:to>
      <xdr:col>40</xdr:col>
      <xdr:colOff>315557</xdr:colOff>
      <xdr:row>44</xdr:row>
      <xdr:rowOff>15688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xmlns="" id="{7EADD2A1-E1CE-437D-8797-B353A143F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663646" y="636494"/>
          <a:ext cx="5766099" cy="5502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33</xdr:col>
      <xdr:colOff>125505</xdr:colOff>
      <xdr:row>45</xdr:row>
      <xdr:rowOff>134471</xdr:rowOff>
    </xdr:from>
    <xdr:to>
      <xdr:col>40</xdr:col>
      <xdr:colOff>141754</xdr:colOff>
      <xdr:row>53</xdr:row>
      <xdr:rowOff>58271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A6AB6A7B-7D6A-4767-B19D-A68F4495712C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0717434" y="6436659"/>
          <a:ext cx="5762625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33</xdr:col>
      <xdr:colOff>152400</xdr:colOff>
      <xdr:row>55</xdr:row>
      <xdr:rowOff>35858</xdr:rowOff>
    </xdr:from>
    <xdr:to>
      <xdr:col>40</xdr:col>
      <xdr:colOff>168649</xdr:colOff>
      <xdr:row>61</xdr:row>
      <xdr:rowOff>211230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B51D4810-F4DF-4AD0-A103-D1CF8B96F33E}"/>
            </a:ext>
          </a:extLst>
        </xdr:cNvPr>
        <xdr:cNvPicPr/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0744329" y="8166846"/>
          <a:ext cx="5762625" cy="1304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62753</xdr:colOff>
      <xdr:row>3</xdr:row>
      <xdr:rowOff>125506</xdr:rowOff>
    </xdr:from>
    <xdr:to>
      <xdr:col>18</xdr:col>
      <xdr:colOff>356609</xdr:colOff>
      <xdr:row>43</xdr:row>
      <xdr:rowOff>15353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621EC5AD-4C1D-4273-99C9-E5057B637FEB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157012" y="717177"/>
          <a:ext cx="6102985" cy="7088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71717</xdr:colOff>
      <xdr:row>47</xdr:row>
      <xdr:rowOff>116541</xdr:rowOff>
    </xdr:from>
    <xdr:to>
      <xdr:col>18</xdr:col>
      <xdr:colOff>23308</xdr:colOff>
      <xdr:row>82</xdr:row>
      <xdr:rowOff>141717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4C976C48-80ED-4F09-BCD4-C03CF1297CDD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165976" y="8659906"/>
          <a:ext cx="5760720" cy="63004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nexos\anexo%202\CNR%20Costos%20act%20Umirp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mirpa actualizado"/>
      <sheetName val="datos proyecto original"/>
      <sheetName val="C Privados original"/>
      <sheetName val="C Sociales Original"/>
    </sheetNames>
    <sheetDataSet>
      <sheetData sheetId="0"/>
      <sheetData sheetId="1"/>
      <sheetData sheetId="2">
        <row r="10">
          <cell r="B10">
            <v>8727789819.2667065</v>
          </cell>
          <cell r="C10">
            <v>1066624601.8203279</v>
          </cell>
          <cell r="D10">
            <v>1363245675.2458658</v>
          </cell>
          <cell r="E10">
            <v>0</v>
          </cell>
          <cell r="F10">
            <v>0</v>
          </cell>
          <cell r="G10">
            <v>0</v>
          </cell>
          <cell r="H10">
            <v>1058262321.3805735</v>
          </cell>
        </row>
        <row r="11">
          <cell r="B11">
            <v>0</v>
          </cell>
          <cell r="C11">
            <v>0</v>
          </cell>
          <cell r="D11">
            <v>0</v>
          </cell>
          <cell r="E11">
            <v>27274343.185208462</v>
          </cell>
          <cell r="F11">
            <v>33710332.172671847</v>
          </cell>
          <cell r="G11">
            <v>9229494.6622353233</v>
          </cell>
          <cell r="H11">
            <v>598724561.11385012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27274343.185208462</v>
          </cell>
          <cell r="F12">
            <v>33710332.172671847</v>
          </cell>
          <cell r="G12">
            <v>10383181.495014738</v>
          </cell>
          <cell r="H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27274343.185208462</v>
          </cell>
          <cell r="F13">
            <v>33710332.172671847</v>
          </cell>
          <cell r="G13">
            <v>20766362.990029477</v>
          </cell>
          <cell r="H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27274343.185208462</v>
          </cell>
          <cell r="F14">
            <v>33710332.172671847</v>
          </cell>
          <cell r="G14">
            <v>34610604.983382463</v>
          </cell>
          <cell r="H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27274343.185208462</v>
          </cell>
          <cell r="F15">
            <v>33710332.172671847</v>
          </cell>
          <cell r="G15">
            <v>46147473.311176613</v>
          </cell>
          <cell r="H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27274343.185208462</v>
          </cell>
          <cell r="F16">
            <v>33710332.172671847</v>
          </cell>
          <cell r="G16">
            <v>57684341.63897077</v>
          </cell>
          <cell r="H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27274343.185208462</v>
          </cell>
          <cell r="F17">
            <v>33710332.172671847</v>
          </cell>
          <cell r="G17">
            <v>57684341.63897077</v>
          </cell>
          <cell r="H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27274343.185208462</v>
          </cell>
          <cell r="F18">
            <v>33710332.172671847</v>
          </cell>
          <cell r="G18">
            <v>57684341.63897077</v>
          </cell>
          <cell r="H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27274343.185208462</v>
          </cell>
          <cell r="F19">
            <v>33710332.172671847</v>
          </cell>
          <cell r="G19">
            <v>57684341.63897077</v>
          </cell>
          <cell r="H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27274343.185208462</v>
          </cell>
          <cell r="F20">
            <v>33710332.172671847</v>
          </cell>
          <cell r="G20">
            <v>57684341.63897077</v>
          </cell>
          <cell r="H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27274343.185208462</v>
          </cell>
          <cell r="F21">
            <v>33710332.172671847</v>
          </cell>
          <cell r="G21">
            <v>57684341.63897077</v>
          </cell>
          <cell r="H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27274343.185208462</v>
          </cell>
          <cell r="F22">
            <v>33710332.172671847</v>
          </cell>
          <cell r="G22">
            <v>57684341.63897077</v>
          </cell>
          <cell r="H22">
            <v>0</v>
          </cell>
        </row>
        <row r="23">
          <cell r="B23">
            <v>0</v>
          </cell>
          <cell r="C23">
            <v>0</v>
          </cell>
          <cell r="D23">
            <v>0</v>
          </cell>
          <cell r="E23">
            <v>27274343.185208462</v>
          </cell>
          <cell r="F23">
            <v>33710332.172671847</v>
          </cell>
          <cell r="G23">
            <v>57684341.63897077</v>
          </cell>
          <cell r="H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27274343.185208462</v>
          </cell>
          <cell r="F24">
            <v>33710332.172671847</v>
          </cell>
          <cell r="G24">
            <v>57684341.63897077</v>
          </cell>
          <cell r="H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27274343.185208462</v>
          </cell>
          <cell r="F25">
            <v>33710332.172671847</v>
          </cell>
          <cell r="G25">
            <v>57684341.63897077</v>
          </cell>
          <cell r="H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27274343.185208462</v>
          </cell>
          <cell r="F26">
            <v>33710332.172671847</v>
          </cell>
          <cell r="G26">
            <v>57684341.63897077</v>
          </cell>
          <cell r="H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27274343.185208462</v>
          </cell>
          <cell r="F27">
            <v>33710332.172671847</v>
          </cell>
          <cell r="G27">
            <v>57684341.63897077</v>
          </cell>
          <cell r="H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27274343.185208462</v>
          </cell>
          <cell r="F28">
            <v>33710332.172671847</v>
          </cell>
          <cell r="G28">
            <v>57684341.63897077</v>
          </cell>
          <cell r="H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27274343.185208462</v>
          </cell>
          <cell r="F29">
            <v>33710332.172671847</v>
          </cell>
          <cell r="G29">
            <v>57684341.63897077</v>
          </cell>
          <cell r="H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27274343.185208462</v>
          </cell>
          <cell r="F30">
            <v>33710332.172671847</v>
          </cell>
          <cell r="G30">
            <v>57684341.63897077</v>
          </cell>
          <cell r="H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27274343.185208462</v>
          </cell>
          <cell r="F31">
            <v>33710332.172671847</v>
          </cell>
          <cell r="G31">
            <v>57684341.63897077</v>
          </cell>
          <cell r="H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27274343.185208462</v>
          </cell>
          <cell r="F32">
            <v>33710332.172671847</v>
          </cell>
          <cell r="G32">
            <v>57684341.63897077</v>
          </cell>
          <cell r="H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27274343.185208462</v>
          </cell>
          <cell r="F33">
            <v>33710332.172671847</v>
          </cell>
          <cell r="G33">
            <v>57684341.63897077</v>
          </cell>
          <cell r="H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27274343.185208462</v>
          </cell>
          <cell r="F34">
            <v>33710332.172671847</v>
          </cell>
          <cell r="G34">
            <v>57684341.63897077</v>
          </cell>
          <cell r="H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27274343.185208462</v>
          </cell>
          <cell r="F35">
            <v>33710332.172671847</v>
          </cell>
          <cell r="G35">
            <v>57684341.63897077</v>
          </cell>
          <cell r="H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27274343.185208462</v>
          </cell>
          <cell r="F36">
            <v>33710332.172671847</v>
          </cell>
          <cell r="G36">
            <v>57684341.63897077</v>
          </cell>
          <cell r="H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27274343.185208462</v>
          </cell>
          <cell r="F37">
            <v>33710332.172671847</v>
          </cell>
          <cell r="G37">
            <v>57684341.63897077</v>
          </cell>
          <cell r="H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27274343.185208462</v>
          </cell>
          <cell r="F38">
            <v>33710332.172671847</v>
          </cell>
          <cell r="G38">
            <v>57684341.63897077</v>
          </cell>
          <cell r="H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27274343.185208462</v>
          </cell>
          <cell r="F39">
            <v>33710332.172671847</v>
          </cell>
          <cell r="G39">
            <v>57684341.63897077</v>
          </cell>
          <cell r="H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27274343.185208462</v>
          </cell>
          <cell r="F40">
            <v>33710332.172671847</v>
          </cell>
          <cell r="G40">
            <v>57684341.63897077</v>
          </cell>
          <cell r="H40">
            <v>0</v>
          </cell>
        </row>
      </sheetData>
      <sheetData sheetId="3">
        <row r="8">
          <cell r="B8">
            <v>7376745645.6647635</v>
          </cell>
          <cell r="C8">
            <v>951884290.82885242</v>
          </cell>
          <cell r="D8">
            <v>1363245675.2458658</v>
          </cell>
          <cell r="E8">
            <v>0</v>
          </cell>
          <cell r="F8">
            <v>0</v>
          </cell>
          <cell r="G8">
            <v>0</v>
          </cell>
          <cell r="H8">
            <v>1058262321.3805735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23052330.142702386</v>
          </cell>
          <cell r="F9">
            <v>32818540.786098819</v>
          </cell>
          <cell r="G9">
            <v>9229494.6622353233</v>
          </cell>
          <cell r="H9">
            <v>598724561.11385012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23052330.142702386</v>
          </cell>
          <cell r="F10">
            <v>32818540.786098819</v>
          </cell>
          <cell r="G10">
            <v>10383181.495014738</v>
          </cell>
          <cell r="H10">
            <v>0</v>
          </cell>
        </row>
        <row r="11">
          <cell r="B11">
            <v>0</v>
          </cell>
          <cell r="C11">
            <v>0</v>
          </cell>
          <cell r="D11">
            <v>0</v>
          </cell>
          <cell r="E11">
            <v>23052330.142702386</v>
          </cell>
          <cell r="F11">
            <v>32818540.786098819</v>
          </cell>
          <cell r="G11">
            <v>20766362.990029477</v>
          </cell>
          <cell r="H11">
            <v>0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23052330.142702386</v>
          </cell>
          <cell r="F12">
            <v>32818540.786098819</v>
          </cell>
          <cell r="G12">
            <v>34610604.983382463</v>
          </cell>
          <cell r="H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23052330.142702386</v>
          </cell>
          <cell r="F13">
            <v>32818540.786098819</v>
          </cell>
          <cell r="G13">
            <v>46147473.311176613</v>
          </cell>
          <cell r="H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23052330.142702386</v>
          </cell>
          <cell r="F14">
            <v>32818540.786098819</v>
          </cell>
          <cell r="G14">
            <v>57684341.63897077</v>
          </cell>
          <cell r="H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23052330.142702386</v>
          </cell>
          <cell r="F15">
            <v>32818540.786098819</v>
          </cell>
          <cell r="G15">
            <v>57684341.63897077</v>
          </cell>
          <cell r="H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23052330.142702386</v>
          </cell>
          <cell r="F16">
            <v>32818540.786098819</v>
          </cell>
          <cell r="G16">
            <v>57684341.63897077</v>
          </cell>
          <cell r="H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23052330.142702386</v>
          </cell>
          <cell r="F17">
            <v>32818540.786098819</v>
          </cell>
          <cell r="G17">
            <v>57684341.63897077</v>
          </cell>
          <cell r="H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23052330.142702386</v>
          </cell>
          <cell r="F18">
            <v>32818540.786098819</v>
          </cell>
          <cell r="G18">
            <v>57684341.63897077</v>
          </cell>
          <cell r="H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23052330.142702386</v>
          </cell>
          <cell r="F19">
            <v>32818540.786098819</v>
          </cell>
          <cell r="G19">
            <v>57684341.63897077</v>
          </cell>
          <cell r="H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23052330.142702386</v>
          </cell>
          <cell r="F20">
            <v>32818540.786098819</v>
          </cell>
          <cell r="G20">
            <v>57684341.63897077</v>
          </cell>
          <cell r="H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23052330.142702386</v>
          </cell>
          <cell r="F21">
            <v>32818540.786098819</v>
          </cell>
          <cell r="G21">
            <v>57684341.63897077</v>
          </cell>
          <cell r="H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23052330.142702386</v>
          </cell>
          <cell r="F22">
            <v>32818540.786098819</v>
          </cell>
          <cell r="G22">
            <v>57684341.63897077</v>
          </cell>
          <cell r="H22">
            <v>0</v>
          </cell>
        </row>
        <row r="23">
          <cell r="B23">
            <v>0</v>
          </cell>
          <cell r="C23">
            <v>0</v>
          </cell>
          <cell r="D23">
            <v>0</v>
          </cell>
          <cell r="E23">
            <v>23052330.142702386</v>
          </cell>
          <cell r="F23">
            <v>32818540.786098819</v>
          </cell>
          <cell r="G23">
            <v>57684341.63897077</v>
          </cell>
          <cell r="H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23052330.142702386</v>
          </cell>
          <cell r="F24">
            <v>32818540.786098819</v>
          </cell>
          <cell r="G24">
            <v>57684341.63897077</v>
          </cell>
          <cell r="H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23052330.142702386</v>
          </cell>
          <cell r="F25">
            <v>32818540.786098819</v>
          </cell>
          <cell r="G25">
            <v>57684341.63897077</v>
          </cell>
          <cell r="H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23052330.142702386</v>
          </cell>
          <cell r="F26">
            <v>32818540.786098819</v>
          </cell>
          <cell r="G26">
            <v>57684341.63897077</v>
          </cell>
          <cell r="H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23052330.142702386</v>
          </cell>
          <cell r="F27">
            <v>32818540.786098819</v>
          </cell>
          <cell r="G27">
            <v>57684341.63897077</v>
          </cell>
          <cell r="H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23052330.142702386</v>
          </cell>
          <cell r="F28">
            <v>32818540.786098819</v>
          </cell>
          <cell r="G28">
            <v>57684341.63897077</v>
          </cell>
          <cell r="H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23052330.142702386</v>
          </cell>
          <cell r="F29">
            <v>32818540.786098819</v>
          </cell>
          <cell r="G29">
            <v>57684341.63897077</v>
          </cell>
          <cell r="H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23052330.142702386</v>
          </cell>
          <cell r="F30">
            <v>32818540.786098819</v>
          </cell>
          <cell r="G30">
            <v>57684341.63897077</v>
          </cell>
          <cell r="H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23052330.142702386</v>
          </cell>
          <cell r="F31">
            <v>32818540.786098819</v>
          </cell>
          <cell r="G31">
            <v>57684341.63897077</v>
          </cell>
          <cell r="H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23052330.142702386</v>
          </cell>
          <cell r="F32">
            <v>32818540.786098819</v>
          </cell>
          <cell r="G32">
            <v>57684341.63897077</v>
          </cell>
          <cell r="H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23052330.142702386</v>
          </cell>
          <cell r="F33">
            <v>32818540.786098819</v>
          </cell>
          <cell r="G33">
            <v>57684341.63897077</v>
          </cell>
          <cell r="H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23052330.142702386</v>
          </cell>
          <cell r="F34">
            <v>32818540.786098819</v>
          </cell>
          <cell r="G34">
            <v>57684341.63897077</v>
          </cell>
          <cell r="H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23052330.142702386</v>
          </cell>
          <cell r="F35">
            <v>32818540.786098819</v>
          </cell>
          <cell r="G35">
            <v>57684341.63897077</v>
          </cell>
          <cell r="H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23052330.142702386</v>
          </cell>
          <cell r="F36">
            <v>32818540.786098819</v>
          </cell>
          <cell r="G36">
            <v>57684341.63897077</v>
          </cell>
          <cell r="H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23052330.142702386</v>
          </cell>
          <cell r="F37">
            <v>32818540.786098819</v>
          </cell>
          <cell r="G37">
            <v>57684341.63897077</v>
          </cell>
          <cell r="H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23052330.142702386</v>
          </cell>
          <cell r="F38">
            <v>32818540.786098819</v>
          </cell>
          <cell r="G38">
            <v>57684341.63897077</v>
          </cell>
          <cell r="H38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3"/>
  <sheetViews>
    <sheetView zoomScale="25" zoomScaleNormal="25" workbookViewId="0">
      <selection activeCell="C28" sqref="C28"/>
    </sheetView>
  </sheetViews>
  <sheetFormatPr baseColWidth="10" defaultRowHeight="15" x14ac:dyDescent="0.25"/>
  <cols>
    <col min="1" max="1" width="11.42578125" bestFit="1" customWidth="1"/>
    <col min="2" max="2" width="11.7109375" bestFit="1" customWidth="1"/>
    <col min="3" max="7" width="12.85546875" bestFit="1" customWidth="1"/>
    <col min="8" max="8" width="11.7109375" bestFit="1" customWidth="1"/>
    <col min="9" max="31" width="12.85546875" bestFit="1" customWidth="1"/>
  </cols>
  <sheetData>
    <row r="1" spans="1:19" ht="15.75" thickBot="1" x14ac:dyDescent="0.3">
      <c r="A1" s="390" t="s">
        <v>251</v>
      </c>
      <c r="B1" s="390"/>
      <c r="C1" s="390"/>
      <c r="D1" s="390"/>
      <c r="E1" s="390"/>
      <c r="F1" s="390"/>
      <c r="G1" s="390"/>
      <c r="H1" s="390"/>
      <c r="I1" s="390"/>
      <c r="K1" s="390" t="s">
        <v>252</v>
      </c>
      <c r="L1" s="390"/>
      <c r="M1" s="390"/>
      <c r="N1" s="390"/>
      <c r="O1" s="390"/>
      <c r="P1" s="390"/>
      <c r="Q1" s="390"/>
      <c r="R1" s="390"/>
      <c r="S1" s="390"/>
    </row>
    <row r="2" spans="1:19" ht="30.75" thickBot="1" x14ac:dyDescent="0.3">
      <c r="A2" s="44" t="s">
        <v>93</v>
      </c>
      <c r="B2" s="44" t="s">
        <v>235</v>
      </c>
      <c r="C2" s="47" t="s">
        <v>241</v>
      </c>
      <c r="D2" s="42" t="s">
        <v>256</v>
      </c>
      <c r="E2" s="47" t="s">
        <v>257</v>
      </c>
      <c r="F2" s="41" t="s">
        <v>114</v>
      </c>
      <c r="G2" s="47" t="s">
        <v>115</v>
      </c>
      <c r="H2" s="43" t="s">
        <v>242</v>
      </c>
      <c r="I2" s="47" t="s">
        <v>116</v>
      </c>
      <c r="K2" s="44" t="s">
        <v>93</v>
      </c>
      <c r="L2" s="44" t="s">
        <v>235</v>
      </c>
      <c r="M2" s="47" t="s">
        <v>241</v>
      </c>
      <c r="N2" s="42" t="s">
        <v>256</v>
      </c>
      <c r="O2" s="47" t="s">
        <v>257</v>
      </c>
      <c r="P2" s="41" t="s">
        <v>114</v>
      </c>
      <c r="Q2" s="47" t="s">
        <v>115</v>
      </c>
      <c r="R2" s="43" t="s">
        <v>242</v>
      </c>
      <c r="S2" s="43" t="s">
        <v>116</v>
      </c>
    </row>
    <row r="3" spans="1:19" x14ac:dyDescent="0.25">
      <c r="A3" s="45">
        <v>0</v>
      </c>
      <c r="B3" s="297">
        <f t="array" ref="B3:B33">+TRANSPOSE('9. Rentabilidad PP'!$B$19:$AF$19)</f>
        <v>13892.570779046691</v>
      </c>
      <c r="C3" s="300">
        <f t="array" ref="C3:C33">+TRANSPOSE('9. Rentabilidad PP'!$B$20:$AF$20)</f>
        <v>0</v>
      </c>
      <c r="D3" s="301">
        <f t="array" aca="1" ref="D3:D33" ca="1">+TRANSPOSE('7. BA CP PP'!$B$64:$AF$64)/1000000</f>
        <v>0</v>
      </c>
      <c r="E3" s="301">
        <f t="array" aca="1" ref="E3:E33" ca="1">+TRANSPOSE('7. BA CP PP'!$B$65:$AF$65/1000000)</f>
        <v>-44.405129887532112</v>
      </c>
      <c r="F3" s="301">
        <f t="array" aca="1" ref="F3:F33" ca="1">+TRANSPOSE('6. BA SP PP'!$B$60:$AF$60/1000000)</f>
        <v>475.42213053183258</v>
      </c>
      <c r="G3" s="301">
        <f t="array" aca="1" ref="G3:G33" ca="1">TRANSPOSE('7. BA CP PP'!$B$60:$AF$60/1000000)</f>
        <v>519.82726041936473</v>
      </c>
      <c r="H3" s="302">
        <f t="array" aca="1" ref="H3:H33" ca="1">+TRANSPOSE('9. Rentabilidad PP'!$B$15:$AF$15)</f>
        <v>44.405129887532112</v>
      </c>
      <c r="I3" s="303">
        <f t="array" aca="1" ref="I3:I33" ca="1">+TRANSPOSE('9. Rentabilidad PP'!$B$22:$AF$22)</f>
        <v>-13848.165649159158</v>
      </c>
      <c r="K3" s="45">
        <v>0</v>
      </c>
      <c r="L3" s="297">
        <f t="array" ref="L3:L33">+TRANSPOSE('9.1 Rentabilidad PS'!$B$20:$AF$20)</f>
        <v>12225.605812936985</v>
      </c>
      <c r="M3" s="300">
        <f t="array" ref="M3:M33">+TRANSPOSE('9.1 Rentabilidad PS'!$B$21:$AF$21)</f>
        <v>0</v>
      </c>
      <c r="N3" s="301">
        <f t="array" aca="1" ref="N3:N33" ca="1">+TRANSPOSE('7.1 BA CP PS'!$B$64:$AF$64)/1000000</f>
        <v>0</v>
      </c>
      <c r="O3" s="301">
        <f t="array" aca="1" ref="O3:O33" ca="1">+TRANSPOSE('7.1 BA CP PS'!$B$65:$AF$65/1000000)</f>
        <v>0</v>
      </c>
      <c r="P3" s="301">
        <f t="array" aca="1" ref="P3:P33" ca="1">+TRANSPOSE('6.1 BA SP PS'!$B$60:$AF$60/1000000)</f>
        <v>672.36018115724505</v>
      </c>
      <c r="Q3" s="301">
        <f t="array" aca="1" ref="Q3:Q33" ca="1">TRANSPOSE('7.1 BA CP PS'!$B$60:$AF$60/1000000)</f>
        <v>672.36018115724505</v>
      </c>
      <c r="R3" s="302">
        <f t="array" aca="1" ref="R3:R33" ca="1">+TRANSPOSE('9.1 Rentabilidad PS'!$B$16:$AF$16)</f>
        <v>0</v>
      </c>
      <c r="S3" s="303">
        <f t="array" aca="1" ref="S3:S33" ca="1">+TRANSPOSE('9.1 Rentabilidad PS'!$B$23:$AF$23)</f>
        <v>-12225.605812936985</v>
      </c>
    </row>
    <row r="4" spans="1:19" x14ac:dyDescent="0.25">
      <c r="A4" s="45">
        <v>1</v>
      </c>
      <c r="B4" s="298">
        <v>760.7512843769174</v>
      </c>
      <c r="C4" s="292">
        <v>0</v>
      </c>
      <c r="D4" s="48">
        <f ca="1"/>
        <v>92.883599863927131</v>
      </c>
      <c r="E4" s="48">
        <f ca="1"/>
        <v>18.791401611039042</v>
      </c>
      <c r="F4" s="48">
        <f ca="1"/>
        <v>475.42213053183258</v>
      </c>
      <c r="G4" s="48">
        <f ca="1"/>
        <v>549.51432878472065</v>
      </c>
      <c r="H4" s="49">
        <f ca="1"/>
        <v>74.092198252888082</v>
      </c>
      <c r="I4" s="303">
        <f ca="1"/>
        <v>-686.65908612402927</v>
      </c>
      <c r="K4" s="45">
        <v>1</v>
      </c>
      <c r="L4" s="298">
        <v>754.93560484393606</v>
      </c>
      <c r="M4" s="292">
        <v>0</v>
      </c>
      <c r="N4" s="48">
        <f ca="1"/>
        <v>92.883599863927131</v>
      </c>
      <c r="O4" s="48">
        <f ca="1"/>
        <v>50.350261701322317</v>
      </c>
      <c r="P4" s="48">
        <f ca="1"/>
        <v>672.36018115724505</v>
      </c>
      <c r="Q4" s="48">
        <f ca="1"/>
        <v>714.89351931984982</v>
      </c>
      <c r="R4" s="49">
        <f ca="1"/>
        <v>42.533338162604807</v>
      </c>
      <c r="S4" s="303">
        <f ca="1"/>
        <v>-712.4022666813313</v>
      </c>
    </row>
    <row r="5" spans="1:19" x14ac:dyDescent="0.25">
      <c r="A5" s="45">
        <v>2</v>
      </c>
      <c r="B5" s="298">
        <v>81.163171210062302</v>
      </c>
      <c r="C5" s="292">
        <v>0</v>
      </c>
      <c r="D5" s="48">
        <f ca="1"/>
        <v>278.65079959178138</v>
      </c>
      <c r="E5" s="48">
        <f ca="1"/>
        <v>172.23308264072477</v>
      </c>
      <c r="F5" s="48">
        <f ca="1"/>
        <v>475.42213053183258</v>
      </c>
      <c r="G5" s="48">
        <f ca="1"/>
        <v>581.83984748288913</v>
      </c>
      <c r="H5" s="49">
        <f ca="1"/>
        <v>106.4177169510566</v>
      </c>
      <c r="I5" s="303">
        <f ca="1"/>
        <v>25.254545740994303</v>
      </c>
      <c r="K5" s="45">
        <v>2</v>
      </c>
      <c r="L5" s="298">
        <v>75.347491677080967</v>
      </c>
      <c r="M5" s="292">
        <v>0</v>
      </c>
      <c r="N5" s="48">
        <f ca="1"/>
        <v>278.65079959178138</v>
      </c>
      <c r="O5" s="48">
        <f ca="1"/>
        <v>171.84164914017595</v>
      </c>
      <c r="P5" s="48">
        <f ca="1"/>
        <v>672.36018115724505</v>
      </c>
      <c r="Q5" s="48">
        <f ca="1"/>
        <v>779.16933160885048</v>
      </c>
      <c r="R5" s="49">
        <f ca="1"/>
        <v>106.80915045160543</v>
      </c>
      <c r="S5" s="303">
        <f ca="1"/>
        <v>31.461658774524466</v>
      </c>
    </row>
    <row r="6" spans="1:19" x14ac:dyDescent="0.25">
      <c r="A6" s="45">
        <v>3</v>
      </c>
      <c r="B6" s="298">
        <v>92.971455422969086</v>
      </c>
      <c r="C6" s="292">
        <v>0</v>
      </c>
      <c r="D6" s="48">
        <f ca="1"/>
        <v>559.75186522904039</v>
      </c>
      <c r="E6" s="48">
        <f ca="1"/>
        <v>450.26436077637067</v>
      </c>
      <c r="F6" s="48">
        <f ca="1"/>
        <v>475.42213053183258</v>
      </c>
      <c r="G6" s="48">
        <f ca="1"/>
        <v>584.9096349845023</v>
      </c>
      <c r="H6" s="49">
        <f ca="1"/>
        <v>109.48750445266974</v>
      </c>
      <c r="I6" s="303">
        <f ca="1"/>
        <v>16.516049029700653</v>
      </c>
      <c r="K6" s="45">
        <v>3</v>
      </c>
      <c r="L6" s="298">
        <v>87.155775889987765</v>
      </c>
      <c r="M6" s="292">
        <v>0</v>
      </c>
      <c r="N6" s="48">
        <f ca="1"/>
        <v>559.75186522904039</v>
      </c>
      <c r="O6" s="48">
        <f ca="1"/>
        <v>390.91166064748921</v>
      </c>
      <c r="P6" s="48">
        <f ca="1"/>
        <v>672.36018115724505</v>
      </c>
      <c r="Q6" s="48">
        <f ca="1"/>
        <v>841.20038573879629</v>
      </c>
      <c r="R6" s="49">
        <f ca="1"/>
        <v>168.84020458155121</v>
      </c>
      <c r="S6" s="303">
        <f ca="1"/>
        <v>81.68442869156344</v>
      </c>
    </row>
    <row r="7" spans="1:19" x14ac:dyDescent="0.25">
      <c r="A7" s="45">
        <v>4</v>
      </c>
      <c r="B7" s="298">
        <v>108.71583437351147</v>
      </c>
      <c r="C7" s="292">
        <v>0</v>
      </c>
      <c r="D7" s="48">
        <f ca="1"/>
        <v>950.06912026766372</v>
      </c>
      <c r="E7" s="48">
        <f ca="1"/>
        <v>901.19708970317595</v>
      </c>
      <c r="F7" s="48">
        <f ca="1"/>
        <v>475.42213053183258</v>
      </c>
      <c r="G7" s="48">
        <f ca="1"/>
        <v>524.29416109632041</v>
      </c>
      <c r="H7" s="49">
        <f ca="1"/>
        <v>48.872030564487815</v>
      </c>
      <c r="I7" s="303">
        <f ca="1"/>
        <v>-59.843803809023655</v>
      </c>
      <c r="K7" s="45">
        <v>4</v>
      </c>
      <c r="L7" s="298">
        <v>102.90015484053015</v>
      </c>
      <c r="M7" s="292">
        <v>0</v>
      </c>
      <c r="N7" s="48">
        <f ca="1"/>
        <v>950.06912026766372</v>
      </c>
      <c r="O7" s="48">
        <f ca="1"/>
        <v>744.75338177753895</v>
      </c>
      <c r="P7" s="48">
        <f ca="1"/>
        <v>672.36018115724505</v>
      </c>
      <c r="Q7" s="48">
        <f ca="1"/>
        <v>877.67591964736982</v>
      </c>
      <c r="R7" s="49">
        <f ca="1"/>
        <v>205.31573849012483</v>
      </c>
      <c r="S7" s="303">
        <f ca="1"/>
        <v>102.41558364959468</v>
      </c>
    </row>
    <row r="8" spans="1:19" x14ac:dyDescent="0.25">
      <c r="A8" s="45">
        <v>5</v>
      </c>
      <c r="B8" s="298">
        <v>121.8361501656301</v>
      </c>
      <c r="C8" s="292">
        <v>0</v>
      </c>
      <c r="D8" s="48">
        <f ca="1"/>
        <v>1152.5086314085959</v>
      </c>
      <c r="E8" s="48">
        <f ca="1"/>
        <v>920.38024575494182</v>
      </c>
      <c r="F8" s="48">
        <f ca="1"/>
        <v>475.42213053183258</v>
      </c>
      <c r="G8" s="48">
        <f ca="1"/>
        <v>707.55051618548657</v>
      </c>
      <c r="H8" s="49">
        <f ca="1"/>
        <v>232.12838565365399</v>
      </c>
      <c r="I8" s="303">
        <f ca="1"/>
        <v>110.29223548802389</v>
      </c>
      <c r="K8" s="45">
        <v>5</v>
      </c>
      <c r="L8" s="298">
        <v>116.0204706326488</v>
      </c>
      <c r="M8" s="292">
        <v>0</v>
      </c>
      <c r="N8" s="48">
        <f ca="1"/>
        <v>1152.5086314085959</v>
      </c>
      <c r="O8" s="48">
        <f ca="1"/>
        <v>762.65435576028813</v>
      </c>
      <c r="P8" s="48">
        <f ca="1"/>
        <v>672.36018115724505</v>
      </c>
      <c r="Q8" s="48">
        <f ca="1"/>
        <v>1062.2144568055528</v>
      </c>
      <c r="R8" s="49">
        <f ca="1"/>
        <v>389.85427564830769</v>
      </c>
      <c r="S8" s="303">
        <f ca="1"/>
        <v>273.83380501565887</v>
      </c>
    </row>
    <row r="9" spans="1:19" x14ac:dyDescent="0.25">
      <c r="A9" s="45">
        <v>6</v>
      </c>
      <c r="B9" s="298">
        <v>134.95646595774878</v>
      </c>
      <c r="C9" s="292">
        <v>0</v>
      </c>
      <c r="D9" s="48">
        <f ca="1"/>
        <v>1420.86580803527</v>
      </c>
      <c r="E9" s="48">
        <f ca="1"/>
        <v>1122.5911351870584</v>
      </c>
      <c r="F9" s="48">
        <f ca="1"/>
        <v>475.42213053183258</v>
      </c>
      <c r="G9" s="48">
        <f ca="1"/>
        <v>773.696803380044</v>
      </c>
      <c r="H9" s="49">
        <f ca="1"/>
        <v>298.27467284821142</v>
      </c>
      <c r="I9" s="303">
        <f ca="1"/>
        <v>163.31820689046265</v>
      </c>
      <c r="K9" s="45">
        <v>6</v>
      </c>
      <c r="L9" s="298">
        <v>129.14078642476744</v>
      </c>
      <c r="M9" s="292">
        <v>0</v>
      </c>
      <c r="N9" s="48">
        <f ca="1"/>
        <v>1420.86580803527</v>
      </c>
      <c r="O9" s="48">
        <f ca="1"/>
        <v>921.5891449690846</v>
      </c>
      <c r="P9" s="48">
        <f ca="1"/>
        <v>672.36018115724505</v>
      </c>
      <c r="Q9" s="48">
        <f ca="1"/>
        <v>1171.6368442234304</v>
      </c>
      <c r="R9" s="49">
        <f ca="1"/>
        <v>499.27666306618534</v>
      </c>
      <c r="S9" s="303">
        <f ca="1"/>
        <v>370.13587664141789</v>
      </c>
    </row>
    <row r="10" spans="1:19" x14ac:dyDescent="0.25">
      <c r="A10" s="45">
        <v>7</v>
      </c>
      <c r="B10" s="298">
        <v>134.95646595774878</v>
      </c>
      <c r="C10" s="292">
        <v>0</v>
      </c>
      <c r="D10" s="48">
        <f ca="1"/>
        <v>1564.564086444977</v>
      </c>
      <c r="E10" s="48">
        <f ca="1"/>
        <v>1047.2770763344938</v>
      </c>
      <c r="F10" s="48">
        <f ca="1"/>
        <v>475.42213053183258</v>
      </c>
      <c r="G10" s="48">
        <f ca="1"/>
        <v>992.7091406423159</v>
      </c>
      <c r="H10" s="49">
        <f ca="1"/>
        <v>517.28701011048327</v>
      </c>
      <c r="I10" s="303">
        <f ca="1"/>
        <v>382.33054415273449</v>
      </c>
      <c r="K10" s="45">
        <v>7</v>
      </c>
      <c r="L10" s="298">
        <v>129.14078642476744</v>
      </c>
      <c r="M10" s="292">
        <v>0</v>
      </c>
      <c r="N10" s="48">
        <f ca="1"/>
        <v>1564.564086444977</v>
      </c>
      <c r="O10" s="48">
        <f ca="1"/>
        <v>864.1731365925516</v>
      </c>
      <c r="P10" s="48">
        <f ca="1"/>
        <v>672.36018115724505</v>
      </c>
      <c r="Q10" s="48">
        <f ca="1"/>
        <v>1372.7511310096704</v>
      </c>
      <c r="R10" s="49">
        <f ca="1"/>
        <v>700.39094985242548</v>
      </c>
      <c r="S10" s="303">
        <f ca="1"/>
        <v>571.25016342765798</v>
      </c>
    </row>
    <row r="11" spans="1:19" x14ac:dyDescent="0.25">
      <c r="A11" s="45">
        <v>8</v>
      </c>
      <c r="B11" s="298">
        <v>134.95646595774878</v>
      </c>
      <c r="C11" s="292">
        <v>0</v>
      </c>
      <c r="D11" s="48">
        <f ca="1"/>
        <v>1734.7213390123618</v>
      </c>
      <c r="E11" s="48">
        <f ca="1"/>
        <v>1109.6251327605514</v>
      </c>
      <c r="F11" s="48">
        <f ca="1"/>
        <v>475.42213053183258</v>
      </c>
      <c r="G11" s="48">
        <f ca="1"/>
        <v>1100.518336783643</v>
      </c>
      <c r="H11" s="49">
        <f ca="1"/>
        <v>625.09620625181049</v>
      </c>
      <c r="I11" s="303">
        <f ca="1"/>
        <v>490.13974029406171</v>
      </c>
      <c r="K11" s="45">
        <v>8</v>
      </c>
      <c r="L11" s="298">
        <v>129.14078642476744</v>
      </c>
      <c r="M11" s="292">
        <v>0</v>
      </c>
      <c r="N11" s="48">
        <f ca="1"/>
        <v>1734.7213390123618</v>
      </c>
      <c r="O11" s="48">
        <f ca="1"/>
        <v>912.93720825533069</v>
      </c>
      <c r="P11" s="48">
        <f ca="1"/>
        <v>672.36018115724505</v>
      </c>
      <c r="Q11" s="48">
        <f ca="1"/>
        <v>1494.1443119142762</v>
      </c>
      <c r="R11" s="49">
        <f ca="1"/>
        <v>821.78413075703111</v>
      </c>
      <c r="S11" s="303">
        <f ca="1"/>
        <v>692.64334433226372</v>
      </c>
    </row>
    <row r="12" spans="1:19" x14ac:dyDescent="0.25">
      <c r="A12" s="45">
        <v>9</v>
      </c>
      <c r="B12" s="298">
        <v>134.95646595774878</v>
      </c>
      <c r="C12" s="292">
        <v>0</v>
      </c>
      <c r="D12" s="48">
        <f ca="1"/>
        <v>1913.0474986736672</v>
      </c>
      <c r="E12" s="48">
        <f ca="1"/>
        <v>1183.0448215898462</v>
      </c>
      <c r="F12" s="48">
        <f ca="1"/>
        <v>475.42213053183258</v>
      </c>
      <c r="G12" s="48">
        <f ca="1"/>
        <v>1205.4248076156534</v>
      </c>
      <c r="H12" s="49">
        <f ca="1"/>
        <v>730.00267708382091</v>
      </c>
      <c r="I12" s="303">
        <f ca="1"/>
        <v>595.04621112607219</v>
      </c>
      <c r="K12" s="45">
        <v>9</v>
      </c>
      <c r="L12" s="298">
        <v>129.14078642476744</v>
      </c>
      <c r="M12" s="292">
        <v>0</v>
      </c>
      <c r="N12" s="48">
        <f ca="1"/>
        <v>1913.0474986736672</v>
      </c>
      <c r="O12" s="48">
        <f ca="1"/>
        <v>969.74891498219449</v>
      </c>
      <c r="P12" s="48">
        <f ca="1"/>
        <v>672.36018115724505</v>
      </c>
      <c r="Q12" s="48">
        <f ca="1"/>
        <v>1615.6587648487177</v>
      </c>
      <c r="R12" s="49">
        <f ca="1"/>
        <v>943.29858369147269</v>
      </c>
      <c r="S12" s="303">
        <f ca="1"/>
        <v>814.1577972667053</v>
      </c>
    </row>
    <row r="13" spans="1:19" x14ac:dyDescent="0.25">
      <c r="A13" s="45">
        <v>10</v>
      </c>
      <c r="B13" s="298">
        <v>134.95646595774878</v>
      </c>
      <c r="C13" s="292">
        <v>0</v>
      </c>
      <c r="D13" s="48">
        <f ca="1"/>
        <v>2052.6792634323915</v>
      </c>
      <c r="E13" s="48">
        <f ca="1"/>
        <v>1236.7834974961681</v>
      </c>
      <c r="F13" s="48">
        <f ca="1"/>
        <v>475.42213053183258</v>
      </c>
      <c r="G13" s="48">
        <f ca="1"/>
        <v>1291.3178964680558</v>
      </c>
      <c r="H13" s="49">
        <f ca="1"/>
        <v>815.89576593622314</v>
      </c>
      <c r="I13" s="303">
        <f ca="1"/>
        <v>680.93929997847431</v>
      </c>
      <c r="K13" s="45">
        <v>10</v>
      </c>
      <c r="L13" s="298">
        <v>129.14078642476744</v>
      </c>
      <c r="M13" s="292">
        <v>0</v>
      </c>
      <c r="N13" s="48">
        <f ca="1"/>
        <v>2052.6792634323915</v>
      </c>
      <c r="O13" s="48">
        <f ca="1"/>
        <v>1011.6948719399701</v>
      </c>
      <c r="P13" s="48">
        <f ca="1"/>
        <v>672.36018115724505</v>
      </c>
      <c r="Q13" s="48">
        <f ca="1"/>
        <v>1713.3445726496664</v>
      </c>
      <c r="R13" s="49">
        <f ca="1"/>
        <v>1040.9843914924213</v>
      </c>
      <c r="S13" s="303">
        <f ca="1"/>
        <v>911.84360506765393</v>
      </c>
    </row>
    <row r="14" spans="1:19" x14ac:dyDescent="0.25">
      <c r="A14" s="45">
        <v>11</v>
      </c>
      <c r="B14" s="298">
        <v>134.95646595774878</v>
      </c>
      <c r="C14" s="292">
        <v>0</v>
      </c>
      <c r="D14" s="48">
        <f ca="1"/>
        <v>2188.7901412545889</v>
      </c>
      <c r="E14" s="48">
        <f ca="1"/>
        <v>1287.9634937259589</v>
      </c>
      <c r="F14" s="48">
        <f ca="1"/>
        <v>475.42213053183258</v>
      </c>
      <c r="G14" s="48">
        <f ca="1"/>
        <v>1376.2487780604624</v>
      </c>
      <c r="H14" s="49">
        <f ca="1"/>
        <v>900.82664752862991</v>
      </c>
      <c r="I14" s="303">
        <f ca="1"/>
        <v>765.87018157088119</v>
      </c>
      <c r="K14" s="45">
        <v>11</v>
      </c>
      <c r="L14" s="298">
        <v>129.14078642476744</v>
      </c>
      <c r="M14" s="292">
        <v>0</v>
      </c>
      <c r="N14" s="48">
        <f ca="1"/>
        <v>2188.7901412545889</v>
      </c>
      <c r="O14" s="48">
        <f ca="1"/>
        <v>1050.9886969448655</v>
      </c>
      <c r="P14" s="48">
        <f ca="1"/>
        <v>672.36018115724505</v>
      </c>
      <c r="Q14" s="48">
        <f ca="1"/>
        <v>1810.1616254669682</v>
      </c>
      <c r="R14" s="49">
        <f ca="1"/>
        <v>1137.8014443097234</v>
      </c>
      <c r="S14" s="303">
        <f ca="1"/>
        <v>1008.660657884956</v>
      </c>
    </row>
    <row r="15" spans="1:19" x14ac:dyDescent="0.25">
      <c r="A15" s="45">
        <v>12</v>
      </c>
      <c r="B15" s="298">
        <v>134.95646595774878</v>
      </c>
      <c r="C15" s="292">
        <v>0</v>
      </c>
      <c r="D15" s="48">
        <f ca="1"/>
        <v>2264.115294383897</v>
      </c>
      <c r="E15" s="48">
        <f ca="1"/>
        <v>1318.8167382609215</v>
      </c>
      <c r="F15" s="48">
        <f ca="1"/>
        <v>475.42213053183258</v>
      </c>
      <c r="G15" s="48">
        <f ca="1"/>
        <v>1420.7206866548077</v>
      </c>
      <c r="H15" s="49">
        <f ca="1"/>
        <v>945.29855612297501</v>
      </c>
      <c r="I15" s="303">
        <f ca="1"/>
        <v>810.34209016522618</v>
      </c>
      <c r="J15" s="305"/>
      <c r="K15" s="45">
        <v>12</v>
      </c>
      <c r="L15" s="298">
        <v>129.14078642476744</v>
      </c>
      <c r="M15" s="292">
        <v>0</v>
      </c>
      <c r="N15" s="48">
        <f ca="1"/>
        <v>2264.115294383897</v>
      </c>
      <c r="O15" s="48">
        <f ca="1"/>
        <v>1074.8003436080751</v>
      </c>
      <c r="P15" s="48">
        <f ca="1"/>
        <v>672.36018115724505</v>
      </c>
      <c r="Q15" s="48">
        <f ca="1"/>
        <v>1861.6751319330665</v>
      </c>
      <c r="R15" s="49">
        <f ca="1"/>
        <v>1189.3149507758217</v>
      </c>
      <c r="S15" s="303">
        <f ca="1"/>
        <v>1060.1741643510543</v>
      </c>
    </row>
    <row r="16" spans="1:19" x14ac:dyDescent="0.25">
      <c r="A16" s="45">
        <v>13</v>
      </c>
      <c r="B16" s="298">
        <v>134.95646595774878</v>
      </c>
      <c r="C16" s="292">
        <v>0</v>
      </c>
      <c r="D16" s="48">
        <f ca="1"/>
        <v>2308.2932230331803</v>
      </c>
      <c r="E16" s="48">
        <f ca="1"/>
        <v>1335.1371396053639</v>
      </c>
      <c r="F16" s="48">
        <f ca="1"/>
        <v>475.42213053183258</v>
      </c>
      <c r="G16" s="48">
        <f ca="1"/>
        <v>1448.578213959649</v>
      </c>
      <c r="H16" s="49">
        <f ca="1"/>
        <v>973.1560834278165</v>
      </c>
      <c r="I16" s="303">
        <f ca="1"/>
        <v>838.19961747006778</v>
      </c>
      <c r="K16" s="45">
        <v>13</v>
      </c>
      <c r="L16" s="298">
        <v>129.14078642476744</v>
      </c>
      <c r="M16" s="292">
        <v>0</v>
      </c>
      <c r="N16" s="48">
        <f ca="1"/>
        <v>2308.2932230331803</v>
      </c>
      <c r="O16" s="48">
        <f ca="1"/>
        <v>1087.2396959124665</v>
      </c>
      <c r="P16" s="48">
        <f ca="1"/>
        <v>672.36018115724505</v>
      </c>
      <c r="Q16" s="48">
        <f ca="1"/>
        <v>1893.4137082779591</v>
      </c>
      <c r="R16" s="49">
        <f ca="1"/>
        <v>1221.0535271207141</v>
      </c>
      <c r="S16" s="303">
        <f ca="1"/>
        <v>1091.9127406959467</v>
      </c>
    </row>
    <row r="17" spans="1:19" x14ac:dyDescent="0.25">
      <c r="A17" s="45">
        <v>14</v>
      </c>
      <c r="B17" s="298">
        <v>134.95646595774878</v>
      </c>
      <c r="C17" s="292">
        <v>0</v>
      </c>
      <c r="D17" s="48">
        <f ca="1"/>
        <v>2326.4992888639831</v>
      </c>
      <c r="E17" s="48">
        <f ca="1"/>
        <v>1342.8337203777689</v>
      </c>
      <c r="F17" s="48">
        <f ca="1"/>
        <v>475.42213053183258</v>
      </c>
      <c r="G17" s="48">
        <f ca="1"/>
        <v>1459.0876990180464</v>
      </c>
      <c r="H17" s="49">
        <f ca="1"/>
        <v>983.66556848621383</v>
      </c>
      <c r="I17" s="303">
        <f ca="1"/>
        <v>848.70910252846511</v>
      </c>
      <c r="K17" s="45">
        <v>14</v>
      </c>
      <c r="L17" s="298">
        <v>129.14078642476744</v>
      </c>
      <c r="M17" s="292">
        <v>0</v>
      </c>
      <c r="N17" s="48">
        <f ca="1"/>
        <v>2326.4992888639831</v>
      </c>
      <c r="O17" s="48">
        <f ca="1"/>
        <v>1093.1078489543077</v>
      </c>
      <c r="P17" s="48">
        <f ca="1"/>
        <v>672.36018115724505</v>
      </c>
      <c r="Q17" s="48">
        <f ca="1"/>
        <v>1905.7516210669205</v>
      </c>
      <c r="R17" s="49">
        <f ca="1"/>
        <v>1233.3914399096757</v>
      </c>
      <c r="S17" s="303">
        <f ca="1"/>
        <v>1104.2506534849083</v>
      </c>
    </row>
    <row r="18" spans="1:19" x14ac:dyDescent="0.25">
      <c r="A18" s="45">
        <v>15</v>
      </c>
      <c r="B18" s="298">
        <v>134.95646595774878</v>
      </c>
      <c r="C18" s="292">
        <v>0</v>
      </c>
      <c r="D18" s="48">
        <f ca="1"/>
        <v>2326.4992888639831</v>
      </c>
      <c r="E18" s="48">
        <f ca="1"/>
        <v>1342.8337203777689</v>
      </c>
      <c r="F18" s="48">
        <f ca="1"/>
        <v>475.42213053183258</v>
      </c>
      <c r="G18" s="48">
        <f ca="1"/>
        <v>1459.0876990180464</v>
      </c>
      <c r="H18" s="49">
        <f ca="1"/>
        <v>983.66556848621383</v>
      </c>
      <c r="I18" s="303">
        <f ca="1"/>
        <v>848.70910252846511</v>
      </c>
      <c r="K18" s="45">
        <v>15</v>
      </c>
      <c r="L18" s="298">
        <v>129.14078642476744</v>
      </c>
      <c r="M18" s="292">
        <v>0</v>
      </c>
      <c r="N18" s="48">
        <f ca="1"/>
        <v>2326.4992888639831</v>
      </c>
      <c r="O18" s="48">
        <f ca="1"/>
        <v>1093.1078489543077</v>
      </c>
      <c r="P18" s="48">
        <f ca="1"/>
        <v>672.36018115724505</v>
      </c>
      <c r="Q18" s="48">
        <f ca="1"/>
        <v>1905.7516210669205</v>
      </c>
      <c r="R18" s="49">
        <f ca="1"/>
        <v>1233.3914399096757</v>
      </c>
      <c r="S18" s="303">
        <f ca="1"/>
        <v>1104.2506534849083</v>
      </c>
    </row>
    <row r="19" spans="1:19" x14ac:dyDescent="0.25">
      <c r="A19" s="45">
        <v>16</v>
      </c>
      <c r="B19" s="298">
        <v>134.95646595774878</v>
      </c>
      <c r="C19" s="292">
        <v>0</v>
      </c>
      <c r="D19" s="48">
        <f ca="1"/>
        <v>2326.4992888639831</v>
      </c>
      <c r="E19" s="48">
        <f ca="1"/>
        <v>1342.8337203777689</v>
      </c>
      <c r="F19" s="48">
        <f ca="1"/>
        <v>475.42213053183258</v>
      </c>
      <c r="G19" s="48">
        <f ca="1"/>
        <v>1459.0876990180464</v>
      </c>
      <c r="H19" s="49">
        <f ca="1"/>
        <v>983.66556848621383</v>
      </c>
      <c r="I19" s="303">
        <f ca="1"/>
        <v>848.70910252846511</v>
      </c>
      <c r="K19" s="45">
        <v>16</v>
      </c>
      <c r="L19" s="298">
        <v>129.14078642476744</v>
      </c>
      <c r="M19" s="292">
        <v>0</v>
      </c>
      <c r="N19" s="48">
        <f ca="1"/>
        <v>2326.4992888639831</v>
      </c>
      <c r="O19" s="48">
        <f ca="1"/>
        <v>1093.1078489543077</v>
      </c>
      <c r="P19" s="48">
        <f ca="1"/>
        <v>672.36018115724505</v>
      </c>
      <c r="Q19" s="48">
        <f ca="1"/>
        <v>1905.7516210669205</v>
      </c>
      <c r="R19" s="49">
        <f ca="1"/>
        <v>1233.3914399096757</v>
      </c>
      <c r="S19" s="303">
        <f ca="1"/>
        <v>1104.2506534849083</v>
      </c>
    </row>
    <row r="20" spans="1:19" x14ac:dyDescent="0.25">
      <c r="A20" s="45">
        <v>17</v>
      </c>
      <c r="B20" s="298">
        <v>134.95646595774878</v>
      </c>
      <c r="C20" s="292">
        <v>0</v>
      </c>
      <c r="D20" s="48">
        <f ca="1"/>
        <v>2326.4992888639831</v>
      </c>
      <c r="E20" s="48">
        <f ca="1"/>
        <v>1401.6159940763212</v>
      </c>
      <c r="F20" s="48">
        <f ca="1"/>
        <v>475.42213053183258</v>
      </c>
      <c r="G20" s="48">
        <f ca="1"/>
        <v>1400.3054253194941</v>
      </c>
      <c r="H20" s="49">
        <f ca="1"/>
        <v>924.88329478766173</v>
      </c>
      <c r="I20" s="303">
        <f ca="1"/>
        <v>789.92682882991289</v>
      </c>
      <c r="K20" s="45">
        <v>17</v>
      </c>
      <c r="L20" s="298">
        <v>129.14078642476744</v>
      </c>
      <c r="M20" s="292">
        <v>0</v>
      </c>
      <c r="N20" s="48">
        <f ca="1"/>
        <v>2326.4992888639831</v>
      </c>
      <c r="O20" s="48">
        <f ca="1"/>
        <v>1093.1078489543077</v>
      </c>
      <c r="P20" s="48">
        <f ca="1"/>
        <v>672.36018115724505</v>
      </c>
      <c r="Q20" s="48">
        <f ca="1"/>
        <v>1905.7516210669205</v>
      </c>
      <c r="R20" s="49">
        <f ca="1"/>
        <v>1233.3914399096757</v>
      </c>
      <c r="S20" s="303">
        <f ca="1"/>
        <v>1104.2506534849083</v>
      </c>
    </row>
    <row r="21" spans="1:19" x14ac:dyDescent="0.25">
      <c r="A21" s="45">
        <v>18</v>
      </c>
      <c r="B21" s="298">
        <v>134.95646595774878</v>
      </c>
      <c r="C21" s="292">
        <v>0</v>
      </c>
      <c r="D21" s="48">
        <f ca="1"/>
        <v>2326.4992888639831</v>
      </c>
      <c r="E21" s="48">
        <f ca="1"/>
        <v>1401.6159940763212</v>
      </c>
      <c r="F21" s="48">
        <f ca="1"/>
        <v>475.42213053183258</v>
      </c>
      <c r="G21" s="48">
        <f ca="1"/>
        <v>1400.3054253194941</v>
      </c>
      <c r="H21" s="49">
        <f ca="1"/>
        <v>924.88329478766173</v>
      </c>
      <c r="I21" s="303">
        <f ca="1"/>
        <v>789.92682882991289</v>
      </c>
      <c r="K21" s="45">
        <v>18</v>
      </c>
      <c r="L21" s="298">
        <v>129.14078642476744</v>
      </c>
      <c r="M21" s="292">
        <v>0</v>
      </c>
      <c r="N21" s="48">
        <f ca="1"/>
        <v>2326.4992888639831</v>
      </c>
      <c r="O21" s="48">
        <f ca="1"/>
        <v>1093.1078489543077</v>
      </c>
      <c r="P21" s="48">
        <f ca="1"/>
        <v>672.36018115724505</v>
      </c>
      <c r="Q21" s="48">
        <f ca="1"/>
        <v>1905.7516210669205</v>
      </c>
      <c r="R21" s="49">
        <f ca="1"/>
        <v>1233.3914399096757</v>
      </c>
      <c r="S21" s="303">
        <f ca="1"/>
        <v>1104.2506534849083</v>
      </c>
    </row>
    <row r="22" spans="1:19" x14ac:dyDescent="0.25">
      <c r="A22" s="45">
        <v>19</v>
      </c>
      <c r="B22" s="298">
        <v>134.95646595774878</v>
      </c>
      <c r="C22" s="292">
        <v>0</v>
      </c>
      <c r="D22" s="48">
        <f ca="1"/>
        <v>2326.4992888639831</v>
      </c>
      <c r="E22" s="48">
        <f ca="1"/>
        <v>1401.6159940763212</v>
      </c>
      <c r="F22" s="48">
        <f ca="1"/>
        <v>475.42213053183258</v>
      </c>
      <c r="G22" s="48">
        <f ca="1"/>
        <v>1400.3054253194941</v>
      </c>
      <c r="H22" s="49">
        <f ca="1"/>
        <v>924.88329478766173</v>
      </c>
      <c r="I22" s="303">
        <f ca="1"/>
        <v>789.92682882991289</v>
      </c>
      <c r="K22" s="45">
        <v>19</v>
      </c>
      <c r="L22" s="298">
        <v>129.14078642476744</v>
      </c>
      <c r="M22" s="292">
        <v>0</v>
      </c>
      <c r="N22" s="48">
        <f ca="1"/>
        <v>2326.4992888639831</v>
      </c>
      <c r="O22" s="48">
        <f ca="1"/>
        <v>1093.1078489543077</v>
      </c>
      <c r="P22" s="48">
        <f ca="1"/>
        <v>672.36018115724505</v>
      </c>
      <c r="Q22" s="48">
        <f ca="1"/>
        <v>1905.7516210669205</v>
      </c>
      <c r="R22" s="49">
        <f ca="1"/>
        <v>1233.3914399096757</v>
      </c>
      <c r="S22" s="303">
        <f ca="1"/>
        <v>1104.2506534849083</v>
      </c>
    </row>
    <row r="23" spans="1:19" x14ac:dyDescent="0.25">
      <c r="A23" s="45">
        <v>20</v>
      </c>
      <c r="B23" s="298">
        <v>134.95646595774878</v>
      </c>
      <c r="C23" s="292">
        <v>0</v>
      </c>
      <c r="D23" s="48">
        <f ca="1"/>
        <v>2326.4992888639831</v>
      </c>
      <c r="E23" s="48">
        <f ca="1"/>
        <v>1401.6159940763212</v>
      </c>
      <c r="F23" s="48">
        <f ca="1"/>
        <v>475.42213053183258</v>
      </c>
      <c r="G23" s="48">
        <f ca="1"/>
        <v>1400.3054253194941</v>
      </c>
      <c r="H23" s="49">
        <f ca="1"/>
        <v>924.88329478766173</v>
      </c>
      <c r="I23" s="303">
        <f ca="1"/>
        <v>789.92682882991289</v>
      </c>
      <c r="K23" s="45">
        <v>20</v>
      </c>
      <c r="L23" s="298">
        <v>129.14078642476744</v>
      </c>
      <c r="M23" s="292">
        <v>0</v>
      </c>
      <c r="N23" s="48">
        <f ca="1"/>
        <v>2326.4992888639831</v>
      </c>
      <c r="O23" s="48">
        <f ca="1"/>
        <v>1093.1078489543077</v>
      </c>
      <c r="P23" s="48">
        <f ca="1"/>
        <v>672.36018115724505</v>
      </c>
      <c r="Q23" s="48">
        <f ca="1"/>
        <v>1905.7516210669205</v>
      </c>
      <c r="R23" s="49">
        <f ca="1"/>
        <v>1233.3914399096757</v>
      </c>
      <c r="S23" s="303">
        <f ca="1"/>
        <v>1104.2506534849083</v>
      </c>
    </row>
    <row r="24" spans="1:19" x14ac:dyDescent="0.25">
      <c r="A24" s="45">
        <v>21</v>
      </c>
      <c r="B24" s="298">
        <v>134.95646595774878</v>
      </c>
      <c r="C24" s="292">
        <v>0</v>
      </c>
      <c r="D24" s="48">
        <f ca="1"/>
        <v>2326.4992888639831</v>
      </c>
      <c r="E24" s="48">
        <f ca="1"/>
        <v>1401.6159940763212</v>
      </c>
      <c r="F24" s="48">
        <f ca="1"/>
        <v>475.42213053183258</v>
      </c>
      <c r="G24" s="48">
        <f ca="1"/>
        <v>1400.3054253194941</v>
      </c>
      <c r="H24" s="49">
        <f ca="1"/>
        <v>924.88329478766173</v>
      </c>
      <c r="I24" s="303">
        <f ca="1"/>
        <v>789.92682882991289</v>
      </c>
      <c r="K24" s="45">
        <v>21</v>
      </c>
      <c r="L24" s="298">
        <v>129.14078642476744</v>
      </c>
      <c r="M24" s="292">
        <v>0</v>
      </c>
      <c r="N24" s="48">
        <f ca="1"/>
        <v>2326.4992888639831</v>
      </c>
      <c r="O24" s="48">
        <f ca="1"/>
        <v>1093.1078489543077</v>
      </c>
      <c r="P24" s="48">
        <f ca="1"/>
        <v>672.36018115724505</v>
      </c>
      <c r="Q24" s="48">
        <f ca="1"/>
        <v>1905.7516210669205</v>
      </c>
      <c r="R24" s="49">
        <f ca="1"/>
        <v>1233.3914399096757</v>
      </c>
      <c r="S24" s="303">
        <f ca="1"/>
        <v>1104.2506534849083</v>
      </c>
    </row>
    <row r="25" spans="1:19" x14ac:dyDescent="0.25">
      <c r="A25" s="45">
        <v>22</v>
      </c>
      <c r="B25" s="298">
        <v>134.95646595774878</v>
      </c>
      <c r="C25" s="292">
        <v>0</v>
      </c>
      <c r="D25" s="48">
        <f ca="1"/>
        <v>2326.4992888639831</v>
      </c>
      <c r="E25" s="48">
        <f ca="1"/>
        <v>1401.6159940763212</v>
      </c>
      <c r="F25" s="48">
        <f ca="1"/>
        <v>475.42213053183258</v>
      </c>
      <c r="G25" s="48">
        <f ca="1"/>
        <v>1400.3054253194941</v>
      </c>
      <c r="H25" s="49">
        <f ca="1"/>
        <v>924.88329478766173</v>
      </c>
      <c r="I25" s="303">
        <f ca="1"/>
        <v>789.92682882991289</v>
      </c>
      <c r="K25" s="45">
        <v>22</v>
      </c>
      <c r="L25" s="298">
        <v>129.14078642476744</v>
      </c>
      <c r="M25" s="292">
        <v>0</v>
      </c>
      <c r="N25" s="48">
        <f ca="1"/>
        <v>2326.4992888639831</v>
      </c>
      <c r="O25" s="48">
        <f ca="1"/>
        <v>1093.1078489543077</v>
      </c>
      <c r="P25" s="48">
        <f ca="1"/>
        <v>672.36018115724505</v>
      </c>
      <c r="Q25" s="48">
        <f ca="1"/>
        <v>1905.7516210669205</v>
      </c>
      <c r="R25" s="49">
        <f ca="1"/>
        <v>1233.3914399096757</v>
      </c>
      <c r="S25" s="303">
        <f ca="1"/>
        <v>1104.2506534849083</v>
      </c>
    </row>
    <row r="26" spans="1:19" x14ac:dyDescent="0.25">
      <c r="A26" s="45">
        <v>23</v>
      </c>
      <c r="B26" s="298">
        <v>134.95646595774878</v>
      </c>
      <c r="C26" s="292">
        <v>0</v>
      </c>
      <c r="D26" s="48">
        <f ca="1"/>
        <v>2326.4992888639831</v>
      </c>
      <c r="E26" s="48">
        <f ca="1"/>
        <v>1401.6159940763212</v>
      </c>
      <c r="F26" s="48">
        <f ca="1"/>
        <v>475.42213053183258</v>
      </c>
      <c r="G26" s="48">
        <f ca="1"/>
        <v>1400.3054253194941</v>
      </c>
      <c r="H26" s="49">
        <f ca="1"/>
        <v>924.88329478766173</v>
      </c>
      <c r="I26" s="303">
        <f ca="1"/>
        <v>789.92682882991289</v>
      </c>
      <c r="K26" s="45">
        <v>23</v>
      </c>
      <c r="L26" s="298">
        <v>129.14078642476744</v>
      </c>
      <c r="M26" s="292">
        <v>0</v>
      </c>
      <c r="N26" s="48">
        <f ca="1"/>
        <v>2326.4992888639831</v>
      </c>
      <c r="O26" s="48">
        <f ca="1"/>
        <v>1093.1078489543077</v>
      </c>
      <c r="P26" s="48">
        <f ca="1"/>
        <v>672.36018115724505</v>
      </c>
      <c r="Q26" s="48">
        <f ca="1"/>
        <v>1905.7516210669205</v>
      </c>
      <c r="R26" s="49">
        <f ca="1"/>
        <v>1233.3914399096757</v>
      </c>
      <c r="S26" s="303">
        <f ca="1"/>
        <v>1104.2506534849083</v>
      </c>
    </row>
    <row r="27" spans="1:19" x14ac:dyDescent="0.25">
      <c r="A27" s="45">
        <v>24</v>
      </c>
      <c r="B27" s="298">
        <v>134.95646595774878</v>
      </c>
      <c r="C27" s="292">
        <v>0</v>
      </c>
      <c r="D27" s="48">
        <f ca="1"/>
        <v>2326.4992888639831</v>
      </c>
      <c r="E27" s="48">
        <f ca="1"/>
        <v>1401.6159940763212</v>
      </c>
      <c r="F27" s="48">
        <f ca="1"/>
        <v>475.42213053183258</v>
      </c>
      <c r="G27" s="48">
        <f ca="1"/>
        <v>1400.3054253194941</v>
      </c>
      <c r="H27" s="49">
        <f ca="1"/>
        <v>924.88329478766173</v>
      </c>
      <c r="I27" s="303">
        <f ca="1"/>
        <v>789.92682882991289</v>
      </c>
      <c r="K27" s="45">
        <v>24</v>
      </c>
      <c r="L27" s="298">
        <v>129.14078642476744</v>
      </c>
      <c r="M27" s="292">
        <v>0</v>
      </c>
      <c r="N27" s="48">
        <f ca="1"/>
        <v>2326.4992888639831</v>
      </c>
      <c r="O27" s="48">
        <f ca="1"/>
        <v>1093.1078489543077</v>
      </c>
      <c r="P27" s="48">
        <f ca="1"/>
        <v>672.36018115724505</v>
      </c>
      <c r="Q27" s="48">
        <f ca="1"/>
        <v>1905.7516210669205</v>
      </c>
      <c r="R27" s="49">
        <f ca="1"/>
        <v>1233.3914399096757</v>
      </c>
      <c r="S27" s="303">
        <f ca="1"/>
        <v>1104.2506534849083</v>
      </c>
    </row>
    <row r="28" spans="1:19" x14ac:dyDescent="0.25">
      <c r="A28" s="45">
        <v>25</v>
      </c>
      <c r="B28" s="298">
        <v>134.95646595774878</v>
      </c>
      <c r="C28" s="292">
        <v>0</v>
      </c>
      <c r="D28" s="48">
        <f ca="1"/>
        <v>2326.4992888639831</v>
      </c>
      <c r="E28" s="48">
        <f ca="1"/>
        <v>1401.6159940763212</v>
      </c>
      <c r="F28" s="48">
        <f ca="1"/>
        <v>475.42213053183258</v>
      </c>
      <c r="G28" s="48">
        <f ca="1"/>
        <v>1400.3054253194941</v>
      </c>
      <c r="H28" s="49">
        <f ca="1"/>
        <v>924.88329478766173</v>
      </c>
      <c r="I28" s="303">
        <f ca="1"/>
        <v>789.92682882991289</v>
      </c>
      <c r="K28" s="45">
        <v>25</v>
      </c>
      <c r="L28" s="298">
        <v>129.14078642476744</v>
      </c>
      <c r="M28" s="292">
        <v>0</v>
      </c>
      <c r="N28" s="48">
        <f ca="1"/>
        <v>2326.4992888639831</v>
      </c>
      <c r="O28" s="48">
        <f ca="1"/>
        <v>1093.1078489543077</v>
      </c>
      <c r="P28" s="48">
        <f ca="1"/>
        <v>672.36018115724505</v>
      </c>
      <c r="Q28" s="48">
        <f ca="1"/>
        <v>1905.7516210669205</v>
      </c>
      <c r="R28" s="49">
        <f ca="1"/>
        <v>1233.3914399096757</v>
      </c>
      <c r="S28" s="303">
        <f ca="1"/>
        <v>1104.2506534849083</v>
      </c>
    </row>
    <row r="29" spans="1:19" x14ac:dyDescent="0.25">
      <c r="A29" s="45">
        <v>26</v>
      </c>
      <c r="B29" s="298">
        <v>134.95646595774878</v>
      </c>
      <c r="C29" s="292">
        <v>0</v>
      </c>
      <c r="D29" s="48">
        <f ca="1"/>
        <v>2326.4992888639831</v>
      </c>
      <c r="E29" s="48">
        <f ca="1"/>
        <v>1401.6159940763212</v>
      </c>
      <c r="F29" s="48">
        <f ca="1"/>
        <v>475.42213053183258</v>
      </c>
      <c r="G29" s="48">
        <f ca="1"/>
        <v>1400.3054253194941</v>
      </c>
      <c r="H29" s="49">
        <f ca="1"/>
        <v>924.88329478766173</v>
      </c>
      <c r="I29" s="303">
        <f ca="1"/>
        <v>789.92682882991289</v>
      </c>
      <c r="K29" s="45">
        <v>26</v>
      </c>
      <c r="L29" s="298">
        <v>129.14078642476744</v>
      </c>
      <c r="M29" s="292">
        <v>0</v>
      </c>
      <c r="N29" s="48">
        <f ca="1"/>
        <v>2326.4992888639831</v>
      </c>
      <c r="O29" s="48">
        <f ca="1"/>
        <v>1093.1078489543077</v>
      </c>
      <c r="P29" s="48">
        <f ca="1"/>
        <v>672.36018115724505</v>
      </c>
      <c r="Q29" s="48">
        <f ca="1"/>
        <v>1905.7516210669205</v>
      </c>
      <c r="R29" s="49">
        <f ca="1"/>
        <v>1233.3914399096757</v>
      </c>
      <c r="S29" s="303">
        <f ca="1"/>
        <v>1104.2506534849083</v>
      </c>
    </row>
    <row r="30" spans="1:19" x14ac:dyDescent="0.25">
      <c r="A30" s="45">
        <v>27</v>
      </c>
      <c r="B30" s="298">
        <v>134.95646595774878</v>
      </c>
      <c r="C30" s="292">
        <v>0</v>
      </c>
      <c r="D30" s="48">
        <f ca="1"/>
        <v>2326.4992888639831</v>
      </c>
      <c r="E30" s="48">
        <f ca="1"/>
        <v>1401.6159940763212</v>
      </c>
      <c r="F30" s="48">
        <f ca="1"/>
        <v>475.42213053183258</v>
      </c>
      <c r="G30" s="48">
        <f ca="1"/>
        <v>1400.3054253194941</v>
      </c>
      <c r="H30" s="49">
        <f ca="1"/>
        <v>924.88329478766173</v>
      </c>
      <c r="I30" s="303">
        <f ca="1"/>
        <v>789.92682882991289</v>
      </c>
      <c r="K30" s="45">
        <v>27</v>
      </c>
      <c r="L30" s="298">
        <v>129.14078642476744</v>
      </c>
      <c r="M30" s="292">
        <v>0</v>
      </c>
      <c r="N30" s="48">
        <f ca="1"/>
        <v>2326.4992888639831</v>
      </c>
      <c r="O30" s="48">
        <f ca="1"/>
        <v>1093.1078489543077</v>
      </c>
      <c r="P30" s="48">
        <f ca="1"/>
        <v>672.36018115724505</v>
      </c>
      <c r="Q30" s="48">
        <f ca="1"/>
        <v>1905.7516210669205</v>
      </c>
      <c r="R30" s="49">
        <f ca="1"/>
        <v>1233.3914399096757</v>
      </c>
      <c r="S30" s="303">
        <f ca="1"/>
        <v>1104.2506534849083</v>
      </c>
    </row>
    <row r="31" spans="1:19" x14ac:dyDescent="0.25">
      <c r="A31" s="45">
        <v>28</v>
      </c>
      <c r="B31" s="298">
        <v>134.95646595774878</v>
      </c>
      <c r="C31" s="292">
        <v>0</v>
      </c>
      <c r="D31" s="48">
        <f ca="1"/>
        <v>2326.4992888639831</v>
      </c>
      <c r="E31" s="48">
        <f ca="1"/>
        <v>1401.6159940763212</v>
      </c>
      <c r="F31" s="48">
        <f ca="1"/>
        <v>475.42213053183258</v>
      </c>
      <c r="G31" s="48">
        <f ca="1"/>
        <v>1400.3054253194941</v>
      </c>
      <c r="H31" s="49">
        <f ca="1"/>
        <v>924.88329478766173</v>
      </c>
      <c r="I31" s="303">
        <f ca="1"/>
        <v>789.92682882991289</v>
      </c>
      <c r="K31" s="45">
        <v>28</v>
      </c>
      <c r="L31" s="298">
        <v>129.14078642476744</v>
      </c>
      <c r="M31" s="292">
        <v>0</v>
      </c>
      <c r="N31" s="48">
        <f ca="1"/>
        <v>2326.4992888639831</v>
      </c>
      <c r="O31" s="48">
        <f ca="1"/>
        <v>1093.1078489543077</v>
      </c>
      <c r="P31" s="48">
        <f ca="1"/>
        <v>672.36018115724505</v>
      </c>
      <c r="Q31" s="48">
        <f ca="1"/>
        <v>1905.7516210669205</v>
      </c>
      <c r="R31" s="49">
        <f ca="1"/>
        <v>1233.3914399096757</v>
      </c>
      <c r="S31" s="303">
        <f ca="1"/>
        <v>1104.2506534849083</v>
      </c>
    </row>
    <row r="32" spans="1:19" x14ac:dyDescent="0.25">
      <c r="A32" s="45">
        <v>29</v>
      </c>
      <c r="B32" s="298">
        <v>134.95646595774878</v>
      </c>
      <c r="C32" s="292">
        <v>0</v>
      </c>
      <c r="D32" s="48">
        <f ca="1"/>
        <v>2326.4992888639831</v>
      </c>
      <c r="E32" s="48">
        <f ca="1"/>
        <v>1401.6159940763212</v>
      </c>
      <c r="F32" s="48">
        <f ca="1"/>
        <v>475.42213053183258</v>
      </c>
      <c r="G32" s="48">
        <f ca="1"/>
        <v>1400.3054253194941</v>
      </c>
      <c r="H32" s="49">
        <f ca="1"/>
        <v>924.88329478766173</v>
      </c>
      <c r="I32" s="303">
        <f ca="1"/>
        <v>789.92682882991289</v>
      </c>
      <c r="K32" s="45">
        <v>29</v>
      </c>
      <c r="L32" s="298">
        <v>129.14078642476744</v>
      </c>
      <c r="M32" s="292">
        <v>0</v>
      </c>
      <c r="N32" s="48">
        <f ca="1"/>
        <v>2326.4992888639831</v>
      </c>
      <c r="O32" s="48">
        <f ca="1"/>
        <v>1093.1078489543077</v>
      </c>
      <c r="P32" s="48">
        <f ca="1"/>
        <v>672.36018115724505</v>
      </c>
      <c r="Q32" s="48">
        <f ca="1"/>
        <v>1905.7516210669205</v>
      </c>
      <c r="R32" s="49">
        <f ca="1"/>
        <v>1233.3914399096757</v>
      </c>
      <c r="S32" s="303">
        <f ca="1"/>
        <v>1104.2506534849083</v>
      </c>
    </row>
    <row r="33" spans="1:19" ht="15.75" thickBot="1" x14ac:dyDescent="0.3">
      <c r="A33" s="46">
        <v>30</v>
      </c>
      <c r="B33" s="299">
        <v>134.95646595774878</v>
      </c>
      <c r="C33" s="293">
        <v>0</v>
      </c>
      <c r="D33" s="50">
        <f ca="1"/>
        <v>2326.4992888639831</v>
      </c>
      <c r="E33" s="50">
        <f ca="1"/>
        <v>1401.6159940763212</v>
      </c>
      <c r="F33" s="50">
        <f ca="1"/>
        <v>475.42213053183258</v>
      </c>
      <c r="G33" s="50">
        <f ca="1"/>
        <v>1400.3054253194941</v>
      </c>
      <c r="H33" s="51">
        <f ca="1"/>
        <v>924.88329478766173</v>
      </c>
      <c r="I33" s="304">
        <f ca="1"/>
        <v>789.92682882991289</v>
      </c>
      <c r="K33" s="46">
        <v>30</v>
      </c>
      <c r="L33" s="299">
        <v>129.14078642476744</v>
      </c>
      <c r="M33" s="293">
        <v>0</v>
      </c>
      <c r="N33" s="50">
        <f ca="1"/>
        <v>2326.4992888639831</v>
      </c>
      <c r="O33" s="50">
        <f ca="1"/>
        <v>1093.1078489543077</v>
      </c>
      <c r="P33" s="50">
        <f ca="1"/>
        <v>672.36018115724505</v>
      </c>
      <c r="Q33" s="50">
        <f ca="1"/>
        <v>1905.7516210669205</v>
      </c>
      <c r="R33" s="51">
        <f ca="1"/>
        <v>1233.3914399096757</v>
      </c>
      <c r="S33" s="304">
        <f ca="1"/>
        <v>1104.2506534849083</v>
      </c>
    </row>
  </sheetData>
  <mergeCells count="2">
    <mergeCell ref="A1:I1"/>
    <mergeCell ref="K1:S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97"/>
  <sheetViews>
    <sheetView zoomScale="25" zoomScaleNormal="25" workbookViewId="0">
      <selection activeCell="M30" sqref="M30"/>
    </sheetView>
  </sheetViews>
  <sheetFormatPr baseColWidth="10" defaultRowHeight="15" x14ac:dyDescent="0.25"/>
  <cols>
    <col min="1" max="1" width="16.7109375" customWidth="1"/>
    <col min="2" max="2" width="14.42578125" customWidth="1"/>
    <col min="3" max="32" width="8.7109375" customWidth="1"/>
    <col min="34" max="39" width="11.7109375" bestFit="1" customWidth="1"/>
    <col min="40" max="40" width="13.28515625" bestFit="1" customWidth="1"/>
    <col min="41" max="41" width="11.7109375" bestFit="1" customWidth="1"/>
    <col min="42" max="42" width="13.28515625" bestFit="1" customWidth="1"/>
    <col min="43" max="43" width="11.7109375" bestFit="1" customWidth="1"/>
    <col min="45" max="50" width="11.7109375" bestFit="1" customWidth="1"/>
    <col min="51" max="51" width="13.28515625" bestFit="1" customWidth="1"/>
    <col min="52" max="52" width="11.7109375" bestFit="1" customWidth="1"/>
  </cols>
  <sheetData>
    <row r="1" spans="1:52" ht="14.45" customHeight="1" x14ac:dyDescent="0.25">
      <c r="A1" s="270" t="s">
        <v>104</v>
      </c>
      <c r="B1" s="269"/>
      <c r="AH1" s="2" t="s">
        <v>226</v>
      </c>
    </row>
    <row r="2" spans="1:52" ht="14.45" customHeight="1" x14ac:dyDescent="0.25">
      <c r="A2" s="270"/>
      <c r="B2" s="269"/>
      <c r="AH2" s="311" t="s">
        <v>273</v>
      </c>
      <c r="AI2" s="53"/>
      <c r="AJ2" s="53"/>
      <c r="AK2" s="53"/>
      <c r="AL2" s="53"/>
      <c r="AM2" s="53"/>
      <c r="AP2" s="316" t="s">
        <v>347</v>
      </c>
    </row>
    <row r="3" spans="1:52" ht="14.45" customHeight="1" x14ac:dyDescent="0.25">
      <c r="A3" s="270"/>
      <c r="B3" s="269"/>
      <c r="AH3" s="311" t="s">
        <v>274</v>
      </c>
      <c r="AI3" s="53"/>
      <c r="AJ3" s="53"/>
      <c r="AK3" s="53"/>
      <c r="AL3" s="53"/>
      <c r="AM3" s="53"/>
      <c r="AP3" s="316" t="s">
        <v>348</v>
      </c>
    </row>
    <row r="4" spans="1:52" ht="15.75" x14ac:dyDescent="0.25">
      <c r="A4" s="2" t="s">
        <v>95</v>
      </c>
      <c r="B4" t="s">
        <v>265</v>
      </c>
      <c r="C4" s="145" t="s">
        <v>230</v>
      </c>
      <c r="D4" s="2">
        <v>1</v>
      </c>
      <c r="E4" s="2">
        <v>2</v>
      </c>
      <c r="F4" s="2">
        <v>3</v>
      </c>
      <c r="G4" s="2">
        <v>4</v>
      </c>
      <c r="H4" s="2">
        <v>5</v>
      </c>
      <c r="I4" s="2">
        <v>6</v>
      </c>
      <c r="J4" s="2">
        <v>7</v>
      </c>
      <c r="K4" s="2">
        <v>8</v>
      </c>
      <c r="L4" s="2">
        <v>9</v>
      </c>
      <c r="M4" s="2">
        <v>10</v>
      </c>
      <c r="N4" s="2">
        <v>11</v>
      </c>
      <c r="O4" s="2"/>
      <c r="AH4" s="316"/>
      <c r="AP4" s="363"/>
    </row>
    <row r="5" spans="1:52" ht="15.75" thickBot="1" x14ac:dyDescent="0.3">
      <c r="A5" t="s">
        <v>345</v>
      </c>
      <c r="B5" s="315">
        <f>+SUM(AZ6,AZ7)</f>
        <v>235</v>
      </c>
      <c r="C5" s="11">
        <f>+B5/$B$7</f>
        <v>0.49266247379454925</v>
      </c>
      <c r="D5" s="11">
        <v>0.05</v>
      </c>
      <c r="E5" s="11">
        <v>0.1</v>
      </c>
      <c r="F5" s="11">
        <v>0.15</v>
      </c>
      <c r="G5" s="11">
        <v>0.2</v>
      </c>
      <c r="H5" s="11">
        <v>0.25</v>
      </c>
      <c r="I5" s="11">
        <v>0.25</v>
      </c>
      <c r="J5" s="11"/>
      <c r="K5" s="11"/>
      <c r="L5" s="11"/>
      <c r="M5" s="11"/>
      <c r="AP5" s="362"/>
    </row>
    <row r="6" spans="1:52" ht="15" customHeight="1" thickBot="1" x14ac:dyDescent="0.3">
      <c r="A6" t="s">
        <v>346</v>
      </c>
      <c r="B6" s="315">
        <f>+SUM(AZ8:AZ10)</f>
        <v>242</v>
      </c>
      <c r="C6" s="11">
        <f>+B6/$B$7</f>
        <v>0.5073375262054507</v>
      </c>
      <c r="D6" s="11">
        <v>0.1</v>
      </c>
      <c r="E6" s="11">
        <v>0.2</v>
      </c>
      <c r="F6" s="11">
        <v>0.3</v>
      </c>
      <c r="G6" s="11">
        <v>0.4</v>
      </c>
      <c r="H6" s="11"/>
      <c r="I6" s="11"/>
      <c r="J6" s="271"/>
      <c r="K6" s="271"/>
      <c r="AH6" s="327"/>
      <c r="AP6" s="329"/>
      <c r="AQ6" s="335" t="s">
        <v>350</v>
      </c>
      <c r="AR6" s="334"/>
      <c r="AS6" s="336" t="s">
        <v>352</v>
      </c>
      <c r="AT6" s="337"/>
      <c r="AU6" s="338"/>
      <c r="AV6" s="336" t="s">
        <v>353</v>
      </c>
      <c r="AW6" s="338"/>
      <c r="AY6" s="380" t="s">
        <v>361</v>
      </c>
      <c r="AZ6" s="248">
        <f>+SUMIF($AR$9:$AR$68,AY6,$AU$9:$AU$68)</f>
        <v>36</v>
      </c>
    </row>
    <row r="7" spans="1:52" ht="15.75" thickBot="1" x14ac:dyDescent="0.3">
      <c r="A7" s="2" t="s">
        <v>91</v>
      </c>
      <c r="B7" s="315">
        <f>+SUM(B5:B6)</f>
        <v>477</v>
      </c>
      <c r="C7" s="272">
        <f>+SUM(C5:C6)</f>
        <v>1</v>
      </c>
      <c r="D7" s="272">
        <f>+D5*$C$5+D6*$C$6</f>
        <v>7.5366876310272529E-2</v>
      </c>
      <c r="E7" s="272">
        <f t="shared" ref="E7:I7" si="0">+E5*$C$5+E6*$C$6</f>
        <v>0.15073375262054506</v>
      </c>
      <c r="F7" s="272">
        <f t="shared" si="0"/>
        <v>0.22610062893081762</v>
      </c>
      <c r="G7" s="272">
        <f t="shared" si="0"/>
        <v>0.30146750524109012</v>
      </c>
      <c r="H7" s="272">
        <f t="shared" si="0"/>
        <v>0.12316561844863731</v>
      </c>
      <c r="I7" s="272">
        <f t="shared" si="0"/>
        <v>0.12316561844863731</v>
      </c>
      <c r="J7" s="272"/>
      <c r="K7" s="272"/>
      <c r="L7" s="272"/>
      <c r="M7" s="272"/>
      <c r="N7" s="272"/>
      <c r="O7" s="2"/>
      <c r="AH7" s="309"/>
      <c r="AP7" s="341" t="s">
        <v>349</v>
      </c>
      <c r="AQ7" s="341"/>
      <c r="AR7" s="366" t="s">
        <v>351</v>
      </c>
      <c r="AS7" s="336" t="s">
        <v>354</v>
      </c>
      <c r="AT7" s="338"/>
      <c r="AU7" s="357" t="s">
        <v>355</v>
      </c>
      <c r="AV7" s="367" t="s">
        <v>356</v>
      </c>
      <c r="AW7" s="340" t="s">
        <v>358</v>
      </c>
      <c r="AY7" s="381" t="s">
        <v>370</v>
      </c>
      <c r="AZ7" s="248">
        <f>+SUMIF($AR$9:$AR$68,AY7,$AU$9:$AU$68)</f>
        <v>199</v>
      </c>
    </row>
    <row r="8" spans="1:52" ht="16.149999999999999" customHeight="1" thickBot="1" x14ac:dyDescent="0.3">
      <c r="D8" s="11"/>
      <c r="E8" s="11"/>
      <c r="F8" s="11"/>
      <c r="G8" s="11"/>
      <c r="H8" s="11"/>
      <c r="I8" s="11"/>
      <c r="J8" s="11"/>
      <c r="K8" s="11"/>
      <c r="L8" s="11"/>
      <c r="M8" s="11"/>
      <c r="AH8" s="309"/>
      <c r="AP8" s="368"/>
      <c r="AQ8" s="344"/>
      <c r="AR8" s="343"/>
      <c r="AS8" s="345" t="s">
        <v>269</v>
      </c>
      <c r="AT8" s="346" t="s">
        <v>230</v>
      </c>
      <c r="AU8" s="345" t="s">
        <v>269</v>
      </c>
      <c r="AV8" s="345" t="s">
        <v>357</v>
      </c>
      <c r="AW8" s="369" t="s">
        <v>359</v>
      </c>
      <c r="AY8" s="381" t="s">
        <v>371</v>
      </c>
      <c r="AZ8" s="248">
        <f>+SUMIF($AR$9:$AR$68,AY8,$AU$9:$AU$68)</f>
        <v>201</v>
      </c>
    </row>
    <row r="9" spans="1:52" ht="15.75" thickBot="1" x14ac:dyDescent="0.3">
      <c r="D9" s="11"/>
      <c r="E9" s="11"/>
      <c r="F9" s="11"/>
      <c r="G9" s="11"/>
      <c r="H9" s="11"/>
      <c r="I9" s="11"/>
      <c r="AH9" s="309"/>
      <c r="AP9" s="330"/>
      <c r="AQ9" s="349" t="s">
        <v>360</v>
      </c>
      <c r="AR9" s="349" t="s">
        <v>361</v>
      </c>
      <c r="AS9" s="348">
        <v>6</v>
      </c>
      <c r="AT9" s="349">
        <v>100</v>
      </c>
      <c r="AU9" s="348">
        <v>14</v>
      </c>
      <c r="AV9" s="350">
        <v>0.19</v>
      </c>
      <c r="AW9" s="350">
        <v>2.68</v>
      </c>
      <c r="AY9" s="381" t="s">
        <v>377</v>
      </c>
      <c r="AZ9" s="248">
        <f>+SUMIF($AR$9:$AR$68,AY9,$AU$9:$AU$68)</f>
        <v>36</v>
      </c>
    </row>
    <row r="10" spans="1:52" ht="15" customHeight="1" thickBot="1" x14ac:dyDescent="0.3">
      <c r="A10" s="2" t="s">
        <v>229</v>
      </c>
      <c r="D10" s="11" t="s">
        <v>399</v>
      </c>
      <c r="E10" s="11"/>
      <c r="F10" s="11"/>
      <c r="G10" s="11"/>
      <c r="H10" s="11"/>
      <c r="I10" s="11"/>
      <c r="AH10" s="309"/>
      <c r="AP10" s="330"/>
      <c r="AQ10" s="336" t="s">
        <v>362</v>
      </c>
      <c r="AR10" s="338"/>
      <c r="AS10" s="345">
        <v>6</v>
      </c>
      <c r="AT10" s="351">
        <v>100</v>
      </c>
      <c r="AU10" s="345">
        <v>14</v>
      </c>
      <c r="AV10" s="364"/>
      <c r="AW10" s="352">
        <v>2.68</v>
      </c>
      <c r="AY10" s="380" t="s">
        <v>381</v>
      </c>
      <c r="AZ10" s="248">
        <f>+SUMIF($AR$9:$AR$68,AY10,$AU$9:$AU$68)</f>
        <v>5</v>
      </c>
    </row>
    <row r="11" spans="1:52" ht="15.75" thickBot="1" x14ac:dyDescent="0.3">
      <c r="D11" s="11"/>
      <c r="E11" s="11"/>
      <c r="F11" s="11"/>
      <c r="G11" s="11"/>
      <c r="H11" s="11"/>
      <c r="I11" s="11"/>
      <c r="AH11" s="309"/>
      <c r="AP11" s="330"/>
      <c r="AQ11" s="349" t="s">
        <v>363</v>
      </c>
      <c r="AR11" s="370" t="s">
        <v>361</v>
      </c>
      <c r="AS11" s="348">
        <v>1</v>
      </c>
      <c r="AT11" s="349">
        <v>100</v>
      </c>
      <c r="AU11" s="348">
        <v>5</v>
      </c>
      <c r="AV11" s="350">
        <v>0.79</v>
      </c>
      <c r="AW11" s="350">
        <v>3.93</v>
      </c>
      <c r="AZ11" s="382">
        <f>+SUM(AZ6:AZ10)</f>
        <v>477</v>
      </c>
    </row>
    <row r="12" spans="1:52" ht="15" customHeight="1" thickBot="1" x14ac:dyDescent="0.3">
      <c r="A12" s="2" t="s">
        <v>100</v>
      </c>
      <c r="C12" s="2">
        <v>1</v>
      </c>
      <c r="D12" s="2">
        <v>2</v>
      </c>
      <c r="E12" s="2">
        <v>3</v>
      </c>
      <c r="F12" s="2">
        <v>4</v>
      </c>
      <c r="G12" s="2">
        <v>5</v>
      </c>
      <c r="H12" s="2">
        <v>6</v>
      </c>
      <c r="I12" s="2">
        <v>7</v>
      </c>
      <c r="J12" s="2">
        <v>8</v>
      </c>
      <c r="K12" s="2">
        <v>9</v>
      </c>
      <c r="L12" s="2">
        <v>10</v>
      </c>
      <c r="M12" s="2">
        <v>11</v>
      </c>
      <c r="N12" s="2">
        <v>12</v>
      </c>
      <c r="O12" s="2">
        <v>13</v>
      </c>
      <c r="P12" s="2">
        <v>14</v>
      </c>
      <c r="Q12" s="2">
        <v>15</v>
      </c>
      <c r="R12" s="2">
        <v>16</v>
      </c>
      <c r="S12" s="2">
        <v>17</v>
      </c>
      <c r="T12" s="2">
        <v>18</v>
      </c>
      <c r="U12" s="2">
        <v>19</v>
      </c>
      <c r="V12" s="2">
        <v>20</v>
      </c>
      <c r="W12" s="2">
        <v>21</v>
      </c>
      <c r="X12" s="2">
        <v>22</v>
      </c>
      <c r="Y12" s="2">
        <v>23</v>
      </c>
      <c r="Z12" s="2">
        <v>24</v>
      </c>
      <c r="AA12" s="2">
        <v>25</v>
      </c>
      <c r="AB12" s="2">
        <v>26</v>
      </c>
      <c r="AC12" s="2">
        <v>27</v>
      </c>
      <c r="AD12" s="2">
        <v>28</v>
      </c>
      <c r="AE12" s="2">
        <v>29</v>
      </c>
      <c r="AF12" s="2">
        <v>30</v>
      </c>
      <c r="AH12" s="309"/>
      <c r="AP12" s="330"/>
      <c r="AQ12" s="336" t="s">
        <v>364</v>
      </c>
      <c r="AR12" s="338"/>
      <c r="AS12" s="345">
        <v>1</v>
      </c>
      <c r="AT12" s="351">
        <v>100</v>
      </c>
      <c r="AU12" s="345">
        <v>5</v>
      </c>
      <c r="AV12" s="364"/>
      <c r="AW12" s="352">
        <v>3.93</v>
      </c>
    </row>
    <row r="13" spans="1:52" ht="15.75" thickBot="1" x14ac:dyDescent="0.3">
      <c r="A13" t="str">
        <f>+'3. Matriz I-C-B'!A3</f>
        <v>Secano</v>
      </c>
      <c r="C13">
        <v>1</v>
      </c>
      <c r="D13">
        <v>1</v>
      </c>
      <c r="E13">
        <v>1</v>
      </c>
      <c r="F13">
        <v>1</v>
      </c>
      <c r="G13">
        <v>1</v>
      </c>
      <c r="H13">
        <v>1</v>
      </c>
      <c r="I13">
        <v>1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</v>
      </c>
      <c r="X13">
        <v>1</v>
      </c>
      <c r="Y13">
        <v>1</v>
      </c>
      <c r="Z13">
        <v>1</v>
      </c>
      <c r="AA13">
        <v>1</v>
      </c>
      <c r="AB13">
        <v>1</v>
      </c>
      <c r="AC13">
        <v>1</v>
      </c>
      <c r="AD13">
        <v>1</v>
      </c>
      <c r="AE13">
        <v>1</v>
      </c>
      <c r="AF13">
        <v>1</v>
      </c>
      <c r="AH13" s="309"/>
      <c r="AP13" s="371">
        <v>1</v>
      </c>
      <c r="AQ13" s="349" t="s">
        <v>365</v>
      </c>
      <c r="AR13" s="370" t="s">
        <v>361</v>
      </c>
      <c r="AS13" s="348">
        <v>2</v>
      </c>
      <c r="AT13" s="349">
        <v>100</v>
      </c>
      <c r="AU13" s="348">
        <v>11</v>
      </c>
      <c r="AV13" s="350">
        <v>2.5499999999999998</v>
      </c>
      <c r="AW13" s="349">
        <v>28.07</v>
      </c>
    </row>
    <row r="14" spans="1:52" ht="15" customHeight="1" thickBot="1" x14ac:dyDescent="0.3">
      <c r="A14" t="str">
        <f>+'3. Matriz I-C-B'!A4</f>
        <v>Forraje</v>
      </c>
      <c r="C14">
        <v>1</v>
      </c>
      <c r="D14">
        <v>1</v>
      </c>
      <c r="E14">
        <v>1</v>
      </c>
      <c r="F14">
        <v>1</v>
      </c>
      <c r="G14">
        <v>1</v>
      </c>
      <c r="H14">
        <v>1</v>
      </c>
      <c r="I14">
        <v>1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</v>
      </c>
      <c r="X14">
        <v>1</v>
      </c>
      <c r="Y14">
        <v>1</v>
      </c>
      <c r="Z14">
        <v>1</v>
      </c>
      <c r="AA14">
        <v>1</v>
      </c>
      <c r="AB14">
        <v>1</v>
      </c>
      <c r="AC14">
        <v>1</v>
      </c>
      <c r="AD14">
        <v>1</v>
      </c>
      <c r="AE14">
        <v>1</v>
      </c>
      <c r="AF14">
        <v>1</v>
      </c>
      <c r="AH14" s="309"/>
      <c r="AP14" s="372"/>
      <c r="AQ14" s="336" t="s">
        <v>366</v>
      </c>
      <c r="AR14" s="338"/>
      <c r="AS14" s="345">
        <v>2</v>
      </c>
      <c r="AT14" s="351">
        <v>100</v>
      </c>
      <c r="AU14" s="345">
        <v>11</v>
      </c>
      <c r="AV14" s="364"/>
      <c r="AW14" s="351">
        <v>28.07</v>
      </c>
    </row>
    <row r="15" spans="1:52" ht="15.75" thickBot="1" x14ac:dyDescent="0.3">
      <c r="A15" t="str">
        <f>+'3. Matriz I-C-B'!A5</f>
        <v>Zapallo camote</v>
      </c>
      <c r="C15">
        <v>1</v>
      </c>
      <c r="D15">
        <v>1</v>
      </c>
      <c r="E15">
        <v>1</v>
      </c>
      <c r="F15">
        <v>1</v>
      </c>
      <c r="G15">
        <v>1</v>
      </c>
      <c r="H15">
        <v>1</v>
      </c>
      <c r="I15">
        <v>1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</v>
      </c>
      <c r="X15">
        <v>1</v>
      </c>
      <c r="Y15">
        <v>1</v>
      </c>
      <c r="Z15">
        <v>1</v>
      </c>
      <c r="AA15">
        <v>1</v>
      </c>
      <c r="AB15">
        <v>1</v>
      </c>
      <c r="AC15">
        <v>1</v>
      </c>
      <c r="AD15">
        <v>1</v>
      </c>
      <c r="AE15">
        <v>1</v>
      </c>
      <c r="AF15">
        <v>1</v>
      </c>
      <c r="AH15" s="310"/>
      <c r="AP15" s="372"/>
      <c r="AQ15" s="349" t="s">
        <v>367</v>
      </c>
      <c r="AR15" s="370" t="s">
        <v>361</v>
      </c>
      <c r="AS15" s="348">
        <v>1</v>
      </c>
      <c r="AT15" s="349">
        <v>100</v>
      </c>
      <c r="AU15" s="348">
        <v>5</v>
      </c>
      <c r="AV15" s="350">
        <v>7.01</v>
      </c>
      <c r="AW15" s="349">
        <v>35.049999999999997</v>
      </c>
    </row>
    <row r="16" spans="1:52" ht="15" customHeight="1" thickBot="1" x14ac:dyDescent="0.3">
      <c r="A16" t="str">
        <f>+'3. Matriz I-C-B'!A6</f>
        <v>Arveja</v>
      </c>
      <c r="C16">
        <v>1</v>
      </c>
      <c r="D16">
        <v>1</v>
      </c>
      <c r="E16">
        <v>1</v>
      </c>
      <c r="F16">
        <v>1</v>
      </c>
      <c r="G16">
        <v>1</v>
      </c>
      <c r="H16">
        <v>1</v>
      </c>
      <c r="I16">
        <v>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</v>
      </c>
      <c r="X16">
        <v>1</v>
      </c>
      <c r="Y16">
        <v>1</v>
      </c>
      <c r="Z16">
        <v>1</v>
      </c>
      <c r="AA16">
        <v>1</v>
      </c>
      <c r="AB16">
        <v>1</v>
      </c>
      <c r="AC16">
        <v>1</v>
      </c>
      <c r="AD16">
        <v>1</v>
      </c>
      <c r="AE16">
        <v>1</v>
      </c>
      <c r="AF16">
        <v>1</v>
      </c>
      <c r="AP16" s="372"/>
      <c r="AQ16" s="336" t="s">
        <v>368</v>
      </c>
      <c r="AR16" s="338"/>
      <c r="AS16" s="345">
        <v>1</v>
      </c>
      <c r="AT16" s="351">
        <v>100</v>
      </c>
      <c r="AU16" s="345">
        <v>5</v>
      </c>
      <c r="AV16" s="364"/>
      <c r="AW16" s="351">
        <v>35.049999999999997</v>
      </c>
    </row>
    <row r="17" spans="1:49" ht="15.75" thickBot="1" x14ac:dyDescent="0.3">
      <c r="A17" t="str">
        <f>+'3. Matriz I-C-B'!A7</f>
        <v>Cebolla</v>
      </c>
      <c r="C17">
        <v>1</v>
      </c>
      <c r="D17">
        <v>1</v>
      </c>
      <c r="E17">
        <v>1</v>
      </c>
      <c r="F17">
        <v>1</v>
      </c>
      <c r="G17">
        <v>1</v>
      </c>
      <c r="H17">
        <v>1</v>
      </c>
      <c r="I17">
        <v>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</v>
      </c>
      <c r="X17">
        <v>1</v>
      </c>
      <c r="Y17">
        <v>1</v>
      </c>
      <c r="Z17">
        <v>1</v>
      </c>
      <c r="AA17">
        <v>1</v>
      </c>
      <c r="AB17">
        <v>1</v>
      </c>
      <c r="AC17">
        <v>1</v>
      </c>
      <c r="AD17">
        <v>1</v>
      </c>
      <c r="AE17">
        <v>1</v>
      </c>
      <c r="AF17">
        <v>1</v>
      </c>
      <c r="AP17" s="368"/>
      <c r="AQ17" s="336" t="s">
        <v>369</v>
      </c>
      <c r="AR17" s="338"/>
      <c r="AS17" s="345">
        <v>10</v>
      </c>
      <c r="AT17" s="364"/>
      <c r="AU17" s="345">
        <v>35</v>
      </c>
      <c r="AV17" s="364"/>
      <c r="AW17" s="351">
        <v>69.73</v>
      </c>
    </row>
    <row r="18" spans="1:49" ht="15.75" thickBot="1" x14ac:dyDescent="0.3">
      <c r="A18" t="str">
        <f>+'3. Matriz I-C-B'!A8</f>
        <v>Lechuga</v>
      </c>
      <c r="C18">
        <v>1</v>
      </c>
      <c r="D18">
        <v>1</v>
      </c>
      <c r="E18">
        <v>1</v>
      </c>
      <c r="F18">
        <v>1</v>
      </c>
      <c r="G18">
        <v>1</v>
      </c>
      <c r="H18">
        <v>1</v>
      </c>
      <c r="I18">
        <v>1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</v>
      </c>
      <c r="X18">
        <v>1</v>
      </c>
      <c r="Y18">
        <v>1</v>
      </c>
      <c r="Z18">
        <v>1</v>
      </c>
      <c r="AA18">
        <v>1</v>
      </c>
      <c r="AB18">
        <v>1</v>
      </c>
      <c r="AC18">
        <v>1</v>
      </c>
      <c r="AD18">
        <v>1</v>
      </c>
      <c r="AE18">
        <v>1</v>
      </c>
      <c r="AF18">
        <v>1</v>
      </c>
      <c r="AP18" s="372"/>
      <c r="AQ18" s="383"/>
      <c r="AR18" s="384"/>
      <c r="AS18" s="345"/>
      <c r="AT18" s="364"/>
      <c r="AU18" s="345"/>
      <c r="AV18" s="364"/>
      <c r="AW18" s="351"/>
    </row>
    <row r="19" spans="1:49" ht="15.75" thickBot="1" x14ac:dyDescent="0.3">
      <c r="A19" t="str">
        <f>+'3. Matriz I-C-B'!A9</f>
        <v>Melón</v>
      </c>
      <c r="C19">
        <v>1</v>
      </c>
      <c r="D19">
        <v>1</v>
      </c>
      <c r="E19">
        <v>1</v>
      </c>
      <c r="F19">
        <v>1</v>
      </c>
      <c r="G19">
        <v>1</v>
      </c>
      <c r="H19">
        <v>1</v>
      </c>
      <c r="I19">
        <v>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</v>
      </c>
      <c r="X19">
        <v>1</v>
      </c>
      <c r="Y19">
        <v>1</v>
      </c>
      <c r="Z19">
        <v>1</v>
      </c>
      <c r="AA19">
        <v>1</v>
      </c>
      <c r="AB19">
        <v>1</v>
      </c>
      <c r="AC19">
        <v>1</v>
      </c>
      <c r="AD19">
        <v>1</v>
      </c>
      <c r="AE19">
        <v>1</v>
      </c>
      <c r="AF19">
        <v>1</v>
      </c>
      <c r="AP19" s="372"/>
      <c r="AQ19" s="383"/>
      <c r="AR19" s="384"/>
      <c r="AS19" s="345"/>
      <c r="AT19" s="364"/>
      <c r="AU19" s="345"/>
      <c r="AV19" s="364"/>
      <c r="AW19" s="351"/>
    </row>
    <row r="20" spans="1:49" ht="15.75" thickBot="1" x14ac:dyDescent="0.3">
      <c r="A20" t="str">
        <f>+'3. Matriz I-C-B'!A10</f>
        <v>Poroto verde</v>
      </c>
      <c r="C20">
        <v>1</v>
      </c>
      <c r="D20">
        <v>1</v>
      </c>
      <c r="E20">
        <v>1</v>
      </c>
      <c r="F20">
        <v>1</v>
      </c>
      <c r="G20">
        <v>1</v>
      </c>
      <c r="H20">
        <v>1</v>
      </c>
      <c r="I20">
        <v>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</v>
      </c>
      <c r="X20">
        <v>1</v>
      </c>
      <c r="Y20">
        <v>1</v>
      </c>
      <c r="Z20">
        <v>1</v>
      </c>
      <c r="AA20">
        <v>1</v>
      </c>
      <c r="AB20">
        <v>1</v>
      </c>
      <c r="AC20">
        <v>1</v>
      </c>
      <c r="AD20">
        <v>1</v>
      </c>
      <c r="AE20">
        <v>1</v>
      </c>
      <c r="AF20">
        <v>1</v>
      </c>
      <c r="AP20" s="372"/>
      <c r="AQ20" s="383"/>
      <c r="AR20" s="384"/>
      <c r="AS20" s="345"/>
      <c r="AT20" s="364"/>
      <c r="AU20" s="345"/>
      <c r="AV20" s="364"/>
      <c r="AW20" s="351"/>
    </row>
    <row r="21" spans="1:49" ht="15.75" thickBot="1" x14ac:dyDescent="0.3">
      <c r="A21" t="str">
        <f>+'3. Matriz I-C-B'!A11</f>
        <v>Tomate</v>
      </c>
      <c r="C21">
        <v>1</v>
      </c>
      <c r="D21">
        <v>1</v>
      </c>
      <c r="E21">
        <v>1</v>
      </c>
      <c r="F21">
        <v>1</v>
      </c>
      <c r="G21">
        <v>1</v>
      </c>
      <c r="H21">
        <v>1</v>
      </c>
      <c r="I21">
        <v>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</v>
      </c>
      <c r="X21">
        <v>1</v>
      </c>
      <c r="Y21">
        <v>1</v>
      </c>
      <c r="Z21">
        <v>1</v>
      </c>
      <c r="AA21">
        <v>1</v>
      </c>
      <c r="AB21">
        <v>1</v>
      </c>
      <c r="AC21">
        <v>1</v>
      </c>
      <c r="AD21">
        <v>1</v>
      </c>
      <c r="AE21">
        <v>1</v>
      </c>
      <c r="AF21">
        <v>1</v>
      </c>
      <c r="AP21" s="372"/>
      <c r="AQ21" s="383"/>
      <c r="AR21" s="384"/>
      <c r="AS21" s="345"/>
      <c r="AT21" s="364"/>
      <c r="AU21" s="345"/>
      <c r="AV21" s="364"/>
      <c r="AW21" s="351"/>
    </row>
    <row r="22" spans="1:49" ht="15.75" thickBot="1" x14ac:dyDescent="0.3">
      <c r="A22" t="str">
        <f>+'3. Matriz I-C-B'!A12</f>
        <v>Kiwi</v>
      </c>
      <c r="C22">
        <v>0</v>
      </c>
      <c r="D22">
        <v>0</v>
      </c>
      <c r="E22">
        <v>0</v>
      </c>
      <c r="F22">
        <v>2.8639412997903561E-2</v>
      </c>
      <c r="G22">
        <v>8.491823899371069E-2</v>
      </c>
      <c r="H22">
        <v>0.19796855345911951</v>
      </c>
      <c r="I22">
        <v>0.36779035639412994</v>
      </c>
      <c r="J22">
        <v>0.51710691823899368</v>
      </c>
      <c r="K22">
        <v>0.71415094339622642</v>
      </c>
      <c r="L22">
        <v>0.81674004192872107</v>
      </c>
      <c r="M22">
        <v>0.93841719077568131</v>
      </c>
      <c r="N22">
        <v>0.96945492662473787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P22" s="372"/>
      <c r="AQ22" s="383"/>
      <c r="AR22" s="384"/>
      <c r="AS22" s="345"/>
      <c r="AT22" s="364"/>
      <c r="AU22" s="345"/>
      <c r="AV22" s="364"/>
      <c r="AW22" s="351"/>
    </row>
    <row r="23" spans="1:49" ht="15.75" thickBot="1" x14ac:dyDescent="0.3">
      <c r="A23" t="str">
        <f>+'3. Matriz I-C-B'!A13</f>
        <v>Manzano</v>
      </c>
      <c r="C23">
        <v>0</v>
      </c>
      <c r="D23">
        <v>0</v>
      </c>
      <c r="E23">
        <v>9.551362683438154E-3</v>
      </c>
      <c r="F23">
        <v>3.416142557651991E-2</v>
      </c>
      <c r="G23">
        <v>0.10551362683438155</v>
      </c>
      <c r="H23">
        <v>0.22459329140461215</v>
      </c>
      <c r="I23">
        <v>0.38707756813417193</v>
      </c>
      <c r="J23">
        <v>0.59611320754716968</v>
      </c>
      <c r="K23">
        <v>0.74210691823899366</v>
      </c>
      <c r="L23">
        <v>0.90787211740041929</v>
      </c>
      <c r="M23">
        <v>0.95368972746331226</v>
      </c>
      <c r="N23">
        <v>1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P23" s="372"/>
      <c r="AQ23" s="383"/>
      <c r="AR23" s="384"/>
      <c r="AS23" s="345"/>
      <c r="AT23" s="364"/>
      <c r="AU23" s="345"/>
      <c r="AV23" s="364"/>
      <c r="AW23" s="351"/>
    </row>
    <row r="24" spans="1:49" ht="15.75" thickBot="1" x14ac:dyDescent="0.3">
      <c r="A24" t="str">
        <f>+'3. Matriz I-C-B'!A14</f>
        <v>Limón</v>
      </c>
      <c r="C24">
        <v>0</v>
      </c>
      <c r="D24">
        <v>0</v>
      </c>
      <c r="E24">
        <v>9.551362683438154E-3</v>
      </c>
      <c r="F24">
        <v>3.416142557651991E-2</v>
      </c>
      <c r="G24">
        <v>0.10551362683438155</v>
      </c>
      <c r="H24">
        <v>0.22459329140461215</v>
      </c>
      <c r="I24">
        <v>0.38707756813417193</v>
      </c>
      <c r="J24">
        <v>0.59611320754716968</v>
      </c>
      <c r="K24">
        <v>0.74210691823899366</v>
      </c>
      <c r="L24">
        <v>0.90787211740041929</v>
      </c>
      <c r="M24">
        <v>0.95368972746331226</v>
      </c>
      <c r="N24">
        <v>1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P24" s="372"/>
      <c r="AQ24" s="383"/>
      <c r="AR24" s="384"/>
      <c r="AS24" s="345"/>
      <c r="AT24" s="364"/>
      <c r="AU24" s="345"/>
      <c r="AV24" s="364"/>
      <c r="AW24" s="351"/>
    </row>
    <row r="25" spans="1:49" ht="15.75" thickBot="1" x14ac:dyDescent="0.3">
      <c r="A25" t="str">
        <f>+'3. Matriz I-C-B'!A15</f>
        <v>Olivo de mesa</v>
      </c>
      <c r="C25">
        <v>0</v>
      </c>
      <c r="D25">
        <v>0</v>
      </c>
      <c r="E25">
        <v>6.0293501048218024E-3</v>
      </c>
      <c r="F25">
        <v>2.3610062893081762E-2</v>
      </c>
      <c r="G25">
        <v>6.732285115303982E-2</v>
      </c>
      <c r="H25">
        <v>0.1562557651991614</v>
      </c>
      <c r="I25">
        <v>0.27011530398322853</v>
      </c>
      <c r="J25">
        <v>0.42048218029350104</v>
      </c>
      <c r="K25">
        <v>0.57407756813417188</v>
      </c>
      <c r="L25">
        <v>0.70511530398322853</v>
      </c>
      <c r="M25">
        <v>0.84117400419287203</v>
      </c>
      <c r="N25">
        <v>0.92610062893081757</v>
      </c>
      <c r="O25">
        <v>0.97536687631027252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P25" s="372"/>
      <c r="AQ25" s="383"/>
      <c r="AR25" s="384"/>
      <c r="AS25" s="345"/>
      <c r="AT25" s="364"/>
      <c r="AU25" s="345"/>
      <c r="AV25" s="364"/>
      <c r="AW25" s="351"/>
    </row>
    <row r="26" spans="1:49" ht="15.75" thickBot="1" x14ac:dyDescent="0.3">
      <c r="A26" t="str">
        <f>+'3. Matriz I-C-B'!A16</f>
        <v>Uva de mesa</v>
      </c>
      <c r="C26">
        <v>0</v>
      </c>
      <c r="D26">
        <v>0</v>
      </c>
      <c r="E26">
        <v>6.0293501048218024E-3</v>
      </c>
      <c r="F26">
        <v>2.3610062893081762E-2</v>
      </c>
      <c r="G26">
        <v>6.732285115303982E-2</v>
      </c>
      <c r="H26">
        <v>0.1562557651991614</v>
      </c>
      <c r="I26">
        <v>0.27011530398322853</v>
      </c>
      <c r="J26">
        <v>0.42048218029350104</v>
      </c>
      <c r="K26">
        <v>0.57407756813417188</v>
      </c>
      <c r="L26">
        <v>0.70511530398322853</v>
      </c>
      <c r="M26">
        <v>0.84117400419287203</v>
      </c>
      <c r="N26">
        <v>0.92610062893081757</v>
      </c>
      <c r="O26">
        <v>0.97536687631027252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P26" s="372"/>
      <c r="AQ26" s="383"/>
      <c r="AR26" s="384"/>
      <c r="AS26" s="345"/>
      <c r="AT26" s="364"/>
      <c r="AU26" s="345"/>
      <c r="AV26" s="364"/>
      <c r="AW26" s="351"/>
    </row>
    <row r="27" spans="1:49" ht="15.75" thickBot="1" x14ac:dyDescent="0.3">
      <c r="A27" t="str">
        <f>+'3. Matriz I-C-B'!A17</f>
        <v>Palto</v>
      </c>
      <c r="C27">
        <v>0</v>
      </c>
      <c r="D27">
        <v>0</v>
      </c>
      <c r="E27">
        <v>0</v>
      </c>
      <c r="F27">
        <v>2.8639412997903561E-2</v>
      </c>
      <c r="G27">
        <v>8.491823899371069E-2</v>
      </c>
      <c r="H27">
        <v>0.19796855345911951</v>
      </c>
      <c r="I27">
        <v>0.36779035639412994</v>
      </c>
      <c r="J27">
        <v>0.51710691823899368</v>
      </c>
      <c r="K27">
        <v>0.71415094339622642</v>
      </c>
      <c r="L27">
        <v>0.81674004192872107</v>
      </c>
      <c r="M27">
        <v>0.93841719077568131</v>
      </c>
      <c r="N27">
        <v>0.96945492662473787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P27" s="372"/>
      <c r="AQ27" s="383"/>
      <c r="AR27" s="384"/>
      <c r="AS27" s="345"/>
      <c r="AT27" s="364"/>
      <c r="AU27" s="345"/>
      <c r="AV27" s="364"/>
      <c r="AW27" s="351"/>
    </row>
    <row r="28" spans="1:49" ht="15.75" thickBot="1" x14ac:dyDescent="0.3">
      <c r="A28" t="str">
        <f>+'3. Matriz I-C-B'!A18</f>
        <v>Vid Vinifera</v>
      </c>
      <c r="C28">
        <v>0</v>
      </c>
      <c r="D28">
        <v>0</v>
      </c>
      <c r="E28">
        <v>6.0293501048218024E-3</v>
      </c>
      <c r="F28">
        <v>2.3610062893081762E-2</v>
      </c>
      <c r="G28">
        <v>6.732285115303982E-2</v>
      </c>
      <c r="H28">
        <v>0.1562557651991614</v>
      </c>
      <c r="I28">
        <v>0.27011530398322853</v>
      </c>
      <c r="J28">
        <v>0.42048218029350104</v>
      </c>
      <c r="K28">
        <v>0.57407756813417188</v>
      </c>
      <c r="L28">
        <v>0.70511530398322853</v>
      </c>
      <c r="M28">
        <v>0.84117400419287203</v>
      </c>
      <c r="N28">
        <v>0.92610062893081757</v>
      </c>
      <c r="O28">
        <v>0.97536687631027252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P28" s="372"/>
      <c r="AQ28" s="383"/>
      <c r="AR28" s="384"/>
      <c r="AS28" s="345"/>
      <c r="AT28" s="364"/>
      <c r="AU28" s="345"/>
      <c r="AV28" s="364"/>
      <c r="AW28" s="351"/>
    </row>
    <row r="29" spans="1:49" ht="15.75" thickBot="1" x14ac:dyDescent="0.3">
      <c r="AP29" s="372"/>
      <c r="AQ29" s="383"/>
      <c r="AR29" s="384"/>
      <c r="AS29" s="345"/>
      <c r="AT29" s="364"/>
      <c r="AU29" s="345"/>
      <c r="AV29" s="364"/>
      <c r="AW29" s="351"/>
    </row>
    <row r="30" spans="1:49" ht="15" customHeight="1" thickBot="1" x14ac:dyDescent="0.3">
      <c r="A30" s="2" t="s">
        <v>102</v>
      </c>
      <c r="C30" s="2">
        <v>1</v>
      </c>
      <c r="D30" s="2">
        <v>2</v>
      </c>
      <c r="E30" s="2">
        <v>3</v>
      </c>
      <c r="F30" s="2">
        <v>4</v>
      </c>
      <c r="G30" s="2">
        <v>5</v>
      </c>
      <c r="H30" s="2">
        <v>6</v>
      </c>
      <c r="I30" s="2">
        <v>7</v>
      </c>
      <c r="J30" s="2">
        <v>8</v>
      </c>
      <c r="K30" s="2">
        <v>9</v>
      </c>
      <c r="L30" s="2">
        <v>10</v>
      </c>
      <c r="M30" s="2">
        <v>11</v>
      </c>
      <c r="N30" s="2">
        <v>12</v>
      </c>
      <c r="O30" s="2">
        <v>13</v>
      </c>
      <c r="P30" s="2">
        <v>14</v>
      </c>
      <c r="Q30" s="2">
        <v>15</v>
      </c>
      <c r="R30" s="2">
        <v>16</v>
      </c>
      <c r="S30" s="2">
        <v>17</v>
      </c>
      <c r="T30" s="2">
        <v>18</v>
      </c>
      <c r="U30" s="2">
        <v>19</v>
      </c>
      <c r="V30" s="2">
        <v>20</v>
      </c>
      <c r="W30" s="2">
        <v>21</v>
      </c>
      <c r="X30" s="2">
        <v>22</v>
      </c>
      <c r="Y30" s="2">
        <v>23</v>
      </c>
      <c r="Z30" s="2">
        <v>24</v>
      </c>
      <c r="AA30" s="2">
        <v>25</v>
      </c>
      <c r="AB30" s="2">
        <v>26</v>
      </c>
      <c r="AC30" s="2">
        <v>27</v>
      </c>
      <c r="AD30" s="2">
        <v>28</v>
      </c>
      <c r="AE30" s="2">
        <v>29</v>
      </c>
      <c r="AF30" s="2">
        <v>30</v>
      </c>
      <c r="AP30" s="330"/>
      <c r="AQ30" s="365"/>
      <c r="AR30" s="373" t="s">
        <v>370</v>
      </c>
      <c r="AS30" s="348">
        <v>16</v>
      </c>
      <c r="AT30" s="350">
        <v>44.4</v>
      </c>
      <c r="AU30" s="348">
        <v>137</v>
      </c>
      <c r="AV30" s="350">
        <v>0.21</v>
      </c>
      <c r="AW30" s="349">
        <v>29.34</v>
      </c>
    </row>
    <row r="31" spans="1:49" ht="15.75" thickBot="1" x14ac:dyDescent="0.3">
      <c r="A31" t="str">
        <f>+A13</f>
        <v>Secano</v>
      </c>
      <c r="C31">
        <v>1</v>
      </c>
      <c r="D31">
        <v>1</v>
      </c>
      <c r="E31">
        <v>1</v>
      </c>
      <c r="F31">
        <v>1</v>
      </c>
      <c r="G31">
        <v>1</v>
      </c>
      <c r="H31">
        <v>1</v>
      </c>
      <c r="I31">
        <v>1</v>
      </c>
      <c r="J31">
        <v>1</v>
      </c>
      <c r="K31">
        <v>1</v>
      </c>
      <c r="L31">
        <v>1</v>
      </c>
      <c r="M31">
        <v>1</v>
      </c>
      <c r="N31">
        <v>1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1</v>
      </c>
      <c r="AP31" s="330"/>
      <c r="AQ31" s="374" t="s">
        <v>360</v>
      </c>
      <c r="AR31" s="375" t="s">
        <v>371</v>
      </c>
      <c r="AS31" s="348">
        <v>17</v>
      </c>
      <c r="AT31" s="350">
        <v>47.2</v>
      </c>
      <c r="AU31" s="348">
        <v>145</v>
      </c>
      <c r="AV31" s="350">
        <v>0.22</v>
      </c>
      <c r="AW31" s="349">
        <v>31.19</v>
      </c>
    </row>
    <row r="32" spans="1:49" ht="15.75" thickBot="1" x14ac:dyDescent="0.3">
      <c r="A32" t="str">
        <f t="shared" ref="A32:A46" si="1">+A14</f>
        <v>Forraje</v>
      </c>
      <c r="C32">
        <v>1</v>
      </c>
      <c r="D32">
        <v>1</v>
      </c>
      <c r="E32">
        <v>1</v>
      </c>
      <c r="F32">
        <v>1</v>
      </c>
      <c r="G32">
        <v>1</v>
      </c>
      <c r="H32">
        <v>1</v>
      </c>
      <c r="I32">
        <v>1</v>
      </c>
      <c r="J32">
        <v>1</v>
      </c>
      <c r="K32">
        <v>1</v>
      </c>
      <c r="L32">
        <v>1</v>
      </c>
      <c r="M32">
        <v>1</v>
      </c>
      <c r="N32">
        <v>1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1</v>
      </c>
      <c r="AP32" s="330"/>
      <c r="AQ32" s="343"/>
      <c r="AR32" s="376" t="s">
        <v>377</v>
      </c>
      <c r="AS32" s="348">
        <v>3</v>
      </c>
      <c r="AT32" s="350">
        <v>8.4</v>
      </c>
      <c r="AU32" s="348">
        <v>26</v>
      </c>
      <c r="AV32" s="350">
        <v>0.21</v>
      </c>
      <c r="AW32" s="350">
        <v>5.54</v>
      </c>
    </row>
    <row r="33" spans="1:49" ht="15" customHeight="1" thickBot="1" x14ac:dyDescent="0.3">
      <c r="A33" t="str">
        <f t="shared" si="1"/>
        <v>Zapallo camote</v>
      </c>
      <c r="C33">
        <v>1</v>
      </c>
      <c r="D33">
        <v>1</v>
      </c>
      <c r="E33">
        <v>1</v>
      </c>
      <c r="F33">
        <v>1</v>
      </c>
      <c r="G33">
        <v>1</v>
      </c>
      <c r="H33">
        <v>1</v>
      </c>
      <c r="I33">
        <v>1</v>
      </c>
      <c r="J33">
        <v>1</v>
      </c>
      <c r="K33">
        <v>1</v>
      </c>
      <c r="L33">
        <v>1</v>
      </c>
      <c r="M33">
        <v>1</v>
      </c>
      <c r="N33">
        <v>1</v>
      </c>
      <c r="O33">
        <v>1</v>
      </c>
      <c r="P33">
        <v>1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1</v>
      </c>
      <c r="AP33" s="330"/>
      <c r="AQ33" s="336" t="s">
        <v>362</v>
      </c>
      <c r="AR33" s="338"/>
      <c r="AS33" s="345">
        <v>36</v>
      </c>
      <c r="AT33" s="351">
        <v>100</v>
      </c>
      <c r="AU33" s="345">
        <v>308</v>
      </c>
      <c r="AV33" s="364"/>
      <c r="AW33" s="351">
        <v>66.069999999999993</v>
      </c>
    </row>
    <row r="34" spans="1:49" ht="15.75" thickBot="1" x14ac:dyDescent="0.3">
      <c r="A34" t="str">
        <f t="shared" si="1"/>
        <v>Arveja</v>
      </c>
      <c r="C34">
        <v>1</v>
      </c>
      <c r="D34">
        <v>1</v>
      </c>
      <c r="E34">
        <v>1</v>
      </c>
      <c r="F34">
        <v>1</v>
      </c>
      <c r="G34">
        <v>1</v>
      </c>
      <c r="H34">
        <v>1</v>
      </c>
      <c r="I34">
        <v>1</v>
      </c>
      <c r="J34">
        <v>1</v>
      </c>
      <c r="K34">
        <v>1</v>
      </c>
      <c r="L34">
        <v>1</v>
      </c>
      <c r="M34">
        <v>1</v>
      </c>
      <c r="N34">
        <v>1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P34" s="330"/>
      <c r="AQ34" s="365"/>
      <c r="AR34" s="377" t="s">
        <v>370</v>
      </c>
      <c r="AS34" s="348">
        <v>9</v>
      </c>
      <c r="AT34" s="350">
        <v>81.8</v>
      </c>
      <c r="AU34" s="348">
        <v>39</v>
      </c>
      <c r="AV34" s="350">
        <v>0.69</v>
      </c>
      <c r="AW34" s="349">
        <v>26.87</v>
      </c>
    </row>
    <row r="35" spans="1:49" ht="15" customHeight="1" thickBot="1" x14ac:dyDescent="0.3">
      <c r="A35" t="str">
        <f t="shared" si="1"/>
        <v>Cebolla</v>
      </c>
      <c r="C35">
        <v>1</v>
      </c>
      <c r="D35">
        <v>1</v>
      </c>
      <c r="E35">
        <v>1</v>
      </c>
      <c r="F35">
        <v>1</v>
      </c>
      <c r="G35">
        <v>1</v>
      </c>
      <c r="H35">
        <v>1</v>
      </c>
      <c r="I35">
        <v>1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P35" s="330"/>
      <c r="AQ35" s="349" t="s">
        <v>363</v>
      </c>
      <c r="AR35" s="348" t="s">
        <v>371</v>
      </c>
      <c r="AS35" s="348">
        <v>2</v>
      </c>
      <c r="AT35" s="350">
        <v>18.2</v>
      </c>
      <c r="AU35" s="348">
        <v>9</v>
      </c>
      <c r="AV35" s="350">
        <v>0.66</v>
      </c>
      <c r="AW35" s="350">
        <v>5.98</v>
      </c>
    </row>
    <row r="36" spans="1:49" ht="15" customHeight="1" thickBot="1" x14ac:dyDescent="0.3">
      <c r="A36" t="str">
        <f t="shared" si="1"/>
        <v>Lechuga</v>
      </c>
      <c r="C36">
        <v>1</v>
      </c>
      <c r="D36">
        <v>1</v>
      </c>
      <c r="E36">
        <v>1</v>
      </c>
      <c r="F36">
        <v>1</v>
      </c>
      <c r="G36">
        <v>1</v>
      </c>
      <c r="H36">
        <v>1</v>
      </c>
      <c r="I36">
        <v>1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1</v>
      </c>
      <c r="AP36" s="330"/>
      <c r="AQ36" s="336" t="s">
        <v>364</v>
      </c>
      <c r="AR36" s="338"/>
      <c r="AS36" s="345">
        <v>11</v>
      </c>
      <c r="AT36" s="351">
        <v>100</v>
      </c>
      <c r="AU36" s="345">
        <v>48</v>
      </c>
      <c r="AV36" s="364"/>
      <c r="AW36" s="351">
        <v>32.85</v>
      </c>
    </row>
    <row r="37" spans="1:49" ht="15.75" thickBot="1" x14ac:dyDescent="0.3">
      <c r="A37" t="str">
        <f t="shared" si="1"/>
        <v>Melón</v>
      </c>
      <c r="C37">
        <v>1</v>
      </c>
      <c r="D37">
        <v>1</v>
      </c>
      <c r="E37">
        <v>1</v>
      </c>
      <c r="F37">
        <v>1</v>
      </c>
      <c r="G37">
        <v>1</v>
      </c>
      <c r="H37">
        <v>1</v>
      </c>
      <c r="I37">
        <v>1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P37" s="371">
        <v>2</v>
      </c>
      <c r="AQ37" s="365"/>
      <c r="AR37" s="377" t="s">
        <v>370</v>
      </c>
      <c r="AS37" s="348">
        <v>5</v>
      </c>
      <c r="AT37" s="350">
        <v>55.6</v>
      </c>
      <c r="AU37" s="348">
        <v>15</v>
      </c>
      <c r="AV37" s="350">
        <v>1.6</v>
      </c>
      <c r="AW37" s="349">
        <v>24.02</v>
      </c>
    </row>
    <row r="38" spans="1:49" ht="15" customHeight="1" thickBot="1" x14ac:dyDescent="0.3">
      <c r="A38" t="str">
        <f t="shared" si="1"/>
        <v>Poroto verde</v>
      </c>
      <c r="C38">
        <v>1</v>
      </c>
      <c r="D38">
        <v>1</v>
      </c>
      <c r="E38">
        <v>1</v>
      </c>
      <c r="F38">
        <v>1</v>
      </c>
      <c r="G38">
        <v>1</v>
      </c>
      <c r="H38">
        <v>1</v>
      </c>
      <c r="I38">
        <v>1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</v>
      </c>
      <c r="X38">
        <v>1</v>
      </c>
      <c r="Y38">
        <v>1</v>
      </c>
      <c r="Z38">
        <v>1</v>
      </c>
      <c r="AA38">
        <v>1</v>
      </c>
      <c r="AB38">
        <v>1</v>
      </c>
      <c r="AC38">
        <v>1</v>
      </c>
      <c r="AD38">
        <v>1</v>
      </c>
      <c r="AE38">
        <v>1</v>
      </c>
      <c r="AF38">
        <v>1</v>
      </c>
      <c r="AP38" s="372"/>
      <c r="AQ38" s="349" t="s">
        <v>365</v>
      </c>
      <c r="AR38" s="348" t="s">
        <v>371</v>
      </c>
      <c r="AS38" s="348">
        <v>4</v>
      </c>
      <c r="AT38" s="350">
        <v>44.4</v>
      </c>
      <c r="AU38" s="348">
        <v>12</v>
      </c>
      <c r="AV38" s="350">
        <v>1.6</v>
      </c>
      <c r="AW38" s="349">
        <v>19.190000000000001</v>
      </c>
    </row>
    <row r="39" spans="1:49" ht="15" customHeight="1" thickBot="1" x14ac:dyDescent="0.3">
      <c r="A39" t="str">
        <f t="shared" si="1"/>
        <v>Tomate</v>
      </c>
      <c r="C39">
        <v>1</v>
      </c>
      <c r="D39">
        <v>1</v>
      </c>
      <c r="E39">
        <v>1</v>
      </c>
      <c r="F39">
        <v>1</v>
      </c>
      <c r="G39">
        <v>1</v>
      </c>
      <c r="H39">
        <v>1</v>
      </c>
      <c r="I39">
        <v>1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</v>
      </c>
      <c r="X39">
        <v>1</v>
      </c>
      <c r="Y39">
        <v>1</v>
      </c>
      <c r="Z39">
        <v>1</v>
      </c>
      <c r="AA39">
        <v>1</v>
      </c>
      <c r="AB39">
        <v>1</v>
      </c>
      <c r="AC39">
        <v>1</v>
      </c>
      <c r="AD39">
        <v>1</v>
      </c>
      <c r="AE39">
        <v>1</v>
      </c>
      <c r="AF39">
        <v>1</v>
      </c>
      <c r="AP39" s="372"/>
      <c r="AQ39" s="336" t="s">
        <v>366</v>
      </c>
      <c r="AR39" s="338"/>
      <c r="AS39" s="345">
        <v>9</v>
      </c>
      <c r="AT39" s="351">
        <v>100</v>
      </c>
      <c r="AU39" s="345">
        <v>27</v>
      </c>
      <c r="AV39" s="364"/>
      <c r="AW39" s="351">
        <v>43.21</v>
      </c>
    </row>
    <row r="40" spans="1:49" ht="15.75" thickBot="1" x14ac:dyDescent="0.3">
      <c r="A40" t="str">
        <f t="shared" si="1"/>
        <v>Kiwi</v>
      </c>
      <c r="C40">
        <v>0.18790985324947587</v>
      </c>
      <c r="D40">
        <v>0.39542976939203356</v>
      </c>
      <c r="E40">
        <v>0.62253039832285106</v>
      </c>
      <c r="F40">
        <v>0.90138784067085931</v>
      </c>
      <c r="G40">
        <v>0.59935220125786159</v>
      </c>
      <c r="H40">
        <v>0.74190356394129975</v>
      </c>
      <c r="I40">
        <v>0.6237610062893082</v>
      </c>
      <c r="J40">
        <v>0.72924737945492657</v>
      </c>
      <c r="K40">
        <v>0.85785115303983228</v>
      </c>
      <c r="L40">
        <v>0.90963102725366862</v>
      </c>
      <c r="M40">
        <v>0.96994758909853251</v>
      </c>
      <c r="N40">
        <v>0.98522012578616336</v>
      </c>
      <c r="O40">
        <v>1</v>
      </c>
      <c r="P40">
        <v>1</v>
      </c>
      <c r="Q40">
        <v>1</v>
      </c>
      <c r="R40">
        <v>1</v>
      </c>
      <c r="S40">
        <v>1</v>
      </c>
      <c r="T40">
        <v>1</v>
      </c>
      <c r="U40">
        <v>1</v>
      </c>
      <c r="V40">
        <v>1</v>
      </c>
      <c r="W40">
        <v>1</v>
      </c>
      <c r="X40">
        <v>1</v>
      </c>
      <c r="Y40">
        <v>1</v>
      </c>
      <c r="Z40">
        <v>1</v>
      </c>
      <c r="AA40">
        <v>1</v>
      </c>
      <c r="AB40">
        <v>1</v>
      </c>
      <c r="AC40">
        <v>1</v>
      </c>
      <c r="AD40">
        <v>1</v>
      </c>
      <c r="AE40">
        <v>1</v>
      </c>
      <c r="AF40">
        <v>1</v>
      </c>
      <c r="AP40" s="372"/>
      <c r="AQ40" s="349" t="s">
        <v>367</v>
      </c>
      <c r="AR40" s="378" t="s">
        <v>370</v>
      </c>
      <c r="AS40" s="348">
        <v>1</v>
      </c>
      <c r="AT40" s="349">
        <v>100</v>
      </c>
      <c r="AU40" s="348">
        <v>1</v>
      </c>
      <c r="AV40" s="350">
        <v>5.88</v>
      </c>
      <c r="AW40" s="350">
        <v>5.88</v>
      </c>
    </row>
    <row r="41" spans="1:49" ht="15" customHeight="1" thickBot="1" x14ac:dyDescent="0.3">
      <c r="A41" t="str">
        <f t="shared" si="1"/>
        <v>Manzano</v>
      </c>
      <c r="C41">
        <v>9.345492662473795E-2</v>
      </c>
      <c r="D41">
        <v>0.19846121593291405</v>
      </c>
      <c r="E41">
        <v>0.32859958071278828</v>
      </c>
      <c r="F41">
        <v>0.48888469601677154</v>
      </c>
      <c r="G41">
        <v>0.38636268343815516</v>
      </c>
      <c r="H41">
        <v>0.51762683438155133</v>
      </c>
      <c r="I41">
        <v>0.51432075471698113</v>
      </c>
      <c r="J41">
        <v>0.67952620545073372</v>
      </c>
      <c r="K41">
        <v>0.79372536687631023</v>
      </c>
      <c r="L41">
        <v>0.92363731656184489</v>
      </c>
      <c r="M41">
        <v>0.96157232704402507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>
        <v>1</v>
      </c>
      <c r="AE41">
        <v>1</v>
      </c>
      <c r="AF41">
        <v>1</v>
      </c>
      <c r="AP41" s="372"/>
      <c r="AQ41" s="336" t="s">
        <v>368</v>
      </c>
      <c r="AR41" s="338"/>
      <c r="AS41" s="345">
        <v>1</v>
      </c>
      <c r="AT41" s="351">
        <v>100</v>
      </c>
      <c r="AU41" s="345">
        <v>1</v>
      </c>
      <c r="AV41" s="364"/>
      <c r="AW41" s="352">
        <v>5.88</v>
      </c>
    </row>
    <row r="42" spans="1:49" ht="15.75" thickBot="1" x14ac:dyDescent="0.3">
      <c r="A42" t="str">
        <f t="shared" si="1"/>
        <v>Limón</v>
      </c>
      <c r="C42">
        <v>9.345492662473795E-2</v>
      </c>
      <c r="D42">
        <v>0.19846121593291405</v>
      </c>
      <c r="E42">
        <v>0.32859958071278828</v>
      </c>
      <c r="F42">
        <v>0.48888469601677154</v>
      </c>
      <c r="G42">
        <v>0.38636268343815516</v>
      </c>
      <c r="H42">
        <v>0.51762683438155133</v>
      </c>
      <c r="I42">
        <v>0.51432075471698113</v>
      </c>
      <c r="J42">
        <v>0.67952620545073372</v>
      </c>
      <c r="K42">
        <v>0.79372536687631023</v>
      </c>
      <c r="L42">
        <v>0.92363731656184489</v>
      </c>
      <c r="M42">
        <v>0.96157232704402507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1</v>
      </c>
      <c r="AP42" s="368"/>
      <c r="AQ42" s="336" t="s">
        <v>372</v>
      </c>
      <c r="AR42" s="338"/>
      <c r="AS42" s="345">
        <v>57</v>
      </c>
      <c r="AT42" s="364"/>
      <c r="AU42" s="345">
        <v>384</v>
      </c>
      <c r="AV42" s="364"/>
      <c r="AW42" s="351">
        <v>148.01</v>
      </c>
    </row>
    <row r="43" spans="1:49" ht="15" customHeight="1" thickBot="1" x14ac:dyDescent="0.3">
      <c r="A43" t="str">
        <f t="shared" si="1"/>
        <v>Olivo de mesa</v>
      </c>
      <c r="C43">
        <v>0.15827044025157233</v>
      </c>
      <c r="D43">
        <v>0.35020964360587004</v>
      </c>
      <c r="E43">
        <v>0.56926624737945486</v>
      </c>
      <c r="F43">
        <v>0.82249895178197063</v>
      </c>
      <c r="G43">
        <v>0.58272536687631027</v>
      </c>
      <c r="H43">
        <v>0.65951362683438153</v>
      </c>
      <c r="I43">
        <v>0.51755765199161419</v>
      </c>
      <c r="J43">
        <v>0.59189517819706494</v>
      </c>
      <c r="K43">
        <v>0.69698322851153027</v>
      </c>
      <c r="L43">
        <v>0.78228511530398326</v>
      </c>
      <c r="M43">
        <v>0.87932914046121591</v>
      </c>
      <c r="N43">
        <v>0.94383647798742132</v>
      </c>
      <c r="O43">
        <v>0.97980083857442335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P43" s="330"/>
      <c r="AQ43" s="347" t="s">
        <v>374</v>
      </c>
      <c r="AR43" s="349" t="s">
        <v>361</v>
      </c>
      <c r="AS43" s="348">
        <v>1</v>
      </c>
      <c r="AT43" s="349">
        <v>100</v>
      </c>
      <c r="AU43" s="348">
        <v>1</v>
      </c>
      <c r="AV43" s="349">
        <v>80</v>
      </c>
      <c r="AW43" s="349">
        <v>80</v>
      </c>
    </row>
    <row r="44" spans="1:49" ht="15" customHeight="1" thickBot="1" x14ac:dyDescent="0.3">
      <c r="A44" t="str">
        <f t="shared" si="1"/>
        <v>Uva de mesa</v>
      </c>
      <c r="C44">
        <v>0.15827044025157233</v>
      </c>
      <c r="D44">
        <v>0.35020964360587004</v>
      </c>
      <c r="E44">
        <v>0.56926624737945486</v>
      </c>
      <c r="F44">
        <v>0.82249895178197063</v>
      </c>
      <c r="G44">
        <v>0.58272536687631027</v>
      </c>
      <c r="H44">
        <v>0.65951362683438153</v>
      </c>
      <c r="I44">
        <v>0.51755765199161419</v>
      </c>
      <c r="J44">
        <v>0.59189517819706494</v>
      </c>
      <c r="K44">
        <v>0.69698322851153027</v>
      </c>
      <c r="L44">
        <v>0.78228511530398326</v>
      </c>
      <c r="M44">
        <v>0.87932914046121591</v>
      </c>
      <c r="N44">
        <v>0.94383647798742132</v>
      </c>
      <c r="O44">
        <v>0.97980083857442335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1</v>
      </c>
      <c r="AP44" s="379" t="s">
        <v>373</v>
      </c>
      <c r="AQ44" s="336" t="s">
        <v>375</v>
      </c>
      <c r="AR44" s="338"/>
      <c r="AS44" s="345">
        <v>1</v>
      </c>
      <c r="AT44" s="351">
        <v>100</v>
      </c>
      <c r="AU44" s="345">
        <v>1</v>
      </c>
      <c r="AV44" s="364"/>
      <c r="AW44" s="351">
        <v>80</v>
      </c>
    </row>
    <row r="45" spans="1:49" ht="15.75" thickBot="1" x14ac:dyDescent="0.3">
      <c r="A45" t="str">
        <f t="shared" si="1"/>
        <v>Palto</v>
      </c>
      <c r="C45">
        <v>0.18790985324947587</v>
      </c>
      <c r="D45">
        <v>0.39542976939203356</v>
      </c>
      <c r="E45">
        <v>0.62253039832285106</v>
      </c>
      <c r="F45">
        <v>0.90138784067085931</v>
      </c>
      <c r="G45">
        <v>0.59935220125786159</v>
      </c>
      <c r="H45">
        <v>0.74190356394129975</v>
      </c>
      <c r="I45">
        <v>0.6237610062893082</v>
      </c>
      <c r="J45">
        <v>0.72924737945492657</v>
      </c>
      <c r="K45">
        <v>0.85785115303983228</v>
      </c>
      <c r="L45">
        <v>0.90963102725366862</v>
      </c>
      <c r="M45">
        <v>0.96994758909853251</v>
      </c>
      <c r="N45">
        <v>0.98522012578616336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  <c r="AD45">
        <v>1</v>
      </c>
      <c r="AE45">
        <v>1</v>
      </c>
      <c r="AF45">
        <v>1</v>
      </c>
      <c r="AP45" s="368"/>
      <c r="AQ45" s="336" t="s">
        <v>376</v>
      </c>
      <c r="AR45" s="338"/>
      <c r="AS45" s="345">
        <v>1</v>
      </c>
      <c r="AT45" s="364"/>
      <c r="AU45" s="345">
        <v>1</v>
      </c>
      <c r="AV45" s="364"/>
      <c r="AW45" s="351">
        <v>80</v>
      </c>
    </row>
    <row r="46" spans="1:49" ht="16.149999999999999" customHeight="1" thickBot="1" x14ac:dyDescent="0.3">
      <c r="A46" t="str">
        <f t="shared" si="1"/>
        <v>Vid Vinifera</v>
      </c>
      <c r="C46">
        <v>0.15827044025157233</v>
      </c>
      <c r="D46">
        <v>0.35020964360587004</v>
      </c>
      <c r="E46">
        <v>0.56926624737945486</v>
      </c>
      <c r="F46">
        <v>0.82249895178197063</v>
      </c>
      <c r="G46">
        <v>0.58272536687631027</v>
      </c>
      <c r="H46">
        <v>0.65951362683438153</v>
      </c>
      <c r="I46">
        <v>0.51755765199161419</v>
      </c>
      <c r="J46">
        <v>0.59189517819706494</v>
      </c>
      <c r="K46">
        <v>0.69698322851153027</v>
      </c>
      <c r="L46">
        <v>0.78228511530398326</v>
      </c>
      <c r="M46">
        <v>0.87932914046121591</v>
      </c>
      <c r="N46">
        <v>0.94383647798742132</v>
      </c>
      <c r="O46">
        <v>0.97980083857442335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  <c r="AD46">
        <v>1</v>
      </c>
      <c r="AE46">
        <v>1</v>
      </c>
      <c r="AF46">
        <v>1</v>
      </c>
      <c r="AH46" s="355" t="s">
        <v>333</v>
      </c>
      <c r="AP46" s="330"/>
      <c r="AQ46" s="349" t="s">
        <v>363</v>
      </c>
      <c r="AR46" s="348" t="s">
        <v>371</v>
      </c>
      <c r="AS46" s="348">
        <v>1</v>
      </c>
      <c r="AT46" s="349">
        <v>100</v>
      </c>
      <c r="AU46" s="348">
        <v>2</v>
      </c>
      <c r="AV46" s="350">
        <v>0.83</v>
      </c>
      <c r="AW46" s="350">
        <v>1.66</v>
      </c>
    </row>
    <row r="47" spans="1:49" ht="15" customHeight="1" thickBot="1" x14ac:dyDescent="0.3">
      <c r="AP47" s="330"/>
      <c r="AQ47" s="336" t="s">
        <v>362</v>
      </c>
      <c r="AR47" s="338"/>
      <c r="AS47" s="345">
        <v>1</v>
      </c>
      <c r="AT47" s="351">
        <v>100</v>
      </c>
      <c r="AU47" s="345">
        <v>2</v>
      </c>
      <c r="AV47" s="364"/>
      <c r="AW47" s="352">
        <v>1.66</v>
      </c>
    </row>
    <row r="48" spans="1:49" ht="15.75" thickBot="1" x14ac:dyDescent="0.3">
      <c r="AP48" s="330"/>
      <c r="AQ48" s="365"/>
      <c r="AR48" s="377" t="s">
        <v>370</v>
      </c>
      <c r="AS48" s="348">
        <v>2</v>
      </c>
      <c r="AT48" s="350">
        <v>13.3</v>
      </c>
      <c r="AU48" s="348">
        <v>4</v>
      </c>
      <c r="AV48" s="350">
        <v>2.59</v>
      </c>
      <c r="AW48" s="349">
        <v>10.35</v>
      </c>
    </row>
    <row r="49" spans="34:49" ht="15.75" thickBot="1" x14ac:dyDescent="0.3">
      <c r="AP49" s="330"/>
      <c r="AQ49" s="349" t="s">
        <v>365</v>
      </c>
      <c r="AR49" s="348" t="s">
        <v>371</v>
      </c>
      <c r="AS49" s="348">
        <v>13</v>
      </c>
      <c r="AT49" s="350">
        <v>86.7</v>
      </c>
      <c r="AU49" s="348">
        <v>23</v>
      </c>
      <c r="AV49" s="350">
        <v>2.93</v>
      </c>
      <c r="AW49" s="349">
        <v>67.45</v>
      </c>
    </row>
    <row r="50" spans="34:49" ht="15" customHeight="1" thickBot="1" x14ac:dyDescent="0.3">
      <c r="AP50" s="330"/>
      <c r="AQ50" s="336" t="s">
        <v>366</v>
      </c>
      <c r="AR50" s="338"/>
      <c r="AS50" s="345">
        <v>15</v>
      </c>
      <c r="AT50" s="351">
        <v>100</v>
      </c>
      <c r="AU50" s="345">
        <v>27</v>
      </c>
      <c r="AV50" s="364"/>
      <c r="AW50" s="351">
        <v>77.8</v>
      </c>
    </row>
    <row r="51" spans="34:49" ht="15.75" thickBot="1" x14ac:dyDescent="0.3">
      <c r="AP51" s="330"/>
      <c r="AQ51" s="365"/>
      <c r="AR51" s="377" t="s">
        <v>370</v>
      </c>
      <c r="AS51" s="348">
        <v>2</v>
      </c>
      <c r="AT51" s="350">
        <v>50</v>
      </c>
      <c r="AU51" s="348">
        <v>3</v>
      </c>
      <c r="AV51" s="350">
        <v>5.98</v>
      </c>
      <c r="AW51" s="349">
        <v>17.93</v>
      </c>
    </row>
    <row r="52" spans="34:49" ht="15.75" thickBot="1" x14ac:dyDescent="0.3">
      <c r="AP52" s="371">
        <v>3</v>
      </c>
      <c r="AQ52" s="349" t="s">
        <v>367</v>
      </c>
      <c r="AR52" s="348" t="s">
        <v>377</v>
      </c>
      <c r="AS52" s="348">
        <v>2</v>
      </c>
      <c r="AT52" s="350">
        <v>50</v>
      </c>
      <c r="AU52" s="348">
        <v>2</v>
      </c>
      <c r="AV52" s="350">
        <v>8.9700000000000006</v>
      </c>
      <c r="AW52" s="349">
        <v>17.93</v>
      </c>
    </row>
    <row r="53" spans="34:49" ht="15" customHeight="1" thickBot="1" x14ac:dyDescent="0.3">
      <c r="AP53" s="372"/>
      <c r="AQ53" s="336" t="s">
        <v>368</v>
      </c>
      <c r="AR53" s="338"/>
      <c r="AS53" s="345">
        <v>4</v>
      </c>
      <c r="AT53" s="351">
        <v>100</v>
      </c>
      <c r="AU53" s="345">
        <v>5</v>
      </c>
      <c r="AV53" s="364"/>
      <c r="AW53" s="351">
        <v>35.86</v>
      </c>
    </row>
    <row r="54" spans="34:49" ht="15.75" thickBot="1" x14ac:dyDescent="0.3">
      <c r="AP54" s="372"/>
      <c r="AQ54" s="365"/>
      <c r="AR54" s="377" t="s">
        <v>371</v>
      </c>
      <c r="AS54" s="348">
        <v>2</v>
      </c>
      <c r="AT54" s="350">
        <v>40</v>
      </c>
      <c r="AU54" s="348">
        <v>2</v>
      </c>
      <c r="AV54" s="349">
        <v>49.85</v>
      </c>
      <c r="AW54" s="349">
        <v>99.69</v>
      </c>
    </row>
    <row r="55" spans="34:49" ht="16.149999999999999" customHeight="1" thickBot="1" x14ac:dyDescent="0.3">
      <c r="AH55" s="355" t="s">
        <v>334</v>
      </c>
      <c r="AP55" s="372"/>
      <c r="AQ55" s="347" t="s">
        <v>374</v>
      </c>
      <c r="AR55" s="348" t="s">
        <v>377</v>
      </c>
      <c r="AS55" s="348">
        <v>3</v>
      </c>
      <c r="AT55" s="350">
        <v>60</v>
      </c>
      <c r="AU55" s="348">
        <v>4</v>
      </c>
      <c r="AV55" s="349">
        <v>37.380000000000003</v>
      </c>
      <c r="AW55" s="349">
        <v>149.53</v>
      </c>
    </row>
    <row r="56" spans="34:49" ht="15" customHeight="1" thickBot="1" x14ac:dyDescent="0.3">
      <c r="AP56" s="372"/>
      <c r="AQ56" s="336" t="s">
        <v>375</v>
      </c>
      <c r="AR56" s="338"/>
      <c r="AS56" s="345">
        <v>5</v>
      </c>
      <c r="AT56" s="351">
        <v>100</v>
      </c>
      <c r="AU56" s="345">
        <v>6</v>
      </c>
      <c r="AV56" s="364"/>
      <c r="AW56" s="351">
        <v>249.22</v>
      </c>
    </row>
    <row r="57" spans="34:49" ht="15.75" thickBot="1" x14ac:dyDescent="0.3">
      <c r="AP57" s="368"/>
      <c r="AQ57" s="336" t="s">
        <v>378</v>
      </c>
      <c r="AR57" s="338"/>
      <c r="AS57" s="345">
        <v>25</v>
      </c>
      <c r="AT57" s="364"/>
      <c r="AU57" s="345">
        <v>40</v>
      </c>
      <c r="AV57" s="364"/>
      <c r="AW57" s="351">
        <v>364.54</v>
      </c>
    </row>
    <row r="58" spans="34:49" ht="15.75" thickBot="1" x14ac:dyDescent="0.3">
      <c r="AP58" s="330"/>
      <c r="AQ58" s="349" t="s">
        <v>379</v>
      </c>
      <c r="AR58" s="348" t="s">
        <v>371</v>
      </c>
      <c r="AS58" s="348">
        <v>1</v>
      </c>
      <c r="AT58" s="349">
        <v>100</v>
      </c>
      <c r="AU58" s="348">
        <v>2</v>
      </c>
      <c r="AV58" s="350">
        <v>0.7</v>
      </c>
      <c r="AW58" s="350">
        <v>1.4</v>
      </c>
    </row>
    <row r="59" spans="34:49" ht="15" customHeight="1" thickBot="1" x14ac:dyDescent="0.3">
      <c r="AP59" s="330"/>
      <c r="AQ59" s="336" t="s">
        <v>380</v>
      </c>
      <c r="AR59" s="338"/>
      <c r="AS59" s="345">
        <v>1</v>
      </c>
      <c r="AT59" s="351">
        <v>100</v>
      </c>
      <c r="AU59" s="345">
        <v>2</v>
      </c>
      <c r="AV59" s="364"/>
      <c r="AW59" s="352">
        <v>1.4</v>
      </c>
    </row>
    <row r="60" spans="34:49" ht="15.75" thickBot="1" x14ac:dyDescent="0.3">
      <c r="AP60" s="330"/>
      <c r="AQ60" s="365"/>
      <c r="AR60" s="377" t="s">
        <v>371</v>
      </c>
      <c r="AS60" s="348">
        <v>3</v>
      </c>
      <c r="AT60" s="350">
        <v>60</v>
      </c>
      <c r="AU60" s="348">
        <v>6</v>
      </c>
      <c r="AV60" s="350">
        <v>2.98</v>
      </c>
      <c r="AW60" s="349">
        <v>17.86</v>
      </c>
    </row>
    <row r="61" spans="34:49" ht="15.75" thickBot="1" x14ac:dyDescent="0.3">
      <c r="AP61" s="330"/>
      <c r="AQ61" s="349" t="s">
        <v>365</v>
      </c>
      <c r="AR61" s="348" t="s">
        <v>377</v>
      </c>
      <c r="AS61" s="348">
        <v>2</v>
      </c>
      <c r="AT61" s="350">
        <v>40</v>
      </c>
      <c r="AU61" s="348">
        <v>4</v>
      </c>
      <c r="AV61" s="350">
        <v>2.98</v>
      </c>
      <c r="AW61" s="349">
        <v>11.9</v>
      </c>
    </row>
    <row r="62" spans="34:49" ht="18.600000000000001" customHeight="1" thickBot="1" x14ac:dyDescent="0.3">
      <c r="AP62" s="330"/>
      <c r="AQ62" s="336" t="s">
        <v>366</v>
      </c>
      <c r="AR62" s="338"/>
      <c r="AS62" s="345">
        <v>5</v>
      </c>
      <c r="AT62" s="351">
        <v>100</v>
      </c>
      <c r="AU62" s="345">
        <v>10</v>
      </c>
      <c r="AV62" s="364"/>
      <c r="AW62" s="351">
        <v>29.76</v>
      </c>
    </row>
    <row r="63" spans="34:49" ht="15.75" thickBot="1" x14ac:dyDescent="0.3">
      <c r="AP63" s="371">
        <v>4</v>
      </c>
      <c r="AQ63" s="349" t="s">
        <v>367</v>
      </c>
      <c r="AR63" s="370" t="s">
        <v>381</v>
      </c>
      <c r="AS63" s="348">
        <v>1</v>
      </c>
      <c r="AT63" s="349">
        <v>100</v>
      </c>
      <c r="AU63" s="348">
        <v>2</v>
      </c>
      <c r="AV63" s="349">
        <v>41.8</v>
      </c>
      <c r="AW63" s="349">
        <v>83.59</v>
      </c>
    </row>
    <row r="64" spans="34:49" ht="15" customHeight="1" thickBot="1" x14ac:dyDescent="0.3">
      <c r="AP64" s="372"/>
      <c r="AQ64" s="336" t="s">
        <v>368</v>
      </c>
      <c r="AR64" s="338"/>
      <c r="AS64" s="345">
        <v>1</v>
      </c>
      <c r="AT64" s="351">
        <v>100</v>
      </c>
      <c r="AU64" s="345">
        <v>2</v>
      </c>
      <c r="AV64" s="364"/>
      <c r="AW64" s="351">
        <v>83.59</v>
      </c>
    </row>
    <row r="65" spans="34:55" ht="15.75" thickBot="1" x14ac:dyDescent="0.3">
      <c r="AP65" s="372"/>
      <c r="AQ65" s="347" t="s">
        <v>374</v>
      </c>
      <c r="AR65" s="354" t="s">
        <v>381</v>
      </c>
      <c r="AS65" s="365"/>
      <c r="AT65" s="349">
        <v>100</v>
      </c>
      <c r="AU65" s="348">
        <v>2</v>
      </c>
      <c r="AV65" s="349">
        <v>46.61</v>
      </c>
      <c r="AW65" s="349">
        <v>93.22</v>
      </c>
    </row>
    <row r="66" spans="34:55" ht="15.75" thickBot="1" x14ac:dyDescent="0.3">
      <c r="AP66" s="372"/>
      <c r="AQ66" s="347" t="s">
        <v>374</v>
      </c>
      <c r="AR66" s="349" t="s">
        <v>381</v>
      </c>
      <c r="AS66" s="345">
        <v>1</v>
      </c>
      <c r="AT66" s="349">
        <v>100</v>
      </c>
      <c r="AU66" s="348">
        <v>1</v>
      </c>
      <c r="AV66" s="349">
        <v>65</v>
      </c>
      <c r="AW66" s="349">
        <v>65</v>
      </c>
    </row>
    <row r="67" spans="34:55" ht="15" customHeight="1" thickBot="1" x14ac:dyDescent="0.3">
      <c r="AP67" s="372"/>
      <c r="AQ67" s="336" t="s">
        <v>375</v>
      </c>
      <c r="AR67" s="338"/>
      <c r="AS67" s="345">
        <v>1</v>
      </c>
      <c r="AT67" s="351">
        <v>100</v>
      </c>
      <c r="AU67" s="345">
        <v>3</v>
      </c>
      <c r="AV67" s="364"/>
      <c r="AW67" s="351">
        <v>158.22</v>
      </c>
    </row>
    <row r="68" spans="34:55" ht="15.75" thickBot="1" x14ac:dyDescent="0.3">
      <c r="AP68" s="368"/>
      <c r="AQ68" s="336" t="s">
        <v>382</v>
      </c>
      <c r="AR68" s="338"/>
      <c r="AS68" s="345">
        <v>8</v>
      </c>
      <c r="AT68" s="364"/>
      <c r="AU68" s="345">
        <v>17</v>
      </c>
      <c r="AV68" s="364"/>
      <c r="AW68" s="351">
        <v>272.97000000000003</v>
      </c>
    </row>
    <row r="72" spans="34:55" x14ac:dyDescent="0.25">
      <c r="AH72" t="s">
        <v>300</v>
      </c>
      <c r="AS72" t="s">
        <v>300</v>
      </c>
    </row>
    <row r="73" spans="34:55" x14ac:dyDescent="0.25">
      <c r="AH73" t="s">
        <v>1</v>
      </c>
      <c r="AS73" t="s">
        <v>35</v>
      </c>
    </row>
    <row r="74" spans="34:55" ht="15.75" x14ac:dyDescent="0.25">
      <c r="AH74" s="326" t="s">
        <v>396</v>
      </c>
      <c r="AS74" s="326" t="s">
        <v>396</v>
      </c>
    </row>
    <row r="75" spans="34:55" ht="15.75" thickBot="1" x14ac:dyDescent="0.3"/>
    <row r="76" spans="34:55" ht="15.75" thickBot="1" x14ac:dyDescent="0.3">
      <c r="AH76" s="335" t="s">
        <v>383</v>
      </c>
      <c r="AI76" s="385" t="s">
        <v>384</v>
      </c>
      <c r="AJ76" s="336" t="s">
        <v>385</v>
      </c>
      <c r="AK76" s="337"/>
      <c r="AL76" s="337"/>
      <c r="AM76" s="337"/>
      <c r="AN76" s="337"/>
      <c r="AO76" s="338"/>
      <c r="AP76" s="384" t="s">
        <v>386</v>
      </c>
      <c r="AQ76" s="335" t="s">
        <v>388</v>
      </c>
      <c r="AS76" s="335" t="s">
        <v>383</v>
      </c>
      <c r="AT76" s="385" t="s">
        <v>384</v>
      </c>
      <c r="AU76" s="336" t="s">
        <v>395</v>
      </c>
      <c r="AV76" s="337"/>
      <c r="AW76" s="337"/>
      <c r="AX76" s="337"/>
      <c r="AY76" s="337"/>
      <c r="AZ76" s="338"/>
      <c r="BA76" s="384" t="s">
        <v>386</v>
      </c>
      <c r="BB76" s="335" t="s">
        <v>388</v>
      </c>
    </row>
    <row r="77" spans="34:55" ht="15.75" thickBot="1" x14ac:dyDescent="0.3">
      <c r="AH77" s="344"/>
      <c r="AI77" s="345" t="s">
        <v>181</v>
      </c>
      <c r="AJ77" s="369" t="s">
        <v>389</v>
      </c>
      <c r="AK77" s="338" t="s">
        <v>390</v>
      </c>
      <c r="AL77" s="338" t="s">
        <v>391</v>
      </c>
      <c r="AM77" s="338" t="s">
        <v>392</v>
      </c>
      <c r="AN77" s="338" t="s">
        <v>393</v>
      </c>
      <c r="AO77" s="338" t="s">
        <v>394</v>
      </c>
      <c r="AP77" s="369" t="s">
        <v>387</v>
      </c>
      <c r="AQ77" s="344"/>
      <c r="AS77" s="344"/>
      <c r="AT77" s="345" t="s">
        <v>181</v>
      </c>
      <c r="AU77" s="369" t="s">
        <v>389</v>
      </c>
      <c r="AV77" s="338" t="s">
        <v>390</v>
      </c>
      <c r="AW77" s="338" t="s">
        <v>391</v>
      </c>
      <c r="AX77" s="338" t="s">
        <v>392</v>
      </c>
      <c r="AY77" s="338" t="s">
        <v>393</v>
      </c>
      <c r="AZ77" s="338" t="s">
        <v>394</v>
      </c>
      <c r="BA77" s="369" t="s">
        <v>387</v>
      </c>
      <c r="BB77" s="344"/>
    </row>
    <row r="78" spans="34:55" ht="15.75" thickBot="1" x14ac:dyDescent="0.3">
      <c r="AH78" s="386">
        <v>1</v>
      </c>
      <c r="AI78" s="348">
        <v>5</v>
      </c>
      <c r="AJ78" s="348">
        <v>0</v>
      </c>
      <c r="AK78" s="328"/>
      <c r="AL78" s="328"/>
      <c r="AM78" s="328"/>
      <c r="AN78" s="328"/>
      <c r="AO78" s="328"/>
      <c r="AP78" s="350">
        <v>0</v>
      </c>
      <c r="AQ78" s="345">
        <v>0</v>
      </c>
      <c r="AR78">
        <f>+(AQ78*$C$5+AO99*$C$6)/100</f>
        <v>0</v>
      </c>
      <c r="AS78" s="386">
        <v>1</v>
      </c>
      <c r="AT78" s="348">
        <v>5</v>
      </c>
      <c r="AU78" s="387">
        <v>2473094</v>
      </c>
      <c r="AV78" s="328"/>
      <c r="AW78" s="328"/>
      <c r="AX78" s="328"/>
      <c r="AY78" s="328"/>
      <c r="AZ78" s="328"/>
      <c r="BA78" s="388">
        <v>123654.7</v>
      </c>
      <c r="BB78" s="345">
        <v>12.5</v>
      </c>
      <c r="BC78">
        <f>+(BB78*$C$5+AZ99*$C$6)/100</f>
        <v>0.18790985324947587</v>
      </c>
    </row>
    <row r="79" spans="34:55" ht="15.75" thickBot="1" x14ac:dyDescent="0.3">
      <c r="AH79" s="386">
        <v>2</v>
      </c>
      <c r="AI79" s="348">
        <v>10</v>
      </c>
      <c r="AJ79" s="348">
        <v>0</v>
      </c>
      <c r="AK79" s="348">
        <v>0</v>
      </c>
      <c r="AL79" s="328"/>
      <c r="AM79" s="328"/>
      <c r="AN79" s="328"/>
      <c r="AO79" s="328"/>
      <c r="AP79" s="350">
        <v>0</v>
      </c>
      <c r="AQ79" s="345">
        <v>0</v>
      </c>
      <c r="AR79">
        <f t="shared" ref="AR79:AR90" si="2">+(AQ79*$C$5+AO100*$C$6)/100</f>
        <v>0</v>
      </c>
      <c r="AS79" s="386">
        <v>2</v>
      </c>
      <c r="AT79" s="348">
        <v>10</v>
      </c>
      <c r="AU79" s="387">
        <v>260252</v>
      </c>
      <c r="AV79" s="387">
        <v>2473094</v>
      </c>
      <c r="AW79" s="328"/>
      <c r="AX79" s="328"/>
      <c r="AY79" s="328"/>
      <c r="AZ79" s="328"/>
      <c r="BA79" s="388">
        <v>260322</v>
      </c>
      <c r="BB79" s="345">
        <v>26.2</v>
      </c>
      <c r="BC79">
        <f t="shared" ref="BC79:BC90" si="3">+(BB79*$C$5+AZ100*$C$6)/100</f>
        <v>0.39542976939203356</v>
      </c>
    </row>
    <row r="80" spans="34:55" ht="15.75" thickBot="1" x14ac:dyDescent="0.3">
      <c r="AH80" s="386">
        <v>3</v>
      </c>
      <c r="AI80" s="348">
        <v>15</v>
      </c>
      <c r="AJ80" s="348">
        <v>0</v>
      </c>
      <c r="AK80" s="348">
        <v>0</v>
      </c>
      <c r="AL80" s="348">
        <v>0</v>
      </c>
      <c r="AM80" s="328"/>
      <c r="AN80" s="328"/>
      <c r="AO80" s="328"/>
      <c r="AP80" s="350">
        <v>0</v>
      </c>
      <c r="AQ80" s="345">
        <v>0</v>
      </c>
      <c r="AR80">
        <f t="shared" si="2"/>
        <v>0</v>
      </c>
      <c r="AS80" s="386">
        <v>3</v>
      </c>
      <c r="AT80" s="348">
        <v>15</v>
      </c>
      <c r="AU80" s="387">
        <v>260252</v>
      </c>
      <c r="AV80" s="387">
        <v>260252</v>
      </c>
      <c r="AW80" s="387">
        <v>2473094</v>
      </c>
      <c r="AX80" s="328"/>
      <c r="AY80" s="328"/>
      <c r="AZ80" s="328"/>
      <c r="BA80" s="388">
        <v>410001.9</v>
      </c>
      <c r="BB80" s="345">
        <v>41.3</v>
      </c>
      <c r="BC80">
        <f t="shared" si="3"/>
        <v>0.62253039832285106</v>
      </c>
    </row>
    <row r="81" spans="34:55" ht="15.75" thickBot="1" x14ac:dyDescent="0.3">
      <c r="AH81" s="386">
        <v>4</v>
      </c>
      <c r="AI81" s="348">
        <v>20</v>
      </c>
      <c r="AJ81" s="387">
        <v>1041000</v>
      </c>
      <c r="AK81" s="348">
        <v>0</v>
      </c>
      <c r="AL81" s="348">
        <v>0</v>
      </c>
      <c r="AM81" s="348">
        <v>0</v>
      </c>
      <c r="AN81" s="328"/>
      <c r="AO81" s="328"/>
      <c r="AP81" s="388">
        <v>52050</v>
      </c>
      <c r="AQ81" s="345">
        <v>1.9</v>
      </c>
      <c r="AR81">
        <f t="shared" si="2"/>
        <v>2.8639412997903561E-2</v>
      </c>
      <c r="AS81" s="386">
        <v>4</v>
      </c>
      <c r="AT81" s="348">
        <v>20</v>
      </c>
      <c r="AU81" s="387">
        <v>677469</v>
      </c>
      <c r="AV81" s="387">
        <v>260252</v>
      </c>
      <c r="AW81" s="387">
        <v>260252</v>
      </c>
      <c r="AX81" s="387">
        <v>2473094</v>
      </c>
      <c r="AY81" s="328"/>
      <c r="AZ81" s="328"/>
      <c r="BA81" s="388">
        <v>593555.19999999995</v>
      </c>
      <c r="BB81" s="345">
        <v>59.8</v>
      </c>
      <c r="BC81">
        <f t="shared" si="3"/>
        <v>0.90138784067085931</v>
      </c>
    </row>
    <row r="82" spans="34:55" ht="15.75" thickBot="1" x14ac:dyDescent="0.3">
      <c r="AH82" s="386">
        <v>5</v>
      </c>
      <c r="AI82" s="348">
        <v>25</v>
      </c>
      <c r="AJ82" s="387">
        <v>1041000</v>
      </c>
      <c r="AK82" s="387">
        <v>1041000</v>
      </c>
      <c r="AL82" s="348">
        <v>0</v>
      </c>
      <c r="AM82" s="348">
        <v>0</v>
      </c>
      <c r="AN82" s="348">
        <v>0</v>
      </c>
      <c r="AO82" s="328"/>
      <c r="AP82" s="388">
        <v>156150</v>
      </c>
      <c r="AQ82" s="345">
        <v>5.6</v>
      </c>
      <c r="AR82">
        <f t="shared" si="2"/>
        <v>8.491823899371069E-2</v>
      </c>
      <c r="AS82" s="386">
        <v>5</v>
      </c>
      <c r="AT82" s="348">
        <v>25</v>
      </c>
      <c r="AU82" s="387">
        <v>677469</v>
      </c>
      <c r="AV82" s="387">
        <v>677469</v>
      </c>
      <c r="AW82" s="387">
        <v>260252</v>
      </c>
      <c r="AX82" s="387">
        <v>260252</v>
      </c>
      <c r="AY82" s="387">
        <v>2473094</v>
      </c>
      <c r="AZ82" s="328"/>
      <c r="BA82" s="388">
        <v>810982.1</v>
      </c>
      <c r="BB82" s="345">
        <v>81.7</v>
      </c>
      <c r="BC82">
        <f t="shared" si="3"/>
        <v>0.59935220125786159</v>
      </c>
    </row>
    <row r="83" spans="34:55" ht="15.75" thickBot="1" x14ac:dyDescent="0.3">
      <c r="AH83" s="386">
        <v>6</v>
      </c>
      <c r="AI83" s="348">
        <v>25</v>
      </c>
      <c r="AJ83" s="387">
        <v>2082000</v>
      </c>
      <c r="AK83" s="387">
        <v>1041000</v>
      </c>
      <c r="AL83" s="387">
        <v>1041000</v>
      </c>
      <c r="AM83" s="348">
        <v>0</v>
      </c>
      <c r="AN83" s="348">
        <v>0</v>
      </c>
      <c r="AO83" s="348">
        <v>0</v>
      </c>
      <c r="AP83" s="388">
        <v>364350</v>
      </c>
      <c r="AQ83" s="345">
        <v>13.1</v>
      </c>
      <c r="AR83">
        <f t="shared" si="2"/>
        <v>0.19796855345911951</v>
      </c>
      <c r="AS83" s="386">
        <v>6</v>
      </c>
      <c r="AT83" s="348">
        <v>25</v>
      </c>
      <c r="AU83" s="387">
        <v>871989</v>
      </c>
      <c r="AV83" s="387">
        <v>677469</v>
      </c>
      <c r="AW83" s="387">
        <v>677469</v>
      </c>
      <c r="AX83" s="387">
        <v>260252</v>
      </c>
      <c r="AY83" s="387">
        <v>260252</v>
      </c>
      <c r="AZ83" s="387">
        <v>2473094</v>
      </c>
      <c r="BA83" s="388">
        <v>948353.7</v>
      </c>
      <c r="BB83" s="345">
        <v>95.6</v>
      </c>
      <c r="BC83">
        <f t="shared" si="3"/>
        <v>0.74190356394129975</v>
      </c>
    </row>
    <row r="84" spans="34:55" ht="15.75" thickBot="1" x14ac:dyDescent="0.3">
      <c r="AH84" s="386">
        <v>7</v>
      </c>
      <c r="AI84" s="328"/>
      <c r="AJ84" s="387">
        <v>2082000</v>
      </c>
      <c r="AK84" s="387">
        <v>2082000</v>
      </c>
      <c r="AL84" s="387">
        <v>1041000</v>
      </c>
      <c r="AM84" s="387">
        <v>1041000</v>
      </c>
      <c r="AN84" s="348">
        <v>0</v>
      </c>
      <c r="AO84" s="348">
        <v>0</v>
      </c>
      <c r="AP84" s="388">
        <v>676650</v>
      </c>
      <c r="AQ84" s="345">
        <v>24.4</v>
      </c>
      <c r="AR84">
        <f t="shared" si="2"/>
        <v>0.36779035639412994</v>
      </c>
      <c r="AS84" s="386">
        <v>7</v>
      </c>
      <c r="AT84" s="328"/>
      <c r="AU84" s="387">
        <v>871989</v>
      </c>
      <c r="AV84" s="387">
        <v>871989</v>
      </c>
      <c r="AW84" s="387">
        <v>677469</v>
      </c>
      <c r="AX84" s="387">
        <v>677469</v>
      </c>
      <c r="AY84" s="387">
        <v>260252</v>
      </c>
      <c r="AZ84" s="387">
        <v>260252</v>
      </c>
      <c r="BA84" s="388">
        <v>498038.7</v>
      </c>
      <c r="BB84" s="345">
        <v>50.2</v>
      </c>
      <c r="BC84">
        <f t="shared" si="3"/>
        <v>0.6237610062893082</v>
      </c>
    </row>
    <row r="85" spans="34:55" ht="15.75" thickBot="1" x14ac:dyDescent="0.3">
      <c r="AH85" s="386">
        <v>8</v>
      </c>
      <c r="AI85" s="328"/>
      <c r="AJ85" s="387">
        <v>2776000</v>
      </c>
      <c r="AK85" s="387">
        <v>2082000</v>
      </c>
      <c r="AL85" s="387">
        <v>2082000</v>
      </c>
      <c r="AM85" s="387">
        <v>1041000</v>
      </c>
      <c r="AN85" s="387">
        <v>1041000</v>
      </c>
      <c r="AO85" s="348">
        <v>0</v>
      </c>
      <c r="AP85" s="388">
        <v>1127750</v>
      </c>
      <c r="AQ85" s="345">
        <v>40.6</v>
      </c>
      <c r="AR85">
        <f t="shared" si="2"/>
        <v>0.51710691823899368</v>
      </c>
      <c r="AS85" s="386">
        <v>8</v>
      </c>
      <c r="AT85" s="328"/>
      <c r="AU85" s="387">
        <v>992172</v>
      </c>
      <c r="AV85" s="387">
        <v>871989</v>
      </c>
      <c r="AW85" s="387">
        <v>871989</v>
      </c>
      <c r="AX85" s="387">
        <v>677469</v>
      </c>
      <c r="AY85" s="387">
        <v>677469</v>
      </c>
      <c r="AZ85" s="387">
        <v>260252</v>
      </c>
      <c r="BA85" s="388">
        <v>637530.19999999995</v>
      </c>
      <c r="BB85" s="345">
        <v>64.3</v>
      </c>
      <c r="BC85">
        <f t="shared" si="3"/>
        <v>0.72924737945492657</v>
      </c>
    </row>
    <row r="86" spans="34:55" ht="15.75" thickBot="1" x14ac:dyDescent="0.3">
      <c r="AH86" s="386">
        <v>9</v>
      </c>
      <c r="AI86" s="328"/>
      <c r="AJ86" s="387">
        <v>2776000</v>
      </c>
      <c r="AK86" s="387">
        <v>2776000</v>
      </c>
      <c r="AL86" s="387">
        <v>2082000</v>
      </c>
      <c r="AM86" s="387">
        <v>2082000</v>
      </c>
      <c r="AN86" s="387">
        <v>1041000</v>
      </c>
      <c r="AO86" s="387">
        <v>1041000</v>
      </c>
      <c r="AP86" s="388">
        <v>1665600</v>
      </c>
      <c r="AQ86" s="345">
        <v>60</v>
      </c>
      <c r="AR86">
        <f t="shared" si="2"/>
        <v>0.71415094339622642</v>
      </c>
      <c r="AS86" s="386">
        <v>9</v>
      </c>
      <c r="AT86" s="328"/>
      <c r="AU86" s="387">
        <v>992172</v>
      </c>
      <c r="AV86" s="387">
        <v>992172</v>
      </c>
      <c r="AW86" s="387">
        <v>871989</v>
      </c>
      <c r="AX86" s="387">
        <v>871989</v>
      </c>
      <c r="AY86" s="387">
        <v>677469</v>
      </c>
      <c r="AZ86" s="387">
        <v>677469</v>
      </c>
      <c r="BA86" s="388">
        <v>792756.8</v>
      </c>
      <c r="BB86" s="345">
        <v>79.900000000000006</v>
      </c>
      <c r="BC86">
        <f t="shared" si="3"/>
        <v>0.85785115303983228</v>
      </c>
    </row>
    <row r="87" spans="34:55" ht="15.75" thickBot="1" x14ac:dyDescent="0.3">
      <c r="AH87" s="344">
        <v>10</v>
      </c>
      <c r="AI87" s="328"/>
      <c r="AJ87" s="387">
        <v>2776000</v>
      </c>
      <c r="AK87" s="387">
        <v>2776000</v>
      </c>
      <c r="AL87" s="387">
        <v>2776000</v>
      </c>
      <c r="AM87" s="387">
        <v>2082000</v>
      </c>
      <c r="AN87" s="387">
        <v>2082000</v>
      </c>
      <c r="AO87" s="387">
        <v>1041000</v>
      </c>
      <c r="AP87" s="388">
        <v>2029950</v>
      </c>
      <c r="AQ87" s="345">
        <v>73.099999999999994</v>
      </c>
      <c r="AR87">
        <f t="shared" si="2"/>
        <v>0.81674004192872107</v>
      </c>
      <c r="AS87" s="344">
        <v>10</v>
      </c>
      <c r="AT87" s="328"/>
      <c r="AU87" s="387">
        <v>992172</v>
      </c>
      <c r="AV87" s="387">
        <v>992172</v>
      </c>
      <c r="AW87" s="387">
        <v>992172</v>
      </c>
      <c r="AX87" s="387">
        <v>871989</v>
      </c>
      <c r="AY87" s="387">
        <v>871989</v>
      </c>
      <c r="AZ87" s="387">
        <v>677469</v>
      </c>
      <c r="BA87" s="388">
        <v>859414.2</v>
      </c>
      <c r="BB87" s="345">
        <v>86.6</v>
      </c>
      <c r="BC87">
        <f t="shared" si="3"/>
        <v>0.90963102725366862</v>
      </c>
    </row>
    <row r="88" spans="34:55" ht="15.75" thickBot="1" x14ac:dyDescent="0.3">
      <c r="AH88" s="344">
        <v>11</v>
      </c>
      <c r="AI88" s="328"/>
      <c r="AJ88" s="387">
        <v>2776000</v>
      </c>
      <c r="AK88" s="387">
        <v>2776000</v>
      </c>
      <c r="AL88" s="387">
        <v>2776000</v>
      </c>
      <c r="AM88" s="387">
        <v>2776000</v>
      </c>
      <c r="AN88" s="387">
        <v>2082000</v>
      </c>
      <c r="AO88" s="387">
        <v>2082000</v>
      </c>
      <c r="AP88" s="388">
        <v>2429000</v>
      </c>
      <c r="AQ88" s="345">
        <v>87.5</v>
      </c>
      <c r="AR88">
        <f t="shared" si="2"/>
        <v>0.93841719077568131</v>
      </c>
      <c r="AS88" s="344">
        <v>11</v>
      </c>
      <c r="AT88" s="328"/>
      <c r="AU88" s="387">
        <v>992172</v>
      </c>
      <c r="AV88" s="387">
        <v>992172</v>
      </c>
      <c r="AW88" s="387">
        <v>992172</v>
      </c>
      <c r="AX88" s="387">
        <v>992172</v>
      </c>
      <c r="AY88" s="387">
        <v>871989</v>
      </c>
      <c r="AZ88" s="387">
        <v>871989</v>
      </c>
      <c r="BA88" s="388">
        <v>932080.8</v>
      </c>
      <c r="BB88" s="345">
        <v>93.9</v>
      </c>
      <c r="BC88">
        <f t="shared" si="3"/>
        <v>0.96994758909853251</v>
      </c>
    </row>
    <row r="89" spans="34:55" ht="15.75" thickBot="1" x14ac:dyDescent="0.3">
      <c r="AH89" s="344">
        <v>12</v>
      </c>
      <c r="AI89" s="328"/>
      <c r="AJ89" s="387">
        <v>2776000</v>
      </c>
      <c r="AK89" s="387">
        <v>2776000</v>
      </c>
      <c r="AL89" s="387">
        <v>2776000</v>
      </c>
      <c r="AM89" s="387">
        <v>2776000</v>
      </c>
      <c r="AN89" s="387">
        <v>2776000</v>
      </c>
      <c r="AO89" s="387">
        <v>2082000</v>
      </c>
      <c r="AP89" s="388">
        <v>2602500</v>
      </c>
      <c r="AQ89" s="345">
        <v>93.8</v>
      </c>
      <c r="AR89">
        <f t="shared" si="2"/>
        <v>0.96945492662473787</v>
      </c>
      <c r="AS89" s="344">
        <v>12</v>
      </c>
      <c r="AT89" s="328"/>
      <c r="AU89" s="387">
        <v>992172</v>
      </c>
      <c r="AV89" s="387">
        <v>992172</v>
      </c>
      <c r="AW89" s="387">
        <v>992172</v>
      </c>
      <c r="AX89" s="387">
        <v>992172</v>
      </c>
      <c r="AY89" s="387">
        <v>992172</v>
      </c>
      <c r="AZ89" s="387">
        <v>871989</v>
      </c>
      <c r="BA89" s="388">
        <v>962126.6</v>
      </c>
      <c r="BB89" s="345">
        <v>97</v>
      </c>
      <c r="BC89">
        <f t="shared" si="3"/>
        <v>0.98522012578616336</v>
      </c>
    </row>
    <row r="90" spans="34:55" ht="15.75" thickBot="1" x14ac:dyDescent="0.3">
      <c r="AH90" s="344">
        <v>13</v>
      </c>
      <c r="AI90" s="328"/>
      <c r="AJ90" s="387">
        <v>2776000</v>
      </c>
      <c r="AK90" s="387">
        <v>2776000</v>
      </c>
      <c r="AL90" s="387">
        <v>2776000</v>
      </c>
      <c r="AM90" s="387">
        <v>2776000</v>
      </c>
      <c r="AN90" s="387">
        <v>2776000</v>
      </c>
      <c r="AO90" s="387">
        <v>2776000</v>
      </c>
      <c r="AP90" s="388">
        <v>2776000</v>
      </c>
      <c r="AQ90" s="345">
        <v>100</v>
      </c>
      <c r="AR90">
        <f t="shared" si="2"/>
        <v>1</v>
      </c>
      <c r="AS90" s="344">
        <v>13</v>
      </c>
      <c r="AT90" s="328"/>
      <c r="AU90" s="387">
        <v>992172</v>
      </c>
      <c r="AV90" s="387">
        <v>992172</v>
      </c>
      <c r="AW90" s="387">
        <v>992172</v>
      </c>
      <c r="AX90" s="387">
        <v>992172</v>
      </c>
      <c r="AY90" s="387">
        <v>992172</v>
      </c>
      <c r="AZ90" s="387">
        <v>992172</v>
      </c>
      <c r="BA90" s="388">
        <v>992172.3</v>
      </c>
      <c r="BB90" s="345">
        <v>100</v>
      </c>
      <c r="BC90">
        <f t="shared" si="3"/>
        <v>1</v>
      </c>
    </row>
    <row r="93" spans="34:55" x14ac:dyDescent="0.25">
      <c r="AH93" t="s">
        <v>300</v>
      </c>
      <c r="AS93" t="s">
        <v>300</v>
      </c>
    </row>
    <row r="94" spans="34:55" x14ac:dyDescent="0.25">
      <c r="AH94" t="s">
        <v>1</v>
      </c>
      <c r="AS94" t="s">
        <v>35</v>
      </c>
    </row>
    <row r="95" spans="34:55" ht="15.75" x14ac:dyDescent="0.25">
      <c r="AH95" s="326" t="s">
        <v>397</v>
      </c>
      <c r="AS95" s="326" t="s">
        <v>397</v>
      </c>
    </row>
    <row r="96" spans="34:55" ht="15.75" thickBot="1" x14ac:dyDescent="0.3"/>
    <row r="97" spans="34:52" ht="15.75" thickBot="1" x14ac:dyDescent="0.3">
      <c r="AH97" s="335" t="s">
        <v>383</v>
      </c>
      <c r="AI97" s="385" t="s">
        <v>384</v>
      </c>
      <c r="AJ97" s="336" t="s">
        <v>385</v>
      </c>
      <c r="AK97" s="337"/>
      <c r="AL97" s="337"/>
      <c r="AM97" s="338"/>
      <c r="AN97" s="384" t="s">
        <v>386</v>
      </c>
      <c r="AO97" s="335" t="s">
        <v>388</v>
      </c>
      <c r="AS97" s="335" t="s">
        <v>383</v>
      </c>
      <c r="AT97" s="385" t="s">
        <v>384</v>
      </c>
      <c r="AU97" s="336" t="s">
        <v>395</v>
      </c>
      <c r="AV97" s="337"/>
      <c r="AW97" s="337"/>
      <c r="AX97" s="338"/>
      <c r="AY97" s="384" t="s">
        <v>386</v>
      </c>
      <c r="AZ97" s="335" t="s">
        <v>388</v>
      </c>
    </row>
    <row r="98" spans="34:52" ht="15.75" thickBot="1" x14ac:dyDescent="0.3">
      <c r="AH98" s="344"/>
      <c r="AI98" s="345" t="s">
        <v>181</v>
      </c>
      <c r="AJ98" s="369" t="s">
        <v>389</v>
      </c>
      <c r="AK98" s="357" t="s">
        <v>390</v>
      </c>
      <c r="AL98" s="357" t="s">
        <v>391</v>
      </c>
      <c r="AM98" s="357" t="s">
        <v>392</v>
      </c>
      <c r="AN98" s="351" t="s">
        <v>387</v>
      </c>
      <c r="AO98" s="344"/>
      <c r="AS98" s="344"/>
      <c r="AT98" s="345" t="s">
        <v>181</v>
      </c>
      <c r="AU98" s="369" t="s">
        <v>389</v>
      </c>
      <c r="AV98" s="357" t="s">
        <v>390</v>
      </c>
      <c r="AW98" s="357" t="s">
        <v>391</v>
      </c>
      <c r="AX98" s="357" t="s">
        <v>392</v>
      </c>
      <c r="AY98" s="351" t="s">
        <v>387</v>
      </c>
      <c r="AZ98" s="344"/>
    </row>
    <row r="99" spans="34:52" ht="15.75" thickBot="1" x14ac:dyDescent="0.3">
      <c r="AH99" s="386">
        <v>1</v>
      </c>
      <c r="AI99" s="348">
        <v>10</v>
      </c>
      <c r="AJ99" s="348">
        <v>0</v>
      </c>
      <c r="AK99" s="328"/>
      <c r="AL99" s="328"/>
      <c r="AM99" s="328"/>
      <c r="AN99" s="350">
        <v>0</v>
      </c>
      <c r="AO99" s="345">
        <v>0</v>
      </c>
      <c r="AS99" s="386">
        <v>1</v>
      </c>
      <c r="AT99" s="348">
        <v>10</v>
      </c>
      <c r="AU99" s="387">
        <v>2473094</v>
      </c>
      <c r="AV99" s="328"/>
      <c r="AW99" s="328"/>
      <c r="AX99" s="328"/>
      <c r="AY99" s="388">
        <v>247309.4</v>
      </c>
      <c r="AZ99" s="345">
        <v>24.9</v>
      </c>
    </row>
    <row r="100" spans="34:52" ht="15.75" thickBot="1" x14ac:dyDescent="0.3">
      <c r="AH100" s="386">
        <v>2</v>
      </c>
      <c r="AI100" s="348">
        <v>20</v>
      </c>
      <c r="AJ100" s="348">
        <v>0</v>
      </c>
      <c r="AK100" s="348">
        <v>0</v>
      </c>
      <c r="AL100" s="328"/>
      <c r="AM100" s="328"/>
      <c r="AN100" s="350">
        <v>0</v>
      </c>
      <c r="AO100" s="345">
        <v>0</v>
      </c>
      <c r="AS100" s="386">
        <v>2</v>
      </c>
      <c r="AT100" s="348">
        <v>20</v>
      </c>
      <c r="AU100" s="387">
        <v>260252</v>
      </c>
      <c r="AV100" s="387">
        <v>2473094</v>
      </c>
      <c r="AW100" s="328"/>
      <c r="AX100" s="328"/>
      <c r="AY100" s="388">
        <v>520644</v>
      </c>
      <c r="AZ100" s="345">
        <v>52.5</v>
      </c>
    </row>
    <row r="101" spans="34:52" ht="15.75" thickBot="1" x14ac:dyDescent="0.3">
      <c r="AH101" s="386">
        <v>3</v>
      </c>
      <c r="AI101" s="348">
        <v>30</v>
      </c>
      <c r="AJ101" s="348">
        <v>0</v>
      </c>
      <c r="AK101" s="348">
        <v>0</v>
      </c>
      <c r="AL101" s="348">
        <v>0</v>
      </c>
      <c r="AM101" s="328"/>
      <c r="AN101" s="350">
        <v>0</v>
      </c>
      <c r="AO101" s="345">
        <v>0</v>
      </c>
      <c r="AS101" s="386">
        <v>3</v>
      </c>
      <c r="AT101" s="348">
        <v>30</v>
      </c>
      <c r="AU101" s="387">
        <v>260252</v>
      </c>
      <c r="AV101" s="387">
        <v>260252</v>
      </c>
      <c r="AW101" s="387">
        <v>2473094</v>
      </c>
      <c r="AX101" s="328"/>
      <c r="AY101" s="388">
        <v>820003.7</v>
      </c>
      <c r="AZ101" s="345">
        <v>82.6</v>
      </c>
    </row>
    <row r="102" spans="34:52" ht="15.75" thickBot="1" x14ac:dyDescent="0.3">
      <c r="AH102" s="386">
        <v>4</v>
      </c>
      <c r="AI102" s="348">
        <v>40</v>
      </c>
      <c r="AJ102" s="387">
        <v>1041000</v>
      </c>
      <c r="AK102" s="348">
        <v>0</v>
      </c>
      <c r="AL102" s="348">
        <v>0</v>
      </c>
      <c r="AM102" s="348">
        <v>0</v>
      </c>
      <c r="AN102" s="388">
        <v>104100</v>
      </c>
      <c r="AO102" s="345">
        <v>3.8</v>
      </c>
      <c r="AS102" s="386">
        <v>4</v>
      </c>
      <c r="AT102" s="348">
        <v>40</v>
      </c>
      <c r="AU102" s="387">
        <v>677469</v>
      </c>
      <c r="AV102" s="387">
        <v>260252</v>
      </c>
      <c r="AW102" s="387">
        <v>260252</v>
      </c>
      <c r="AX102" s="387">
        <v>2473094</v>
      </c>
      <c r="AY102" s="388">
        <v>1187110.5</v>
      </c>
      <c r="AZ102" s="345">
        <v>119.6</v>
      </c>
    </row>
    <row r="103" spans="34:52" ht="15.75" thickBot="1" x14ac:dyDescent="0.3">
      <c r="AH103" s="386">
        <v>5</v>
      </c>
      <c r="AI103" s="328"/>
      <c r="AJ103" s="387">
        <v>1041000</v>
      </c>
      <c r="AK103" s="387">
        <v>1041000</v>
      </c>
      <c r="AL103" s="348">
        <v>0</v>
      </c>
      <c r="AM103" s="348">
        <v>0</v>
      </c>
      <c r="AN103" s="388">
        <v>312300</v>
      </c>
      <c r="AO103" s="345">
        <v>11.3</v>
      </c>
      <c r="AS103" s="386">
        <v>5</v>
      </c>
      <c r="AT103" s="328"/>
      <c r="AU103" s="387">
        <v>677469</v>
      </c>
      <c r="AV103" s="387">
        <v>677469</v>
      </c>
      <c r="AW103" s="387">
        <v>260252</v>
      </c>
      <c r="AX103" s="387">
        <v>260252</v>
      </c>
      <c r="AY103" s="388">
        <v>385417.2</v>
      </c>
      <c r="AZ103" s="345">
        <v>38.799999999999997</v>
      </c>
    </row>
    <row r="104" spans="34:52" ht="15.75" thickBot="1" x14ac:dyDescent="0.3">
      <c r="AH104" s="386">
        <v>6</v>
      </c>
      <c r="AI104" s="328"/>
      <c r="AJ104" s="387">
        <v>2082000</v>
      </c>
      <c r="AK104" s="387">
        <v>1041000</v>
      </c>
      <c r="AL104" s="387">
        <v>1041000</v>
      </c>
      <c r="AM104" s="348">
        <v>0</v>
      </c>
      <c r="AN104" s="388">
        <v>728700</v>
      </c>
      <c r="AO104" s="345">
        <v>26.3</v>
      </c>
      <c r="AS104" s="386">
        <v>6</v>
      </c>
      <c r="AT104" s="328"/>
      <c r="AU104" s="387">
        <v>871989</v>
      </c>
      <c r="AV104" s="387">
        <v>677469</v>
      </c>
      <c r="AW104" s="387">
        <v>677469</v>
      </c>
      <c r="AX104" s="387">
        <v>260252</v>
      </c>
      <c r="AY104" s="388">
        <v>530034.4</v>
      </c>
      <c r="AZ104" s="345">
        <v>53.4</v>
      </c>
    </row>
    <row r="105" spans="34:52" ht="15.75" thickBot="1" x14ac:dyDescent="0.3">
      <c r="AH105" s="386">
        <v>7</v>
      </c>
      <c r="AI105" s="328"/>
      <c r="AJ105" s="387">
        <v>2082000</v>
      </c>
      <c r="AK105" s="387">
        <v>2082000</v>
      </c>
      <c r="AL105" s="387">
        <v>1041000</v>
      </c>
      <c r="AM105" s="387">
        <v>1041000</v>
      </c>
      <c r="AN105" s="388">
        <v>1353300</v>
      </c>
      <c r="AO105" s="345">
        <v>48.8</v>
      </c>
      <c r="AS105" s="386">
        <v>7</v>
      </c>
      <c r="AT105" s="328"/>
      <c r="AU105" s="387">
        <v>871989</v>
      </c>
      <c r="AV105" s="387">
        <v>871989</v>
      </c>
      <c r="AW105" s="387">
        <v>677469</v>
      </c>
      <c r="AX105" s="387">
        <v>677469</v>
      </c>
      <c r="AY105" s="388">
        <v>735825.4</v>
      </c>
      <c r="AZ105" s="345">
        <v>74.2</v>
      </c>
    </row>
    <row r="106" spans="34:52" ht="15.75" thickBot="1" x14ac:dyDescent="0.3">
      <c r="AH106" s="386">
        <v>8</v>
      </c>
      <c r="AI106" s="328"/>
      <c r="AJ106" s="387">
        <v>2776000</v>
      </c>
      <c r="AK106" s="387">
        <v>2082000</v>
      </c>
      <c r="AL106" s="387">
        <v>2082000</v>
      </c>
      <c r="AM106" s="387">
        <v>1041000</v>
      </c>
      <c r="AN106" s="388">
        <v>1735000</v>
      </c>
      <c r="AO106" s="345">
        <v>62.5</v>
      </c>
      <c r="AS106" s="386">
        <v>8</v>
      </c>
      <c r="AT106" s="328"/>
      <c r="AU106" s="387">
        <v>992172</v>
      </c>
      <c r="AV106" s="387">
        <v>871989</v>
      </c>
      <c r="AW106" s="387">
        <v>871989</v>
      </c>
      <c r="AX106" s="387">
        <v>677469</v>
      </c>
      <c r="AY106" s="388">
        <v>806199.7</v>
      </c>
      <c r="AZ106" s="345">
        <v>81.3</v>
      </c>
    </row>
    <row r="107" spans="34:52" ht="15.75" thickBot="1" x14ac:dyDescent="0.3">
      <c r="AH107" s="386">
        <v>9</v>
      </c>
      <c r="AI107" s="328"/>
      <c r="AJ107" s="387">
        <v>2776000</v>
      </c>
      <c r="AK107" s="387">
        <v>2776000</v>
      </c>
      <c r="AL107" s="387">
        <v>2082000</v>
      </c>
      <c r="AM107" s="387">
        <v>2082000</v>
      </c>
      <c r="AN107" s="388">
        <v>2290200</v>
      </c>
      <c r="AO107" s="345">
        <v>82.5</v>
      </c>
      <c r="AS107" s="386">
        <v>9</v>
      </c>
      <c r="AT107" s="328"/>
      <c r="AU107" s="387">
        <v>992172</v>
      </c>
      <c r="AV107" s="387">
        <v>992172</v>
      </c>
      <c r="AW107" s="387">
        <v>871989</v>
      </c>
      <c r="AX107" s="387">
        <v>871989</v>
      </c>
      <c r="AY107" s="388">
        <v>908044.2</v>
      </c>
      <c r="AZ107" s="345">
        <v>91.5</v>
      </c>
    </row>
    <row r="108" spans="34:52" ht="15.75" thickBot="1" x14ac:dyDescent="0.3">
      <c r="AH108" s="389">
        <v>10</v>
      </c>
      <c r="AI108" s="328"/>
      <c r="AJ108" s="387">
        <v>2776000</v>
      </c>
      <c r="AK108" s="387">
        <v>2776000</v>
      </c>
      <c r="AL108" s="387">
        <v>2776000</v>
      </c>
      <c r="AM108" s="387">
        <v>2082000</v>
      </c>
      <c r="AN108" s="388">
        <v>2498400</v>
      </c>
      <c r="AO108" s="345">
        <v>90</v>
      </c>
      <c r="AS108" s="389">
        <v>10</v>
      </c>
      <c r="AT108" s="328"/>
      <c r="AU108" s="387">
        <v>992172</v>
      </c>
      <c r="AV108" s="387">
        <v>992172</v>
      </c>
      <c r="AW108" s="387">
        <v>992172</v>
      </c>
      <c r="AX108" s="387">
        <v>871989</v>
      </c>
      <c r="AY108" s="388">
        <v>944099.1</v>
      </c>
      <c r="AZ108" s="345">
        <v>95.2</v>
      </c>
    </row>
    <row r="109" spans="34:52" ht="15.75" thickBot="1" x14ac:dyDescent="0.3">
      <c r="AH109" s="389">
        <v>11</v>
      </c>
      <c r="AI109" s="328"/>
      <c r="AJ109" s="387">
        <v>2776000</v>
      </c>
      <c r="AK109" s="387">
        <v>2776000</v>
      </c>
      <c r="AL109" s="387">
        <v>2776000</v>
      </c>
      <c r="AM109" s="387">
        <v>2776000</v>
      </c>
      <c r="AN109" s="388">
        <v>2776000</v>
      </c>
      <c r="AO109" s="345">
        <v>100</v>
      </c>
      <c r="AS109" s="389">
        <v>11</v>
      </c>
      <c r="AT109" s="328"/>
      <c r="AU109" s="387">
        <v>992172</v>
      </c>
      <c r="AV109" s="387">
        <v>992172</v>
      </c>
      <c r="AW109" s="387">
        <v>992172</v>
      </c>
      <c r="AX109" s="387">
        <v>992172</v>
      </c>
      <c r="AY109" s="388">
        <v>992172.3</v>
      </c>
      <c r="AZ109" s="345">
        <v>100</v>
      </c>
    </row>
    <row r="110" spans="34:52" ht="15.75" thickBot="1" x14ac:dyDescent="0.3">
      <c r="AO110" s="345">
        <v>100</v>
      </c>
      <c r="AZ110" s="345">
        <v>100</v>
      </c>
    </row>
    <row r="111" spans="34:52" ht="15.75" thickBot="1" x14ac:dyDescent="0.3">
      <c r="AO111" s="345">
        <v>100</v>
      </c>
      <c r="AZ111" s="345">
        <v>100</v>
      </c>
    </row>
    <row r="112" spans="34:52" ht="15.75" thickBot="1" x14ac:dyDescent="0.3">
      <c r="AO112" s="345">
        <v>100</v>
      </c>
    </row>
    <row r="115" spans="34:55" x14ac:dyDescent="0.25">
      <c r="AH115" t="s">
        <v>189</v>
      </c>
      <c r="AS115" t="s">
        <v>189</v>
      </c>
    </row>
    <row r="116" spans="34:55" x14ac:dyDescent="0.25">
      <c r="AH116" t="s">
        <v>1</v>
      </c>
      <c r="AS116" t="s">
        <v>35</v>
      </c>
    </row>
    <row r="117" spans="34:55" ht="15.75" x14ac:dyDescent="0.25">
      <c r="AH117" s="326" t="s">
        <v>396</v>
      </c>
      <c r="AS117" s="326" t="s">
        <v>396</v>
      </c>
    </row>
    <row r="118" spans="34:55" ht="15.75" thickBot="1" x14ac:dyDescent="0.3"/>
    <row r="119" spans="34:55" ht="15.75" thickBot="1" x14ac:dyDescent="0.3">
      <c r="AH119" s="335" t="s">
        <v>383</v>
      </c>
      <c r="AI119" s="385" t="s">
        <v>384</v>
      </c>
      <c r="AJ119" s="336" t="s">
        <v>385</v>
      </c>
      <c r="AK119" s="337"/>
      <c r="AL119" s="337"/>
      <c r="AM119" s="337"/>
      <c r="AN119" s="337"/>
      <c r="AO119" s="338"/>
      <c r="AP119" s="384" t="s">
        <v>386</v>
      </c>
      <c r="AQ119" s="335" t="s">
        <v>388</v>
      </c>
      <c r="AS119" s="335" t="s">
        <v>383</v>
      </c>
      <c r="AT119" s="385" t="s">
        <v>384</v>
      </c>
      <c r="AU119" s="336" t="s">
        <v>395</v>
      </c>
      <c r="AV119" s="337"/>
      <c r="AW119" s="337"/>
      <c r="AX119" s="337"/>
      <c r="AY119" s="337"/>
      <c r="AZ119" s="338"/>
      <c r="BA119" s="384" t="s">
        <v>386</v>
      </c>
      <c r="BB119" s="335" t="s">
        <v>388</v>
      </c>
    </row>
    <row r="120" spans="34:55" ht="15.75" thickBot="1" x14ac:dyDescent="0.3">
      <c r="AH120" s="344"/>
      <c r="AI120" s="345" t="s">
        <v>181</v>
      </c>
      <c r="AJ120" s="369" t="s">
        <v>389</v>
      </c>
      <c r="AK120" s="338" t="s">
        <v>390</v>
      </c>
      <c r="AL120" s="338" t="s">
        <v>391</v>
      </c>
      <c r="AM120" s="338" t="s">
        <v>392</v>
      </c>
      <c r="AN120" s="338" t="s">
        <v>393</v>
      </c>
      <c r="AO120" s="338" t="s">
        <v>394</v>
      </c>
      <c r="AP120" s="369" t="s">
        <v>387</v>
      </c>
      <c r="AQ120" s="344"/>
      <c r="AS120" s="344"/>
      <c r="AT120" s="345" t="s">
        <v>181</v>
      </c>
      <c r="AU120" s="369" t="s">
        <v>389</v>
      </c>
      <c r="AV120" s="338" t="s">
        <v>390</v>
      </c>
      <c r="AW120" s="338" t="s">
        <v>391</v>
      </c>
      <c r="AX120" s="338" t="s">
        <v>392</v>
      </c>
      <c r="AY120" s="338" t="s">
        <v>393</v>
      </c>
      <c r="AZ120" s="338" t="s">
        <v>394</v>
      </c>
      <c r="BA120" s="369" t="s">
        <v>387</v>
      </c>
      <c r="BB120" s="344"/>
    </row>
    <row r="121" spans="34:55" ht="15.75" thickBot="1" x14ac:dyDescent="0.3">
      <c r="AH121" s="386">
        <v>1</v>
      </c>
      <c r="AI121" s="348">
        <v>5</v>
      </c>
      <c r="AJ121" s="348">
        <v>0</v>
      </c>
      <c r="AK121" s="328"/>
      <c r="AL121" s="328"/>
      <c r="AM121" s="328"/>
      <c r="AN121" s="328"/>
      <c r="AO121" s="328"/>
      <c r="AP121" s="350">
        <v>0</v>
      </c>
      <c r="AQ121" s="345">
        <v>0</v>
      </c>
      <c r="AR121">
        <f>+(AQ121*$C$5+AO142*$C$6)/100</f>
        <v>0</v>
      </c>
      <c r="AS121" s="386">
        <v>1</v>
      </c>
      <c r="AT121" s="348">
        <v>5</v>
      </c>
      <c r="AU121" s="387">
        <v>2553559</v>
      </c>
      <c r="AV121" s="328"/>
      <c r="AW121" s="328"/>
      <c r="AX121" s="328"/>
      <c r="AY121" s="328"/>
      <c r="AZ121" s="328"/>
      <c r="BA121" s="388">
        <v>127678</v>
      </c>
      <c r="BB121" s="345">
        <v>6.2</v>
      </c>
      <c r="BC121">
        <f>+(BB121*$C$5+AZ142*$C$6)/100</f>
        <v>9.345492662473795E-2</v>
      </c>
    </row>
    <row r="122" spans="34:55" ht="15.75" thickBot="1" x14ac:dyDescent="0.3">
      <c r="AH122" s="386">
        <v>2</v>
      </c>
      <c r="AI122" s="348">
        <v>10</v>
      </c>
      <c r="AJ122" s="348">
        <v>0</v>
      </c>
      <c r="AK122" s="348">
        <v>0</v>
      </c>
      <c r="AL122" s="328"/>
      <c r="AM122" s="328"/>
      <c r="AN122" s="328"/>
      <c r="AO122" s="328"/>
      <c r="AP122" s="350">
        <v>0</v>
      </c>
      <c r="AQ122" s="345">
        <v>0</v>
      </c>
      <c r="AR122">
        <f t="shared" ref="AR122:AR132" si="4">+(AQ122*$C$5+AO143*$C$6)/100</f>
        <v>0</v>
      </c>
      <c r="AS122" s="386">
        <v>2</v>
      </c>
      <c r="AT122" s="348">
        <v>10</v>
      </c>
      <c r="AU122" s="387">
        <v>315662</v>
      </c>
      <c r="AV122" s="387">
        <v>2553559</v>
      </c>
      <c r="AW122" s="328"/>
      <c r="AX122" s="328"/>
      <c r="AY122" s="328"/>
      <c r="AZ122" s="328"/>
      <c r="BA122" s="388">
        <v>271139</v>
      </c>
      <c r="BB122" s="345">
        <v>13.2</v>
      </c>
      <c r="BC122">
        <f t="shared" ref="BC122:BC132" si="5">+(BB122*$C$5+AZ143*$C$6)/100</f>
        <v>0.19846121593291405</v>
      </c>
    </row>
    <row r="123" spans="34:55" ht="15.75" thickBot="1" x14ac:dyDescent="0.3">
      <c r="AH123" s="386">
        <v>3</v>
      </c>
      <c r="AI123" s="348">
        <v>15</v>
      </c>
      <c r="AJ123" s="387">
        <v>560000</v>
      </c>
      <c r="AK123" s="348">
        <v>0</v>
      </c>
      <c r="AL123" s="348">
        <v>0</v>
      </c>
      <c r="AM123" s="328"/>
      <c r="AN123" s="328"/>
      <c r="AO123" s="328"/>
      <c r="AP123" s="388">
        <v>28000</v>
      </c>
      <c r="AQ123" s="345">
        <v>0.6</v>
      </c>
      <c r="AR123">
        <f t="shared" si="4"/>
        <v>9.551362683438154E-3</v>
      </c>
      <c r="AS123" s="386">
        <v>3</v>
      </c>
      <c r="AT123" s="348">
        <v>15</v>
      </c>
      <c r="AU123" s="387">
        <v>689202</v>
      </c>
      <c r="AV123" s="387">
        <v>315662</v>
      </c>
      <c r="AW123" s="387">
        <v>2553559</v>
      </c>
      <c r="AX123" s="328"/>
      <c r="AY123" s="328"/>
      <c r="AZ123" s="328"/>
      <c r="BA123" s="388">
        <v>449060.1</v>
      </c>
      <c r="BB123" s="345">
        <v>21.8</v>
      </c>
      <c r="BC123">
        <f t="shared" si="5"/>
        <v>0.32859958071278828</v>
      </c>
    </row>
    <row r="124" spans="34:55" ht="15.75" thickBot="1" x14ac:dyDescent="0.3">
      <c r="AH124" s="386">
        <v>4</v>
      </c>
      <c r="AI124" s="348">
        <v>20</v>
      </c>
      <c r="AJ124" s="387">
        <v>896000</v>
      </c>
      <c r="AK124" s="387">
        <v>560000</v>
      </c>
      <c r="AL124" s="348">
        <v>0</v>
      </c>
      <c r="AM124" s="348">
        <v>0</v>
      </c>
      <c r="AN124" s="328"/>
      <c r="AO124" s="328"/>
      <c r="AP124" s="388">
        <v>100800</v>
      </c>
      <c r="AQ124" s="345">
        <v>2.2999999999999998</v>
      </c>
      <c r="AR124">
        <f t="shared" si="4"/>
        <v>3.416142557651991E-2</v>
      </c>
      <c r="AS124" s="386">
        <v>4</v>
      </c>
      <c r="AT124" s="348">
        <v>20</v>
      </c>
      <c r="AU124" s="387">
        <v>814054</v>
      </c>
      <c r="AV124" s="387">
        <v>689202</v>
      </c>
      <c r="AW124" s="387">
        <v>315662</v>
      </c>
      <c r="AX124" s="387">
        <v>2553559</v>
      </c>
      <c r="AY124" s="328"/>
      <c r="AZ124" s="328"/>
      <c r="BA124" s="388">
        <v>667683.9</v>
      </c>
      <c r="BB124" s="345">
        <v>32.4</v>
      </c>
      <c r="BC124">
        <f t="shared" si="5"/>
        <v>0.48888469601677154</v>
      </c>
    </row>
    <row r="125" spans="34:55" ht="15.75" thickBot="1" x14ac:dyDescent="0.3">
      <c r="AH125" s="386">
        <v>5</v>
      </c>
      <c r="AI125" s="348">
        <v>25</v>
      </c>
      <c r="AJ125" s="387">
        <v>2800000</v>
      </c>
      <c r="AK125" s="387">
        <v>896000</v>
      </c>
      <c r="AL125" s="387">
        <v>560000</v>
      </c>
      <c r="AM125" s="348">
        <v>0</v>
      </c>
      <c r="AN125" s="348">
        <v>0</v>
      </c>
      <c r="AO125" s="328"/>
      <c r="AP125" s="388">
        <v>313600</v>
      </c>
      <c r="AQ125" s="345">
        <v>7</v>
      </c>
      <c r="AR125">
        <f t="shared" si="4"/>
        <v>0.10551362683438155</v>
      </c>
      <c r="AS125" s="386">
        <v>5</v>
      </c>
      <c r="AT125" s="348">
        <v>25</v>
      </c>
      <c r="AU125" s="387">
        <v>1418832</v>
      </c>
      <c r="AV125" s="387">
        <v>814054</v>
      </c>
      <c r="AW125" s="387">
        <v>689202</v>
      </c>
      <c r="AX125" s="387">
        <v>315662</v>
      </c>
      <c r="AY125" s="387">
        <v>2553559</v>
      </c>
      <c r="AZ125" s="328"/>
      <c r="BA125" s="388">
        <v>957249.3</v>
      </c>
      <c r="BB125" s="345">
        <v>46.5</v>
      </c>
      <c r="BC125">
        <f t="shared" si="5"/>
        <v>0.38636268343815516</v>
      </c>
    </row>
    <row r="126" spans="34:55" ht="15.75" thickBot="1" x14ac:dyDescent="0.3">
      <c r="AH126" s="386">
        <v>6</v>
      </c>
      <c r="AI126" s="348">
        <v>25</v>
      </c>
      <c r="AJ126" s="387">
        <v>2800000</v>
      </c>
      <c r="AK126" s="387">
        <v>2800000</v>
      </c>
      <c r="AL126" s="387">
        <v>896000</v>
      </c>
      <c r="AM126" s="387">
        <v>560000</v>
      </c>
      <c r="AN126" s="348">
        <v>0</v>
      </c>
      <c r="AO126" s="348">
        <v>0</v>
      </c>
      <c r="AP126" s="388">
        <v>666400</v>
      </c>
      <c r="AQ126" s="345">
        <v>14.9</v>
      </c>
      <c r="AR126">
        <f t="shared" si="4"/>
        <v>0.22459329140461215</v>
      </c>
      <c r="AS126" s="386">
        <v>6</v>
      </c>
      <c r="AT126" s="348">
        <v>25</v>
      </c>
      <c r="AU126" s="387">
        <v>1418832</v>
      </c>
      <c r="AV126" s="387">
        <v>1418832</v>
      </c>
      <c r="AW126" s="387">
        <v>814054</v>
      </c>
      <c r="AX126" s="387">
        <v>689202</v>
      </c>
      <c r="AY126" s="387">
        <v>315662</v>
      </c>
      <c r="AZ126" s="387">
        <v>2553559</v>
      </c>
      <c r="BA126" s="388">
        <v>1190078.3999999999</v>
      </c>
      <c r="BB126" s="345">
        <v>57.8</v>
      </c>
      <c r="BC126">
        <f t="shared" si="5"/>
        <v>0.51762683438155133</v>
      </c>
    </row>
    <row r="127" spans="34:55" ht="15.75" thickBot="1" x14ac:dyDescent="0.3">
      <c r="AH127" s="386">
        <v>7</v>
      </c>
      <c r="AI127" s="328"/>
      <c r="AJ127" s="387">
        <v>4480000</v>
      </c>
      <c r="AK127" s="387">
        <v>2800000</v>
      </c>
      <c r="AL127" s="387">
        <v>2800000</v>
      </c>
      <c r="AM127" s="387">
        <v>896000</v>
      </c>
      <c r="AN127" s="387">
        <v>560000</v>
      </c>
      <c r="AO127" s="348">
        <v>0</v>
      </c>
      <c r="AP127" s="388">
        <v>1243200</v>
      </c>
      <c r="AQ127" s="345">
        <v>27.8</v>
      </c>
      <c r="AR127">
        <f t="shared" si="4"/>
        <v>0.38707756813417193</v>
      </c>
      <c r="AS127" s="386">
        <v>7</v>
      </c>
      <c r="AT127" s="328"/>
      <c r="AU127" s="387">
        <v>2058798</v>
      </c>
      <c r="AV127" s="387">
        <v>1418832</v>
      </c>
      <c r="AW127" s="387">
        <v>1418832</v>
      </c>
      <c r="AX127" s="387">
        <v>814054</v>
      </c>
      <c r="AY127" s="387">
        <v>689202</v>
      </c>
      <c r="AZ127" s="387">
        <v>315662</v>
      </c>
      <c r="BA127" s="388">
        <v>871674.6</v>
      </c>
      <c r="BB127" s="345">
        <v>42.3</v>
      </c>
      <c r="BC127">
        <f t="shared" si="5"/>
        <v>0.51432075471698113</v>
      </c>
    </row>
    <row r="128" spans="34:55" ht="15.75" thickBot="1" x14ac:dyDescent="0.3">
      <c r="AH128" s="386">
        <v>8</v>
      </c>
      <c r="AI128" s="328"/>
      <c r="AJ128" s="387">
        <v>4480000</v>
      </c>
      <c r="AK128" s="387">
        <v>4480000</v>
      </c>
      <c r="AL128" s="387">
        <v>2800000</v>
      </c>
      <c r="AM128" s="387">
        <v>2800000</v>
      </c>
      <c r="AN128" s="387">
        <v>896000</v>
      </c>
      <c r="AO128" s="387">
        <v>560000</v>
      </c>
      <c r="AP128" s="388">
        <v>2016000</v>
      </c>
      <c r="AQ128" s="345">
        <v>45</v>
      </c>
      <c r="AR128">
        <f t="shared" si="4"/>
        <v>0.59611320754716968</v>
      </c>
      <c r="AS128" s="386">
        <v>8</v>
      </c>
      <c r="AT128" s="328"/>
      <c r="AU128" s="387">
        <v>2058798</v>
      </c>
      <c r="AV128" s="387">
        <v>2058798</v>
      </c>
      <c r="AW128" s="387">
        <v>1418832</v>
      </c>
      <c r="AX128" s="387">
        <v>1418832</v>
      </c>
      <c r="AY128" s="387">
        <v>814054</v>
      </c>
      <c r="AZ128" s="387">
        <v>689202</v>
      </c>
      <c r="BA128" s="388">
        <v>1181224.8999999999</v>
      </c>
      <c r="BB128" s="345">
        <v>57.4</v>
      </c>
      <c r="BC128">
        <f t="shared" si="5"/>
        <v>0.67952620545073372</v>
      </c>
    </row>
    <row r="129" spans="34:55" ht="15.75" thickBot="1" x14ac:dyDescent="0.3">
      <c r="AH129" s="386">
        <v>9</v>
      </c>
      <c r="AI129" s="328"/>
      <c r="AJ129" s="387">
        <v>4480000</v>
      </c>
      <c r="AK129" s="387">
        <v>4480000</v>
      </c>
      <c r="AL129" s="387">
        <v>4480000</v>
      </c>
      <c r="AM129" s="387">
        <v>2800000</v>
      </c>
      <c r="AN129" s="387">
        <v>2800000</v>
      </c>
      <c r="AO129" s="387">
        <v>896000</v>
      </c>
      <c r="AP129" s="388">
        <v>2828000</v>
      </c>
      <c r="AQ129" s="345">
        <v>63.1</v>
      </c>
      <c r="AR129">
        <f t="shared" si="4"/>
        <v>0.74210691823899366</v>
      </c>
      <c r="AS129" s="386">
        <v>9</v>
      </c>
      <c r="AT129" s="328"/>
      <c r="AU129" s="387">
        <v>2058798</v>
      </c>
      <c r="AV129" s="387">
        <v>2058798</v>
      </c>
      <c r="AW129" s="387">
        <v>2058798</v>
      </c>
      <c r="AX129" s="387">
        <v>1418832</v>
      </c>
      <c r="AY129" s="387">
        <v>1418832</v>
      </c>
      <c r="AZ129" s="387">
        <v>814054</v>
      </c>
      <c r="BA129" s="388">
        <v>1459627.3</v>
      </c>
      <c r="BB129" s="345">
        <v>70.900000000000006</v>
      </c>
      <c r="BC129">
        <f t="shared" si="5"/>
        <v>0.79372536687631023</v>
      </c>
    </row>
    <row r="130" spans="34:55" ht="15.75" thickBot="1" x14ac:dyDescent="0.3">
      <c r="AH130" s="344">
        <v>10</v>
      </c>
      <c r="AI130" s="328"/>
      <c r="AJ130" s="387">
        <v>4480000</v>
      </c>
      <c r="AK130" s="387">
        <v>4480000</v>
      </c>
      <c r="AL130" s="387">
        <v>4480000</v>
      </c>
      <c r="AM130" s="387">
        <v>4480000</v>
      </c>
      <c r="AN130" s="387">
        <v>2800000</v>
      </c>
      <c r="AO130" s="387">
        <v>2800000</v>
      </c>
      <c r="AP130" s="388">
        <v>3640000</v>
      </c>
      <c r="AQ130" s="345">
        <v>81.3</v>
      </c>
      <c r="AR130">
        <f t="shared" si="4"/>
        <v>0.90787211740041929</v>
      </c>
      <c r="AS130" s="344">
        <v>10</v>
      </c>
      <c r="AT130" s="328"/>
      <c r="AU130" s="387">
        <v>2058798</v>
      </c>
      <c r="AV130" s="387">
        <v>2058798</v>
      </c>
      <c r="AW130" s="387">
        <v>2058798</v>
      </c>
      <c r="AX130" s="387">
        <v>2058798</v>
      </c>
      <c r="AY130" s="387">
        <v>1418832</v>
      </c>
      <c r="AZ130" s="387">
        <v>1418832</v>
      </c>
      <c r="BA130" s="388">
        <v>1738815</v>
      </c>
      <c r="BB130" s="345">
        <v>84.5</v>
      </c>
      <c r="BC130">
        <f t="shared" si="5"/>
        <v>0.92363731656184489</v>
      </c>
    </row>
    <row r="131" spans="34:55" ht="15.75" thickBot="1" x14ac:dyDescent="0.3">
      <c r="AH131" s="344">
        <v>11</v>
      </c>
      <c r="AI131" s="328"/>
      <c r="AJ131" s="387">
        <v>4480000</v>
      </c>
      <c r="AK131" s="387">
        <v>4480000</v>
      </c>
      <c r="AL131" s="387">
        <v>4480000</v>
      </c>
      <c r="AM131" s="387">
        <v>4480000</v>
      </c>
      <c r="AN131" s="387">
        <v>4480000</v>
      </c>
      <c r="AO131" s="387">
        <v>2800000</v>
      </c>
      <c r="AP131" s="388">
        <v>4060000</v>
      </c>
      <c r="AQ131" s="345">
        <v>90.6</v>
      </c>
      <c r="AR131">
        <f t="shared" si="4"/>
        <v>0.95368972746331226</v>
      </c>
      <c r="AS131" s="344">
        <v>11</v>
      </c>
      <c r="AT131" s="328"/>
      <c r="AU131" s="387">
        <v>2058798</v>
      </c>
      <c r="AV131" s="387">
        <v>2058798</v>
      </c>
      <c r="AW131" s="387">
        <v>2058798</v>
      </c>
      <c r="AX131" s="387">
        <v>2058798</v>
      </c>
      <c r="AY131" s="387">
        <v>2058798</v>
      </c>
      <c r="AZ131" s="387">
        <v>1418832</v>
      </c>
      <c r="BA131" s="388">
        <v>1898806.4</v>
      </c>
      <c r="BB131" s="345">
        <v>92.2</v>
      </c>
      <c r="BC131">
        <f t="shared" si="5"/>
        <v>0.96157232704402507</v>
      </c>
    </row>
    <row r="132" spans="34:55" ht="15.75" thickBot="1" x14ac:dyDescent="0.3">
      <c r="AH132" s="344">
        <v>12</v>
      </c>
      <c r="AI132" s="328"/>
      <c r="AJ132" s="387">
        <v>4480000</v>
      </c>
      <c r="AK132" s="387">
        <v>4480000</v>
      </c>
      <c r="AL132" s="387">
        <v>4480000</v>
      </c>
      <c r="AM132" s="387">
        <v>4480000</v>
      </c>
      <c r="AN132" s="387">
        <v>4480000</v>
      </c>
      <c r="AO132" s="387">
        <v>4480000</v>
      </c>
      <c r="AP132" s="388">
        <v>4480000</v>
      </c>
      <c r="AQ132" s="345">
        <v>100</v>
      </c>
      <c r="AR132">
        <f t="shared" si="4"/>
        <v>1</v>
      </c>
      <c r="AS132" s="344">
        <v>12</v>
      </c>
      <c r="AT132" s="328"/>
      <c r="AU132" s="387">
        <v>2058798</v>
      </c>
      <c r="AV132" s="387">
        <v>2058798</v>
      </c>
      <c r="AW132" s="387">
        <v>2058798</v>
      </c>
      <c r="AX132" s="387">
        <v>2058798</v>
      </c>
      <c r="AY132" s="387">
        <v>2058798</v>
      </c>
      <c r="AZ132" s="387">
        <v>2058798</v>
      </c>
      <c r="BA132" s="388">
        <v>2058797.7</v>
      </c>
      <c r="BB132" s="345">
        <v>100</v>
      </c>
      <c r="BC132">
        <f t="shared" si="5"/>
        <v>1</v>
      </c>
    </row>
    <row r="136" spans="34:55" x14ac:dyDescent="0.25">
      <c r="AH136" t="s">
        <v>189</v>
      </c>
      <c r="AS136" t="s">
        <v>398</v>
      </c>
    </row>
    <row r="137" spans="34:55" x14ac:dyDescent="0.25">
      <c r="AH137" t="s">
        <v>1</v>
      </c>
      <c r="AS137" t="s">
        <v>35</v>
      </c>
    </row>
    <row r="138" spans="34:55" ht="15.75" x14ac:dyDescent="0.25">
      <c r="AH138" s="326" t="s">
        <v>397</v>
      </c>
      <c r="AS138" s="326" t="s">
        <v>397</v>
      </c>
    </row>
    <row r="139" spans="34:55" ht="15.75" thickBot="1" x14ac:dyDescent="0.3"/>
    <row r="140" spans="34:55" ht="15.75" thickBot="1" x14ac:dyDescent="0.3">
      <c r="AH140" s="335" t="s">
        <v>383</v>
      </c>
      <c r="AI140" s="385" t="s">
        <v>384</v>
      </c>
      <c r="AJ140" s="336" t="s">
        <v>385</v>
      </c>
      <c r="AK140" s="337"/>
      <c r="AL140" s="337"/>
      <c r="AM140" s="338"/>
      <c r="AN140" s="384" t="s">
        <v>386</v>
      </c>
      <c r="AO140" s="335" t="s">
        <v>388</v>
      </c>
      <c r="AS140" s="335" t="s">
        <v>383</v>
      </c>
      <c r="AT140" s="385" t="s">
        <v>384</v>
      </c>
      <c r="AU140" s="336" t="s">
        <v>395</v>
      </c>
      <c r="AV140" s="337"/>
      <c r="AW140" s="337"/>
      <c r="AX140" s="338"/>
      <c r="AY140" s="384" t="s">
        <v>386</v>
      </c>
      <c r="AZ140" s="335" t="s">
        <v>388</v>
      </c>
    </row>
    <row r="141" spans="34:55" ht="15.75" thickBot="1" x14ac:dyDescent="0.3">
      <c r="AH141" s="344"/>
      <c r="AI141" s="345" t="s">
        <v>181</v>
      </c>
      <c r="AJ141" s="369" t="s">
        <v>389</v>
      </c>
      <c r="AK141" s="357" t="s">
        <v>390</v>
      </c>
      <c r="AL141" s="357" t="s">
        <v>391</v>
      </c>
      <c r="AM141" s="357" t="s">
        <v>392</v>
      </c>
      <c r="AN141" s="351" t="s">
        <v>387</v>
      </c>
      <c r="AO141" s="344"/>
      <c r="AS141" s="344"/>
      <c r="AT141" s="345" t="s">
        <v>181</v>
      </c>
      <c r="AU141" s="369" t="s">
        <v>389</v>
      </c>
      <c r="AV141" s="357" t="s">
        <v>390</v>
      </c>
      <c r="AW141" s="357" t="s">
        <v>391</v>
      </c>
      <c r="AX141" s="357" t="s">
        <v>392</v>
      </c>
      <c r="AY141" s="351" t="s">
        <v>387</v>
      </c>
      <c r="AZ141" s="344"/>
    </row>
    <row r="142" spans="34:55" ht="15.75" thickBot="1" x14ac:dyDescent="0.3">
      <c r="AH142" s="386">
        <v>1</v>
      </c>
      <c r="AI142" s="348">
        <v>10</v>
      </c>
      <c r="AJ142" s="348">
        <v>0</v>
      </c>
      <c r="AK142" s="328"/>
      <c r="AL142" s="328"/>
      <c r="AM142" s="328"/>
      <c r="AN142" s="350">
        <v>0</v>
      </c>
      <c r="AO142" s="345">
        <v>0</v>
      </c>
      <c r="AS142" s="386">
        <v>1</v>
      </c>
      <c r="AT142" s="348">
        <v>10</v>
      </c>
      <c r="AU142" s="387">
        <v>2553559</v>
      </c>
      <c r="AV142" s="328"/>
      <c r="AW142" s="328"/>
      <c r="AX142" s="328"/>
      <c r="AY142" s="388">
        <v>255355.9</v>
      </c>
      <c r="AZ142" s="345">
        <v>12.4</v>
      </c>
    </row>
    <row r="143" spans="34:55" ht="15.75" thickBot="1" x14ac:dyDescent="0.3">
      <c r="AH143" s="386">
        <v>2</v>
      </c>
      <c r="AI143" s="348">
        <v>20</v>
      </c>
      <c r="AJ143" s="348">
        <v>0</v>
      </c>
      <c r="AK143" s="348">
        <v>0</v>
      </c>
      <c r="AL143" s="328"/>
      <c r="AM143" s="328"/>
      <c r="AN143" s="350">
        <v>0</v>
      </c>
      <c r="AO143" s="345">
        <v>0</v>
      </c>
      <c r="AS143" s="386">
        <v>2</v>
      </c>
      <c r="AT143" s="348">
        <v>20</v>
      </c>
      <c r="AU143" s="387">
        <v>315662</v>
      </c>
      <c r="AV143" s="387">
        <v>2553559</v>
      </c>
      <c r="AW143" s="328"/>
      <c r="AX143" s="328"/>
      <c r="AY143" s="388">
        <v>542278</v>
      </c>
      <c r="AZ143" s="345">
        <v>26.3</v>
      </c>
    </row>
    <row r="144" spans="34:55" ht="15.75" thickBot="1" x14ac:dyDescent="0.3">
      <c r="AH144" s="386">
        <v>3</v>
      </c>
      <c r="AI144" s="348">
        <v>30</v>
      </c>
      <c r="AJ144" s="387">
        <v>560000</v>
      </c>
      <c r="AK144" s="348">
        <v>0</v>
      </c>
      <c r="AL144" s="348">
        <v>0</v>
      </c>
      <c r="AM144" s="328"/>
      <c r="AN144" s="388">
        <v>56000</v>
      </c>
      <c r="AO144" s="345">
        <v>1.3</v>
      </c>
      <c r="AS144" s="386">
        <v>3</v>
      </c>
      <c r="AT144" s="348">
        <v>30</v>
      </c>
      <c r="AU144" s="387">
        <v>689202</v>
      </c>
      <c r="AV144" s="387">
        <v>315662</v>
      </c>
      <c r="AW144" s="387">
        <v>2553559</v>
      </c>
      <c r="AX144" s="328"/>
      <c r="AY144" s="388">
        <v>898120.2</v>
      </c>
      <c r="AZ144" s="345">
        <v>43.6</v>
      </c>
    </row>
    <row r="145" spans="34:52" ht="15.75" thickBot="1" x14ac:dyDescent="0.3">
      <c r="AH145" s="386">
        <v>4</v>
      </c>
      <c r="AI145" s="348">
        <v>40</v>
      </c>
      <c r="AJ145" s="387">
        <v>896000</v>
      </c>
      <c r="AK145" s="387">
        <v>560000</v>
      </c>
      <c r="AL145" s="348">
        <v>0</v>
      </c>
      <c r="AM145" s="348">
        <v>0</v>
      </c>
      <c r="AN145" s="388">
        <v>201600</v>
      </c>
      <c r="AO145" s="345">
        <v>4.5</v>
      </c>
      <c r="AS145" s="386">
        <v>4</v>
      </c>
      <c r="AT145" s="348">
        <v>40</v>
      </c>
      <c r="AU145" s="387">
        <v>814054</v>
      </c>
      <c r="AV145" s="387">
        <v>689202</v>
      </c>
      <c r="AW145" s="387">
        <v>315662</v>
      </c>
      <c r="AX145" s="387">
        <v>2553559</v>
      </c>
      <c r="AY145" s="388">
        <v>1335367.8</v>
      </c>
      <c r="AZ145" s="345">
        <v>64.900000000000006</v>
      </c>
    </row>
    <row r="146" spans="34:52" ht="15.75" thickBot="1" x14ac:dyDescent="0.3">
      <c r="AH146" s="386">
        <v>5</v>
      </c>
      <c r="AI146" s="328"/>
      <c r="AJ146" s="387">
        <v>2800000</v>
      </c>
      <c r="AK146" s="387">
        <v>896000</v>
      </c>
      <c r="AL146" s="387">
        <v>560000</v>
      </c>
      <c r="AM146" s="348">
        <v>0</v>
      </c>
      <c r="AN146" s="388">
        <v>627200</v>
      </c>
      <c r="AO146" s="345">
        <v>14</v>
      </c>
      <c r="AS146" s="386">
        <v>5</v>
      </c>
      <c r="AT146" s="328"/>
      <c r="AU146" s="387">
        <v>1418832</v>
      </c>
      <c r="AV146" s="387">
        <v>814054</v>
      </c>
      <c r="AW146" s="387">
        <v>689202</v>
      </c>
      <c r="AX146" s="387">
        <v>315662</v>
      </c>
      <c r="AY146" s="388">
        <v>637719.19999999995</v>
      </c>
      <c r="AZ146" s="345">
        <v>31</v>
      </c>
    </row>
    <row r="147" spans="34:52" ht="15.75" thickBot="1" x14ac:dyDescent="0.3">
      <c r="AH147" s="386">
        <v>6</v>
      </c>
      <c r="AI147" s="328"/>
      <c r="AJ147" s="387">
        <v>2800000</v>
      </c>
      <c r="AK147" s="387">
        <v>2800000</v>
      </c>
      <c r="AL147" s="387">
        <v>896000</v>
      </c>
      <c r="AM147" s="387">
        <v>560000</v>
      </c>
      <c r="AN147" s="388">
        <v>1332800</v>
      </c>
      <c r="AO147" s="345">
        <v>29.8</v>
      </c>
      <c r="AS147" s="386">
        <v>6</v>
      </c>
      <c r="AT147" s="328"/>
      <c r="AU147" s="387">
        <v>1418832</v>
      </c>
      <c r="AV147" s="387">
        <v>1418832</v>
      </c>
      <c r="AW147" s="387">
        <v>814054</v>
      </c>
      <c r="AX147" s="387">
        <v>689202</v>
      </c>
      <c r="AY147" s="388">
        <v>945546.6</v>
      </c>
      <c r="AZ147" s="345">
        <v>45.9</v>
      </c>
    </row>
    <row r="148" spans="34:52" ht="15.75" thickBot="1" x14ac:dyDescent="0.3">
      <c r="AH148" s="386">
        <v>7</v>
      </c>
      <c r="AI148" s="328"/>
      <c r="AJ148" s="387">
        <v>4480000</v>
      </c>
      <c r="AK148" s="387">
        <v>2800000</v>
      </c>
      <c r="AL148" s="387">
        <v>2800000</v>
      </c>
      <c r="AM148" s="387">
        <v>896000</v>
      </c>
      <c r="AN148" s="388">
        <v>2206400</v>
      </c>
      <c r="AO148" s="345">
        <v>49.3</v>
      </c>
      <c r="AS148" s="386">
        <v>7</v>
      </c>
      <c r="AT148" s="328"/>
      <c r="AU148" s="387">
        <v>2058798</v>
      </c>
      <c r="AV148" s="387">
        <v>1418832</v>
      </c>
      <c r="AW148" s="387">
        <v>1418832</v>
      </c>
      <c r="AX148" s="387">
        <v>814054</v>
      </c>
      <c r="AY148" s="388">
        <v>1240917.5</v>
      </c>
      <c r="AZ148" s="345">
        <v>60.3</v>
      </c>
    </row>
    <row r="149" spans="34:52" ht="15.75" thickBot="1" x14ac:dyDescent="0.3">
      <c r="AH149" s="386">
        <v>8</v>
      </c>
      <c r="AI149" s="328"/>
      <c r="AJ149" s="387">
        <v>4480000</v>
      </c>
      <c r="AK149" s="387">
        <v>4480000</v>
      </c>
      <c r="AL149" s="387">
        <v>2800000</v>
      </c>
      <c r="AM149" s="387">
        <v>2800000</v>
      </c>
      <c r="AN149" s="388">
        <v>3304000</v>
      </c>
      <c r="AO149" s="345">
        <v>73.8</v>
      </c>
      <c r="AS149" s="386">
        <v>8</v>
      </c>
      <c r="AT149" s="328"/>
      <c r="AU149" s="387">
        <v>2058798</v>
      </c>
      <c r="AV149" s="387">
        <v>2058798</v>
      </c>
      <c r="AW149" s="387">
        <v>1418832</v>
      </c>
      <c r="AX149" s="387">
        <v>1418832</v>
      </c>
      <c r="AY149" s="388">
        <v>1610821.9</v>
      </c>
      <c r="AZ149" s="345">
        <v>78.2</v>
      </c>
    </row>
    <row r="150" spans="34:52" ht="15.75" thickBot="1" x14ac:dyDescent="0.3">
      <c r="AH150" s="386">
        <v>9</v>
      </c>
      <c r="AI150" s="328"/>
      <c r="AJ150" s="387">
        <v>4480000</v>
      </c>
      <c r="AK150" s="387">
        <v>4480000</v>
      </c>
      <c r="AL150" s="387">
        <v>4480000</v>
      </c>
      <c r="AM150" s="387">
        <v>2800000</v>
      </c>
      <c r="AN150" s="388">
        <v>3808000</v>
      </c>
      <c r="AO150" s="345">
        <v>85</v>
      </c>
      <c r="AS150" s="386">
        <v>9</v>
      </c>
      <c r="AT150" s="328"/>
      <c r="AU150" s="387">
        <v>2058798</v>
      </c>
      <c r="AV150" s="387">
        <v>2058798</v>
      </c>
      <c r="AW150" s="387">
        <v>2058798</v>
      </c>
      <c r="AX150" s="387">
        <v>1418832</v>
      </c>
      <c r="AY150" s="388">
        <v>1802811.6</v>
      </c>
      <c r="AZ150" s="345">
        <v>87.6</v>
      </c>
    </row>
    <row r="151" spans="34:52" ht="15.75" thickBot="1" x14ac:dyDescent="0.3">
      <c r="AH151" s="389">
        <v>10</v>
      </c>
      <c r="AI151" s="328"/>
      <c r="AJ151" s="387">
        <v>4480000</v>
      </c>
      <c r="AK151" s="387">
        <v>4480000</v>
      </c>
      <c r="AL151" s="387">
        <v>4480000</v>
      </c>
      <c r="AM151" s="387">
        <v>4480000</v>
      </c>
      <c r="AN151" s="388">
        <v>4480000</v>
      </c>
      <c r="AO151" s="345">
        <v>100</v>
      </c>
      <c r="AS151" s="389">
        <v>10</v>
      </c>
      <c r="AT151" s="328"/>
      <c r="AU151" s="387">
        <v>2058798</v>
      </c>
      <c r="AV151" s="387">
        <v>2058798</v>
      </c>
      <c r="AW151" s="387">
        <v>2058798</v>
      </c>
      <c r="AX151" s="387">
        <v>2058798</v>
      </c>
      <c r="AY151" s="388">
        <v>2058797.7</v>
      </c>
      <c r="AZ151" s="345">
        <v>100</v>
      </c>
    </row>
    <row r="152" spans="34:52" ht="15.75" thickBot="1" x14ac:dyDescent="0.3">
      <c r="AO152" s="345">
        <v>100</v>
      </c>
      <c r="AZ152" s="345">
        <v>100</v>
      </c>
    </row>
    <row r="153" spans="34:52" ht="15.75" thickBot="1" x14ac:dyDescent="0.3">
      <c r="AO153" s="345">
        <v>100</v>
      </c>
      <c r="AZ153" s="345">
        <v>100</v>
      </c>
    </row>
    <row r="154" spans="34:52" ht="15.75" thickBot="1" x14ac:dyDescent="0.3">
      <c r="AO154" s="345">
        <v>100</v>
      </c>
      <c r="AZ154" s="345">
        <v>100</v>
      </c>
    </row>
    <row r="157" spans="34:52" x14ac:dyDescent="0.25">
      <c r="AH157" t="s">
        <v>65</v>
      </c>
      <c r="AS157" t="s">
        <v>65</v>
      </c>
    </row>
    <row r="158" spans="34:52" x14ac:dyDescent="0.25">
      <c r="AH158" t="s">
        <v>1</v>
      </c>
      <c r="AS158" t="s">
        <v>35</v>
      </c>
    </row>
    <row r="159" spans="34:52" ht="15.75" x14ac:dyDescent="0.25">
      <c r="AH159" s="326" t="s">
        <v>396</v>
      </c>
      <c r="AS159" s="326" t="s">
        <v>396</v>
      </c>
    </row>
    <row r="160" spans="34:52" ht="15.75" thickBot="1" x14ac:dyDescent="0.3"/>
    <row r="161" spans="34:55" ht="15.75" thickBot="1" x14ac:dyDescent="0.3">
      <c r="AH161" s="335" t="s">
        <v>383</v>
      </c>
      <c r="AI161" s="385" t="s">
        <v>384</v>
      </c>
      <c r="AJ161" s="336" t="s">
        <v>385</v>
      </c>
      <c r="AK161" s="337"/>
      <c r="AL161" s="337"/>
      <c r="AM161" s="337"/>
      <c r="AN161" s="337"/>
      <c r="AO161" s="338"/>
      <c r="AP161" s="384" t="s">
        <v>386</v>
      </c>
      <c r="AQ161" s="335" t="s">
        <v>388</v>
      </c>
      <c r="AS161" s="335" t="s">
        <v>383</v>
      </c>
      <c r="AT161" s="385" t="s">
        <v>384</v>
      </c>
      <c r="AU161" s="336" t="s">
        <v>395</v>
      </c>
      <c r="AV161" s="337"/>
      <c r="AW161" s="337"/>
      <c r="AX161" s="337"/>
      <c r="AY161" s="337"/>
      <c r="AZ161" s="338"/>
      <c r="BA161" s="384" t="s">
        <v>386</v>
      </c>
      <c r="BB161" s="335" t="s">
        <v>388</v>
      </c>
    </row>
    <row r="162" spans="34:55" ht="15.75" thickBot="1" x14ac:dyDescent="0.3">
      <c r="AH162" s="344"/>
      <c r="AI162" s="345" t="s">
        <v>181</v>
      </c>
      <c r="AJ162" s="369" t="s">
        <v>389</v>
      </c>
      <c r="AK162" s="338" t="s">
        <v>390</v>
      </c>
      <c r="AL162" s="338" t="s">
        <v>391</v>
      </c>
      <c r="AM162" s="338" t="s">
        <v>392</v>
      </c>
      <c r="AN162" s="338" t="s">
        <v>393</v>
      </c>
      <c r="AO162" s="338" t="s">
        <v>394</v>
      </c>
      <c r="AP162" s="369" t="s">
        <v>387</v>
      </c>
      <c r="AQ162" s="344"/>
      <c r="AS162" s="344"/>
      <c r="AT162" s="345" t="s">
        <v>181</v>
      </c>
      <c r="AU162" s="369" t="s">
        <v>389</v>
      </c>
      <c r="AV162" s="338" t="s">
        <v>390</v>
      </c>
      <c r="AW162" s="338" t="s">
        <v>391</v>
      </c>
      <c r="AX162" s="338" t="s">
        <v>392</v>
      </c>
      <c r="AY162" s="338" t="s">
        <v>393</v>
      </c>
      <c r="AZ162" s="338" t="s">
        <v>394</v>
      </c>
      <c r="BA162" s="369" t="s">
        <v>387</v>
      </c>
      <c r="BB162" s="344"/>
    </row>
    <row r="163" spans="34:55" ht="15.75" thickBot="1" x14ac:dyDescent="0.3">
      <c r="AH163" s="386">
        <v>1</v>
      </c>
      <c r="AI163" s="348">
        <v>5</v>
      </c>
      <c r="AJ163" s="348">
        <v>0</v>
      </c>
      <c r="AK163" s="328"/>
      <c r="AL163" s="328"/>
      <c r="AM163" s="328"/>
      <c r="AN163" s="328"/>
      <c r="AO163" s="328"/>
      <c r="AP163" s="350">
        <v>0</v>
      </c>
      <c r="AQ163" s="345">
        <v>0</v>
      </c>
      <c r="AR163">
        <f>+(AQ163*$C$5+AO184*$C$6)/100</f>
        <v>0</v>
      </c>
      <c r="AS163" s="386">
        <v>1</v>
      </c>
      <c r="AT163" s="348">
        <v>5</v>
      </c>
      <c r="AU163" s="387">
        <v>2559732</v>
      </c>
      <c r="AV163" s="328"/>
      <c r="AW163" s="328"/>
      <c r="AX163" s="328"/>
      <c r="AY163" s="328"/>
      <c r="AZ163" s="328"/>
      <c r="BA163" s="388">
        <v>127986.6</v>
      </c>
      <c r="BB163" s="345">
        <v>10.5</v>
      </c>
      <c r="BC163">
        <f>+(BB163*$C$5+AZ184*$C$6)/100</f>
        <v>0.15827044025157233</v>
      </c>
    </row>
    <row r="164" spans="34:55" ht="15.75" thickBot="1" x14ac:dyDescent="0.3">
      <c r="AH164" s="386">
        <v>2</v>
      </c>
      <c r="AI164" s="348">
        <v>10</v>
      </c>
      <c r="AJ164" s="348">
        <v>0</v>
      </c>
      <c r="AK164" s="348">
        <v>0</v>
      </c>
      <c r="AL164" s="328"/>
      <c r="AM164" s="328"/>
      <c r="AN164" s="328"/>
      <c r="AO164" s="328"/>
      <c r="AP164" s="350">
        <v>0</v>
      </c>
      <c r="AQ164" s="345">
        <v>0</v>
      </c>
      <c r="AR164">
        <f t="shared" ref="AR164:AR175" si="6">+(AQ164*$C$5+AO185*$C$6)/100</f>
        <v>0</v>
      </c>
      <c r="AS164" s="386">
        <v>2</v>
      </c>
      <c r="AT164" s="348">
        <v>10</v>
      </c>
      <c r="AU164" s="387">
        <v>539687</v>
      </c>
      <c r="AV164" s="387">
        <v>2559732</v>
      </c>
      <c r="AW164" s="328"/>
      <c r="AX164" s="328"/>
      <c r="AY164" s="328"/>
      <c r="AZ164" s="328"/>
      <c r="BA164" s="388">
        <v>282957.5</v>
      </c>
      <c r="BB164" s="345">
        <v>23.2</v>
      </c>
      <c r="BC164">
        <f t="shared" ref="BC164:BC176" si="7">+(BB164*$C$5+AZ185*$C$6)/100</f>
        <v>0.35020964360587004</v>
      </c>
    </row>
    <row r="165" spans="34:55" ht="15.75" thickBot="1" x14ac:dyDescent="0.3">
      <c r="AH165" s="386">
        <v>3</v>
      </c>
      <c r="AI165" s="348">
        <v>15</v>
      </c>
      <c r="AJ165" s="387">
        <v>280000</v>
      </c>
      <c r="AK165" s="348">
        <v>0</v>
      </c>
      <c r="AL165" s="348">
        <v>0</v>
      </c>
      <c r="AM165" s="328"/>
      <c r="AN165" s="328"/>
      <c r="AO165" s="328"/>
      <c r="AP165" s="388">
        <v>14000</v>
      </c>
      <c r="AQ165" s="345">
        <v>0.4</v>
      </c>
      <c r="AR165">
        <f t="shared" si="6"/>
        <v>6.0293501048218024E-3</v>
      </c>
      <c r="AS165" s="386">
        <v>3</v>
      </c>
      <c r="AT165" s="348">
        <v>15</v>
      </c>
      <c r="AU165" s="387">
        <v>440441</v>
      </c>
      <c r="AV165" s="387">
        <v>539687</v>
      </c>
      <c r="AW165" s="387">
        <v>2559732</v>
      </c>
      <c r="AX165" s="328"/>
      <c r="AY165" s="328"/>
      <c r="AZ165" s="328"/>
      <c r="BA165" s="388">
        <v>459950.5</v>
      </c>
      <c r="BB165" s="345">
        <v>37.799999999999997</v>
      </c>
      <c r="BC165">
        <f t="shared" si="7"/>
        <v>0.56926624737945486</v>
      </c>
    </row>
    <row r="166" spans="34:55" ht="15.75" thickBot="1" x14ac:dyDescent="0.3">
      <c r="AH166" s="386">
        <v>4</v>
      </c>
      <c r="AI166" s="348">
        <v>20</v>
      </c>
      <c r="AJ166" s="387">
        <v>525000</v>
      </c>
      <c r="AK166" s="387">
        <v>280000</v>
      </c>
      <c r="AL166" s="348">
        <v>0</v>
      </c>
      <c r="AM166" s="348">
        <v>0</v>
      </c>
      <c r="AN166" s="328"/>
      <c r="AO166" s="328"/>
      <c r="AP166" s="388">
        <v>54250</v>
      </c>
      <c r="AQ166" s="345">
        <v>1.6</v>
      </c>
      <c r="AR166">
        <f t="shared" si="6"/>
        <v>2.3610062893081762E-2</v>
      </c>
      <c r="AS166" s="386">
        <v>4</v>
      </c>
      <c r="AT166" s="348">
        <v>20</v>
      </c>
      <c r="AU166" s="387">
        <v>553106</v>
      </c>
      <c r="AV166" s="387">
        <v>440441</v>
      </c>
      <c r="AW166" s="387">
        <v>539687</v>
      </c>
      <c r="AX166" s="387">
        <v>2559732</v>
      </c>
      <c r="AY166" s="328"/>
      <c r="AZ166" s="328"/>
      <c r="BA166" s="388">
        <v>664598.80000000005</v>
      </c>
      <c r="BB166" s="345">
        <v>54.6</v>
      </c>
      <c r="BC166">
        <f t="shared" si="7"/>
        <v>0.82249895178197063</v>
      </c>
    </row>
    <row r="167" spans="34:55" ht="15.75" thickBot="1" x14ac:dyDescent="0.3">
      <c r="AH167" s="386">
        <v>5</v>
      </c>
      <c r="AI167" s="348">
        <v>25</v>
      </c>
      <c r="AJ167" s="387">
        <v>1225000</v>
      </c>
      <c r="AK167" s="387">
        <v>525000</v>
      </c>
      <c r="AL167" s="387">
        <v>280000</v>
      </c>
      <c r="AM167" s="348">
        <v>0</v>
      </c>
      <c r="AN167" s="348">
        <v>0</v>
      </c>
      <c r="AO167" s="328"/>
      <c r="AP167" s="388">
        <v>155750</v>
      </c>
      <c r="AQ167" s="345">
        <v>4.5</v>
      </c>
      <c r="AR167">
        <f t="shared" si="6"/>
        <v>6.732285115303982E-2</v>
      </c>
      <c r="AS167" s="386">
        <v>5</v>
      </c>
      <c r="AT167" s="348">
        <v>25</v>
      </c>
      <c r="AU167" s="387">
        <v>651155</v>
      </c>
      <c r="AV167" s="387">
        <v>553106</v>
      </c>
      <c r="AW167" s="387">
        <v>440441</v>
      </c>
      <c r="AX167" s="387">
        <v>539687</v>
      </c>
      <c r="AY167" s="387">
        <v>2559732</v>
      </c>
      <c r="AZ167" s="328"/>
      <c r="BA167" s="388">
        <v>901804.8</v>
      </c>
      <c r="BB167" s="345">
        <v>74</v>
      </c>
      <c r="BC167">
        <f t="shared" si="7"/>
        <v>0.58272536687631027</v>
      </c>
    </row>
    <row r="168" spans="34:55" ht="15.75" thickBot="1" x14ac:dyDescent="0.3">
      <c r="AH168" s="386">
        <v>6</v>
      </c>
      <c r="AI168" s="348">
        <v>25</v>
      </c>
      <c r="AJ168" s="387">
        <v>2100000</v>
      </c>
      <c r="AK168" s="387">
        <v>1225000</v>
      </c>
      <c r="AL168" s="387">
        <v>525000</v>
      </c>
      <c r="AM168" s="387">
        <v>280000</v>
      </c>
      <c r="AN168" s="348">
        <v>0</v>
      </c>
      <c r="AO168" s="348">
        <v>0</v>
      </c>
      <c r="AP168" s="388">
        <v>362250</v>
      </c>
      <c r="AQ168" s="345">
        <v>10.4</v>
      </c>
      <c r="AR168">
        <f t="shared" si="6"/>
        <v>0.1562557651991614</v>
      </c>
      <c r="AS168" s="386">
        <v>6</v>
      </c>
      <c r="AT168" s="348">
        <v>25</v>
      </c>
      <c r="AU168" s="387">
        <v>863171</v>
      </c>
      <c r="AV168" s="387">
        <v>651155</v>
      </c>
      <c r="AW168" s="387">
        <v>553106</v>
      </c>
      <c r="AX168" s="387">
        <v>440441</v>
      </c>
      <c r="AY168" s="387">
        <v>539687</v>
      </c>
      <c r="AZ168" s="387">
        <v>2559732</v>
      </c>
      <c r="BA168" s="388">
        <v>1054182.8</v>
      </c>
      <c r="BB168" s="345">
        <v>86.6</v>
      </c>
      <c r="BC168">
        <f t="shared" si="7"/>
        <v>0.65951362683438153</v>
      </c>
    </row>
    <row r="169" spans="34:55" ht="15.75" thickBot="1" x14ac:dyDescent="0.3">
      <c r="AH169" s="386">
        <v>7</v>
      </c>
      <c r="AI169" s="328"/>
      <c r="AJ169" s="387">
        <v>2100000</v>
      </c>
      <c r="AK169" s="387">
        <v>2100000</v>
      </c>
      <c r="AL169" s="387">
        <v>1225000</v>
      </c>
      <c r="AM169" s="387">
        <v>525000</v>
      </c>
      <c r="AN169" s="387">
        <v>280000</v>
      </c>
      <c r="AO169" s="348">
        <v>0</v>
      </c>
      <c r="AP169" s="388">
        <v>673750</v>
      </c>
      <c r="AQ169" s="345">
        <v>19.3</v>
      </c>
      <c r="AR169">
        <f t="shared" si="6"/>
        <v>0.27011530398322853</v>
      </c>
      <c r="AS169" s="386">
        <v>7</v>
      </c>
      <c r="AT169" s="328"/>
      <c r="AU169" s="387">
        <v>863171</v>
      </c>
      <c r="AV169" s="387">
        <v>863171</v>
      </c>
      <c r="AW169" s="387">
        <v>651155</v>
      </c>
      <c r="AX169" s="387">
        <v>553106</v>
      </c>
      <c r="AY169" s="387">
        <v>440441</v>
      </c>
      <c r="AZ169" s="387">
        <v>539687</v>
      </c>
      <c r="BA169" s="388">
        <v>582802</v>
      </c>
      <c r="BB169" s="345">
        <v>47.9</v>
      </c>
      <c r="BC169">
        <f t="shared" si="7"/>
        <v>0.51755765199161419</v>
      </c>
    </row>
    <row r="170" spans="34:55" ht="15.75" thickBot="1" x14ac:dyDescent="0.3">
      <c r="AH170" s="386">
        <v>8</v>
      </c>
      <c r="AI170" s="328"/>
      <c r="AJ170" s="387">
        <v>2800000</v>
      </c>
      <c r="AK170" s="387">
        <v>2100000</v>
      </c>
      <c r="AL170" s="387">
        <v>2100000</v>
      </c>
      <c r="AM170" s="387">
        <v>1225000</v>
      </c>
      <c r="AN170" s="387">
        <v>525000</v>
      </c>
      <c r="AO170" s="387">
        <v>280000</v>
      </c>
      <c r="AP170" s="388">
        <v>1111250</v>
      </c>
      <c r="AQ170" s="345">
        <v>31.8</v>
      </c>
      <c r="AR170">
        <f t="shared" si="6"/>
        <v>0.42048218029350104</v>
      </c>
      <c r="AS170" s="386">
        <v>8</v>
      </c>
      <c r="AT170" s="328"/>
      <c r="AU170" s="387">
        <v>1019033</v>
      </c>
      <c r="AV170" s="387">
        <v>863171</v>
      </c>
      <c r="AW170" s="387">
        <v>863171</v>
      </c>
      <c r="AX170" s="387">
        <v>651155</v>
      </c>
      <c r="AY170" s="387">
        <v>553106</v>
      </c>
      <c r="AZ170" s="387">
        <v>440441</v>
      </c>
      <c r="BA170" s="388">
        <v>645362</v>
      </c>
      <c r="BB170" s="345">
        <v>53</v>
      </c>
      <c r="BC170">
        <f t="shared" si="7"/>
        <v>0.59189517819706494</v>
      </c>
    </row>
    <row r="171" spans="34:55" ht="15.75" thickBot="1" x14ac:dyDescent="0.3">
      <c r="AH171" s="386">
        <v>9</v>
      </c>
      <c r="AI171" s="328"/>
      <c r="AJ171" s="387">
        <v>3500000</v>
      </c>
      <c r="AK171" s="387">
        <v>2800000</v>
      </c>
      <c r="AL171" s="387">
        <v>2100000</v>
      </c>
      <c r="AM171" s="387">
        <v>2100000</v>
      </c>
      <c r="AN171" s="387">
        <v>1225000</v>
      </c>
      <c r="AO171" s="387">
        <v>525000</v>
      </c>
      <c r="AP171" s="388">
        <v>1627500</v>
      </c>
      <c r="AQ171" s="345">
        <v>46.5</v>
      </c>
      <c r="AR171">
        <f t="shared" si="6"/>
        <v>0.57407756813417188</v>
      </c>
      <c r="AS171" s="386">
        <v>9</v>
      </c>
      <c r="AT171" s="328"/>
      <c r="AU171" s="387">
        <v>1217882</v>
      </c>
      <c r="AV171" s="387">
        <v>1019033</v>
      </c>
      <c r="AW171" s="387">
        <v>863171</v>
      </c>
      <c r="AX171" s="387">
        <v>863171</v>
      </c>
      <c r="AY171" s="387">
        <v>651155</v>
      </c>
      <c r="AZ171" s="387">
        <v>553106</v>
      </c>
      <c r="BA171" s="388">
        <v>765972.4</v>
      </c>
      <c r="BB171" s="345">
        <v>62.9</v>
      </c>
      <c r="BC171">
        <f t="shared" si="7"/>
        <v>0.69698322851153027</v>
      </c>
    </row>
    <row r="172" spans="34:55" ht="15.75" thickBot="1" x14ac:dyDescent="0.3">
      <c r="AH172" s="344">
        <v>10</v>
      </c>
      <c r="AI172" s="328"/>
      <c r="AJ172" s="387">
        <v>3500000</v>
      </c>
      <c r="AK172" s="387">
        <v>3500000</v>
      </c>
      <c r="AL172" s="387">
        <v>2800000</v>
      </c>
      <c r="AM172" s="387">
        <v>2100000</v>
      </c>
      <c r="AN172" s="387">
        <v>2100000</v>
      </c>
      <c r="AO172" s="387">
        <v>1225000</v>
      </c>
      <c r="AP172" s="388">
        <v>2196250</v>
      </c>
      <c r="AQ172" s="345">
        <v>62.8</v>
      </c>
      <c r="AR172">
        <f t="shared" si="6"/>
        <v>0.70511530398322853</v>
      </c>
      <c r="AS172" s="344">
        <v>10</v>
      </c>
      <c r="AT172" s="328"/>
      <c r="AU172" s="387">
        <v>1217882</v>
      </c>
      <c r="AV172" s="387">
        <v>1217882</v>
      </c>
      <c r="AW172" s="387">
        <v>1019033</v>
      </c>
      <c r="AX172" s="387">
        <v>863171</v>
      </c>
      <c r="AY172" s="387">
        <v>863171</v>
      </c>
      <c r="AZ172" s="387">
        <v>651155</v>
      </c>
      <c r="BA172" s="388">
        <v>886752.8</v>
      </c>
      <c r="BB172" s="345">
        <v>72.8</v>
      </c>
      <c r="BC172">
        <f t="shared" si="7"/>
        <v>0.78228511530398326</v>
      </c>
    </row>
    <row r="173" spans="34:55" ht="15.75" thickBot="1" x14ac:dyDescent="0.3">
      <c r="AH173" s="344">
        <v>11</v>
      </c>
      <c r="AI173" s="328"/>
      <c r="AJ173" s="387">
        <v>3500000</v>
      </c>
      <c r="AK173" s="387">
        <v>3500000</v>
      </c>
      <c r="AL173" s="387">
        <v>3500000</v>
      </c>
      <c r="AM173" s="387">
        <v>2800000</v>
      </c>
      <c r="AN173" s="387">
        <v>2100000</v>
      </c>
      <c r="AO173" s="387">
        <v>2100000</v>
      </c>
      <c r="AP173" s="388">
        <v>2660000</v>
      </c>
      <c r="AQ173" s="345">
        <v>76</v>
      </c>
      <c r="AR173">
        <f t="shared" si="6"/>
        <v>0.84117400419287203</v>
      </c>
      <c r="AS173" s="344">
        <v>11</v>
      </c>
      <c r="AT173" s="328"/>
      <c r="AU173" s="387">
        <v>1217882</v>
      </c>
      <c r="AV173" s="387">
        <v>1217882</v>
      </c>
      <c r="AW173" s="387">
        <v>1217882</v>
      </c>
      <c r="AX173" s="387">
        <v>1019033</v>
      </c>
      <c r="AY173" s="387">
        <v>863171</v>
      </c>
      <c r="AZ173" s="387">
        <v>863171</v>
      </c>
      <c r="BA173" s="388">
        <v>1000756.6</v>
      </c>
      <c r="BB173" s="345">
        <v>82.2</v>
      </c>
      <c r="BC173">
        <f t="shared" si="7"/>
        <v>0.87932914046121591</v>
      </c>
    </row>
    <row r="174" spans="34:55" ht="15.75" thickBot="1" x14ac:dyDescent="0.3">
      <c r="AH174" s="344">
        <v>12</v>
      </c>
      <c r="AI174" s="328"/>
      <c r="AJ174" s="387">
        <v>3500000</v>
      </c>
      <c r="AK174" s="387">
        <v>3500000</v>
      </c>
      <c r="AL174" s="387">
        <v>3500000</v>
      </c>
      <c r="AM174" s="387">
        <v>3500000</v>
      </c>
      <c r="AN174" s="387">
        <v>2800000</v>
      </c>
      <c r="AO174" s="387">
        <v>2100000</v>
      </c>
      <c r="AP174" s="388">
        <v>2975000</v>
      </c>
      <c r="AQ174" s="345">
        <v>85</v>
      </c>
      <c r="AR174">
        <f t="shared" si="6"/>
        <v>0.92610062893081757</v>
      </c>
      <c r="AS174" s="344">
        <v>12</v>
      </c>
      <c r="AT174" s="328"/>
      <c r="AU174" s="387">
        <v>1217882</v>
      </c>
      <c r="AV174" s="387">
        <v>1217882</v>
      </c>
      <c r="AW174" s="387">
        <v>1217882</v>
      </c>
      <c r="AX174" s="387">
        <v>1217882</v>
      </c>
      <c r="AY174" s="387">
        <v>1019033</v>
      </c>
      <c r="AZ174" s="387">
        <v>863171</v>
      </c>
      <c r="BA174" s="388">
        <v>1079491.8999999999</v>
      </c>
      <c r="BB174" s="345">
        <v>88.6</v>
      </c>
      <c r="BC174">
        <f t="shared" si="7"/>
        <v>0.94383647798742132</v>
      </c>
    </row>
    <row r="175" spans="34:55" ht="15.75" thickBot="1" x14ac:dyDescent="0.3">
      <c r="AH175" s="344">
        <v>13</v>
      </c>
      <c r="AI175" s="328"/>
      <c r="AJ175" s="387">
        <v>3500000</v>
      </c>
      <c r="AK175" s="387">
        <v>3500000</v>
      </c>
      <c r="AL175" s="387">
        <v>3500000</v>
      </c>
      <c r="AM175" s="387">
        <v>3500000</v>
      </c>
      <c r="AN175" s="387">
        <v>3500000</v>
      </c>
      <c r="AO175" s="387">
        <v>2800000</v>
      </c>
      <c r="AP175" s="388">
        <v>3325000</v>
      </c>
      <c r="AQ175" s="345">
        <v>95</v>
      </c>
      <c r="AR175">
        <f t="shared" si="6"/>
        <v>0.97536687631027252</v>
      </c>
      <c r="AS175" s="344">
        <v>13</v>
      </c>
      <c r="AT175" s="328"/>
      <c r="AU175" s="387">
        <v>1217882</v>
      </c>
      <c r="AV175" s="387">
        <v>1217882</v>
      </c>
      <c r="AW175" s="387">
        <v>1217882</v>
      </c>
      <c r="AX175" s="387">
        <v>1217882</v>
      </c>
      <c r="AY175" s="387">
        <v>1217882</v>
      </c>
      <c r="AZ175" s="387">
        <v>1019033</v>
      </c>
      <c r="BA175" s="388">
        <v>1168169.6000000001</v>
      </c>
      <c r="BB175" s="345">
        <v>95.9</v>
      </c>
      <c r="BC175">
        <f t="shared" si="7"/>
        <v>0.97980083857442335</v>
      </c>
    </row>
    <row r="176" spans="34:55" ht="15.75" thickBot="1" x14ac:dyDescent="0.3">
      <c r="AH176" s="344">
        <v>14</v>
      </c>
      <c r="AI176" s="328"/>
      <c r="AJ176" s="387">
        <v>3500000</v>
      </c>
      <c r="AK176" s="387">
        <v>3500000</v>
      </c>
      <c r="AL176" s="387">
        <v>3500000</v>
      </c>
      <c r="AM176" s="387">
        <v>3500000</v>
      </c>
      <c r="AN176" s="387">
        <v>3500000</v>
      </c>
      <c r="AO176" s="387">
        <v>3500000</v>
      </c>
      <c r="AP176" s="388">
        <v>3500000</v>
      </c>
      <c r="AQ176" s="345">
        <v>100</v>
      </c>
      <c r="AR176">
        <f>+(AQ176*$C$5+AO197*$C$6)/100</f>
        <v>1</v>
      </c>
      <c r="AS176" s="344">
        <v>14</v>
      </c>
      <c r="AT176" s="328"/>
      <c r="AU176" s="387">
        <v>1217882</v>
      </c>
      <c r="AV176" s="387">
        <v>1217882</v>
      </c>
      <c r="AW176" s="387">
        <v>1217882</v>
      </c>
      <c r="AX176" s="387">
        <v>1217882</v>
      </c>
      <c r="AY176" s="387">
        <v>1217882</v>
      </c>
      <c r="AZ176" s="387">
        <v>1217882</v>
      </c>
      <c r="BA176" s="388">
        <v>1217881.8999999999</v>
      </c>
      <c r="BB176" s="345">
        <v>100</v>
      </c>
      <c r="BC176">
        <f t="shared" si="7"/>
        <v>1</v>
      </c>
    </row>
    <row r="178" spans="34:52" x14ac:dyDescent="0.25">
      <c r="AH178" t="s">
        <v>65</v>
      </c>
      <c r="AS178" t="s">
        <v>65</v>
      </c>
    </row>
    <row r="179" spans="34:52" x14ac:dyDescent="0.25">
      <c r="AH179" t="s">
        <v>1</v>
      </c>
      <c r="AS179" t="s">
        <v>35</v>
      </c>
    </row>
    <row r="180" spans="34:52" ht="15.75" x14ac:dyDescent="0.25">
      <c r="AH180" s="326" t="s">
        <v>397</v>
      </c>
      <c r="AS180" s="326" t="s">
        <v>397</v>
      </c>
    </row>
    <row r="181" spans="34:52" ht="15.75" thickBot="1" x14ac:dyDescent="0.3"/>
    <row r="182" spans="34:52" ht="15.75" thickBot="1" x14ac:dyDescent="0.3">
      <c r="AH182" s="335" t="s">
        <v>383</v>
      </c>
      <c r="AI182" s="385" t="s">
        <v>384</v>
      </c>
      <c r="AJ182" s="336" t="s">
        <v>385</v>
      </c>
      <c r="AK182" s="337"/>
      <c r="AL182" s="337"/>
      <c r="AM182" s="338"/>
      <c r="AN182" s="384" t="s">
        <v>386</v>
      </c>
      <c r="AO182" s="335" t="s">
        <v>388</v>
      </c>
      <c r="AS182" s="335" t="s">
        <v>383</v>
      </c>
      <c r="AT182" s="385" t="s">
        <v>384</v>
      </c>
      <c r="AU182" s="336" t="s">
        <v>395</v>
      </c>
      <c r="AV182" s="337"/>
      <c r="AW182" s="337"/>
      <c r="AX182" s="338"/>
      <c r="AY182" s="384" t="s">
        <v>386</v>
      </c>
      <c r="AZ182" s="335" t="s">
        <v>388</v>
      </c>
    </row>
    <row r="183" spans="34:52" ht="15.75" thickBot="1" x14ac:dyDescent="0.3">
      <c r="AH183" s="344"/>
      <c r="AI183" s="345" t="s">
        <v>181</v>
      </c>
      <c r="AJ183" s="369" t="s">
        <v>389</v>
      </c>
      <c r="AK183" s="357" t="s">
        <v>390</v>
      </c>
      <c r="AL183" s="357" t="s">
        <v>391</v>
      </c>
      <c r="AM183" s="357" t="s">
        <v>392</v>
      </c>
      <c r="AN183" s="351" t="s">
        <v>387</v>
      </c>
      <c r="AO183" s="344"/>
      <c r="AS183" s="344"/>
      <c r="AT183" s="345" t="s">
        <v>181</v>
      </c>
      <c r="AU183" s="369" t="s">
        <v>389</v>
      </c>
      <c r="AV183" s="357" t="s">
        <v>390</v>
      </c>
      <c r="AW183" s="357" t="s">
        <v>391</v>
      </c>
      <c r="AX183" s="357" t="s">
        <v>392</v>
      </c>
      <c r="AY183" s="351" t="s">
        <v>387</v>
      </c>
      <c r="AZ183" s="344"/>
    </row>
    <row r="184" spans="34:52" ht="15.75" thickBot="1" x14ac:dyDescent="0.3">
      <c r="AH184" s="386">
        <v>1</v>
      </c>
      <c r="AI184" s="348">
        <v>10</v>
      </c>
      <c r="AJ184" s="348">
        <v>0</v>
      </c>
      <c r="AK184" s="328"/>
      <c r="AL184" s="328"/>
      <c r="AM184" s="328"/>
      <c r="AN184" s="350">
        <v>0</v>
      </c>
      <c r="AO184" s="345">
        <v>0</v>
      </c>
      <c r="AS184" s="386">
        <v>1</v>
      </c>
      <c r="AT184" s="348">
        <v>10</v>
      </c>
      <c r="AU184" s="387">
        <v>2559732</v>
      </c>
      <c r="AV184" s="328"/>
      <c r="AW184" s="328"/>
      <c r="AX184" s="328"/>
      <c r="AY184" s="388">
        <v>255973.2</v>
      </c>
      <c r="AZ184" s="345">
        <v>21</v>
      </c>
    </row>
    <row r="185" spans="34:52" ht="15.75" thickBot="1" x14ac:dyDescent="0.3">
      <c r="AH185" s="386">
        <v>2</v>
      </c>
      <c r="AI185" s="348">
        <v>20</v>
      </c>
      <c r="AJ185" s="348">
        <v>0</v>
      </c>
      <c r="AK185" s="348">
        <v>0</v>
      </c>
      <c r="AL185" s="328"/>
      <c r="AM185" s="328"/>
      <c r="AN185" s="350">
        <v>0</v>
      </c>
      <c r="AO185" s="345">
        <v>0</v>
      </c>
      <c r="AS185" s="386">
        <v>2</v>
      </c>
      <c r="AT185" s="348">
        <v>20</v>
      </c>
      <c r="AU185" s="387">
        <v>539687</v>
      </c>
      <c r="AV185" s="387">
        <v>2559732</v>
      </c>
      <c r="AW185" s="328"/>
      <c r="AX185" s="328"/>
      <c r="AY185" s="388">
        <v>565915.1</v>
      </c>
      <c r="AZ185" s="345">
        <v>46.5</v>
      </c>
    </row>
    <row r="186" spans="34:52" ht="15.75" thickBot="1" x14ac:dyDescent="0.3">
      <c r="AH186" s="386">
        <v>3</v>
      </c>
      <c r="AI186" s="348">
        <v>30</v>
      </c>
      <c r="AJ186" s="387">
        <v>280000</v>
      </c>
      <c r="AK186" s="348">
        <v>0</v>
      </c>
      <c r="AL186" s="348">
        <v>0</v>
      </c>
      <c r="AM186" s="328"/>
      <c r="AN186" s="388">
        <v>28000</v>
      </c>
      <c r="AO186" s="345">
        <v>0.8</v>
      </c>
      <c r="AS186" s="386">
        <v>3</v>
      </c>
      <c r="AT186" s="348">
        <v>30</v>
      </c>
      <c r="AU186" s="387">
        <v>440441</v>
      </c>
      <c r="AV186" s="387">
        <v>539687</v>
      </c>
      <c r="AW186" s="387">
        <v>2559732</v>
      </c>
      <c r="AX186" s="328"/>
      <c r="AY186" s="388">
        <v>919901.1</v>
      </c>
      <c r="AZ186" s="345">
        <v>75.5</v>
      </c>
    </row>
    <row r="187" spans="34:52" ht="15.75" thickBot="1" x14ac:dyDescent="0.3">
      <c r="AH187" s="386">
        <v>4</v>
      </c>
      <c r="AI187" s="348">
        <v>40</v>
      </c>
      <c r="AJ187" s="387">
        <v>525000</v>
      </c>
      <c r="AK187" s="387">
        <v>280000</v>
      </c>
      <c r="AL187" s="348">
        <v>0</v>
      </c>
      <c r="AM187" s="348">
        <v>0</v>
      </c>
      <c r="AN187" s="388">
        <v>108500</v>
      </c>
      <c r="AO187" s="345">
        <v>3.1</v>
      </c>
      <c r="AS187" s="386">
        <v>4</v>
      </c>
      <c r="AT187" s="348">
        <v>40</v>
      </c>
      <c r="AU187" s="387">
        <v>553106</v>
      </c>
      <c r="AV187" s="387">
        <v>440441</v>
      </c>
      <c r="AW187" s="387">
        <v>539687</v>
      </c>
      <c r="AX187" s="387">
        <v>2559732</v>
      </c>
      <c r="AY187" s="388">
        <v>1329197.6000000001</v>
      </c>
      <c r="AZ187" s="345">
        <v>109.1</v>
      </c>
    </row>
    <row r="188" spans="34:52" ht="15.75" thickBot="1" x14ac:dyDescent="0.3">
      <c r="AH188" s="386">
        <v>5</v>
      </c>
      <c r="AI188" s="328"/>
      <c r="AJ188" s="387">
        <v>1225000</v>
      </c>
      <c r="AK188" s="387">
        <v>525000</v>
      </c>
      <c r="AL188" s="387">
        <v>280000</v>
      </c>
      <c r="AM188" s="348">
        <v>0</v>
      </c>
      <c r="AN188" s="388">
        <v>311500</v>
      </c>
      <c r="AO188" s="345">
        <v>8.9</v>
      </c>
      <c r="AS188" s="386">
        <v>5</v>
      </c>
      <c r="AT188" s="328"/>
      <c r="AU188" s="387">
        <v>651155</v>
      </c>
      <c r="AV188" s="387">
        <v>553106</v>
      </c>
      <c r="AW188" s="387">
        <v>440441</v>
      </c>
      <c r="AX188" s="387">
        <v>539687</v>
      </c>
      <c r="AY188" s="388">
        <v>523743.7</v>
      </c>
      <c r="AZ188" s="345">
        <v>43</v>
      </c>
    </row>
    <row r="189" spans="34:52" ht="15.75" thickBot="1" x14ac:dyDescent="0.3">
      <c r="AH189" s="386">
        <v>6</v>
      </c>
      <c r="AI189" s="328"/>
      <c r="AJ189" s="387">
        <v>2100000</v>
      </c>
      <c r="AK189" s="387">
        <v>1225000</v>
      </c>
      <c r="AL189" s="387">
        <v>525000</v>
      </c>
      <c r="AM189" s="387">
        <v>280000</v>
      </c>
      <c r="AN189" s="388">
        <v>724500</v>
      </c>
      <c r="AO189" s="345">
        <v>20.7</v>
      </c>
      <c r="AS189" s="386">
        <v>6</v>
      </c>
      <c r="AT189" s="328"/>
      <c r="AU189" s="387">
        <v>863171</v>
      </c>
      <c r="AV189" s="387">
        <v>651155</v>
      </c>
      <c r="AW189" s="387">
        <v>553106</v>
      </c>
      <c r="AX189" s="387">
        <v>440441</v>
      </c>
      <c r="AY189" s="388">
        <v>558656.19999999995</v>
      </c>
      <c r="AZ189" s="345">
        <v>45.9</v>
      </c>
    </row>
    <row r="190" spans="34:52" ht="15.75" thickBot="1" x14ac:dyDescent="0.3">
      <c r="AH190" s="386">
        <v>7</v>
      </c>
      <c r="AI190" s="328"/>
      <c r="AJ190" s="387">
        <v>2100000</v>
      </c>
      <c r="AK190" s="387">
        <v>2100000</v>
      </c>
      <c r="AL190" s="387">
        <v>1225000</v>
      </c>
      <c r="AM190" s="387">
        <v>525000</v>
      </c>
      <c r="AN190" s="388">
        <v>1207500</v>
      </c>
      <c r="AO190" s="345">
        <v>34.5</v>
      </c>
      <c r="AS190" s="386">
        <v>7</v>
      </c>
      <c r="AT190" s="328"/>
      <c r="AU190" s="387">
        <v>863171</v>
      </c>
      <c r="AV190" s="387">
        <v>863171</v>
      </c>
      <c r="AW190" s="387">
        <v>651155</v>
      </c>
      <c r="AX190" s="387">
        <v>553106</v>
      </c>
      <c r="AY190" s="388">
        <v>675540.1</v>
      </c>
      <c r="AZ190" s="345">
        <v>55.5</v>
      </c>
    </row>
    <row r="191" spans="34:52" ht="15.75" thickBot="1" x14ac:dyDescent="0.3">
      <c r="AH191" s="386">
        <v>8</v>
      </c>
      <c r="AI191" s="328"/>
      <c r="AJ191" s="387">
        <v>2800000</v>
      </c>
      <c r="AK191" s="387">
        <v>2100000</v>
      </c>
      <c r="AL191" s="387">
        <v>2100000</v>
      </c>
      <c r="AM191" s="387">
        <v>1225000</v>
      </c>
      <c r="AN191" s="388">
        <v>1820000</v>
      </c>
      <c r="AO191" s="345">
        <v>52</v>
      </c>
      <c r="AS191" s="386">
        <v>8</v>
      </c>
      <c r="AT191" s="328"/>
      <c r="AU191" s="387">
        <v>1019033</v>
      </c>
      <c r="AV191" s="387">
        <v>863171</v>
      </c>
      <c r="AW191" s="387">
        <v>863171</v>
      </c>
      <c r="AX191" s="387">
        <v>651155</v>
      </c>
      <c r="AY191" s="388">
        <v>793950.7</v>
      </c>
      <c r="AZ191" s="345">
        <v>65.2</v>
      </c>
    </row>
    <row r="192" spans="34:52" ht="15.75" thickBot="1" x14ac:dyDescent="0.3">
      <c r="AH192" s="386">
        <v>9</v>
      </c>
      <c r="AI192" s="328"/>
      <c r="AJ192" s="387">
        <v>3500000</v>
      </c>
      <c r="AK192" s="387">
        <v>2800000</v>
      </c>
      <c r="AL192" s="387">
        <v>2100000</v>
      </c>
      <c r="AM192" s="387">
        <v>2100000</v>
      </c>
      <c r="AN192" s="388">
        <v>2380000</v>
      </c>
      <c r="AO192" s="345">
        <v>68</v>
      </c>
      <c r="AS192" s="386">
        <v>9</v>
      </c>
      <c r="AT192" s="328"/>
      <c r="AU192" s="387">
        <v>1217882</v>
      </c>
      <c r="AV192" s="387">
        <v>1019033</v>
      </c>
      <c r="AW192" s="387">
        <v>863171</v>
      </c>
      <c r="AX192" s="387">
        <v>863171</v>
      </c>
      <c r="AY192" s="388">
        <v>929814.4</v>
      </c>
      <c r="AZ192" s="345">
        <v>76.3</v>
      </c>
    </row>
    <row r="193" spans="34:52" ht="15.75" thickBot="1" x14ac:dyDescent="0.3">
      <c r="AH193" s="389">
        <v>10</v>
      </c>
      <c r="AI193" s="328"/>
      <c r="AJ193" s="387">
        <v>3500000</v>
      </c>
      <c r="AK193" s="387">
        <v>3500000</v>
      </c>
      <c r="AL193" s="387">
        <v>2800000</v>
      </c>
      <c r="AM193" s="387">
        <v>2100000</v>
      </c>
      <c r="AN193" s="388">
        <v>2730000</v>
      </c>
      <c r="AO193" s="345">
        <v>78</v>
      </c>
      <c r="AS193" s="389">
        <v>10</v>
      </c>
      <c r="AT193" s="328"/>
      <c r="AU193" s="387">
        <v>1217882</v>
      </c>
      <c r="AV193" s="387">
        <v>1217882</v>
      </c>
      <c r="AW193" s="387">
        <v>1019033</v>
      </c>
      <c r="AX193" s="387">
        <v>863171</v>
      </c>
      <c r="AY193" s="388">
        <v>1016342.8</v>
      </c>
      <c r="AZ193" s="345">
        <v>83.5</v>
      </c>
    </row>
    <row r="194" spans="34:52" ht="15.75" thickBot="1" x14ac:dyDescent="0.3">
      <c r="AH194" s="389">
        <v>11</v>
      </c>
      <c r="AI194" s="328"/>
      <c r="AJ194" s="387">
        <v>3500000</v>
      </c>
      <c r="AK194" s="387">
        <v>3500000</v>
      </c>
      <c r="AL194" s="387">
        <v>3500000</v>
      </c>
      <c r="AM194" s="387">
        <v>2800000</v>
      </c>
      <c r="AN194" s="388">
        <v>3220000</v>
      </c>
      <c r="AO194" s="345">
        <v>92</v>
      </c>
      <c r="AS194" s="389">
        <v>11</v>
      </c>
      <c r="AT194" s="328"/>
      <c r="AU194" s="387">
        <v>1217882</v>
      </c>
      <c r="AV194" s="387">
        <v>1217882</v>
      </c>
      <c r="AW194" s="387">
        <v>1217882</v>
      </c>
      <c r="AX194" s="387">
        <v>1019033</v>
      </c>
      <c r="AY194" s="388">
        <v>1138342.3</v>
      </c>
      <c r="AZ194" s="345">
        <v>93.5</v>
      </c>
    </row>
    <row r="195" spans="34:52" ht="15.75" thickBot="1" x14ac:dyDescent="0.3">
      <c r="AH195" s="389">
        <v>12</v>
      </c>
      <c r="AI195" s="328"/>
      <c r="AJ195" s="387">
        <v>3500000</v>
      </c>
      <c r="AK195" s="387">
        <v>3500000</v>
      </c>
      <c r="AL195" s="387">
        <v>3500000</v>
      </c>
      <c r="AM195" s="387">
        <v>3500000</v>
      </c>
      <c r="AN195" s="388">
        <v>3500000</v>
      </c>
      <c r="AO195" s="345">
        <v>100</v>
      </c>
      <c r="AS195" s="389">
        <v>12</v>
      </c>
      <c r="AT195" s="328"/>
      <c r="AU195" s="387">
        <v>1217882</v>
      </c>
      <c r="AV195" s="387">
        <v>1217882</v>
      </c>
      <c r="AW195" s="387">
        <v>1217882</v>
      </c>
      <c r="AX195" s="387">
        <v>1217882</v>
      </c>
      <c r="AY195" s="388">
        <v>1217881.8999999999</v>
      </c>
      <c r="AZ195" s="345">
        <v>100</v>
      </c>
    </row>
    <row r="196" spans="34:52" ht="15.75" thickBot="1" x14ac:dyDescent="0.3">
      <c r="AO196" s="345">
        <v>100</v>
      </c>
      <c r="AZ196" s="345">
        <v>100</v>
      </c>
    </row>
    <row r="197" spans="34:52" ht="15.75" thickBot="1" x14ac:dyDescent="0.3">
      <c r="AO197" s="345">
        <v>100</v>
      </c>
      <c r="AZ197" s="345">
        <v>100</v>
      </c>
    </row>
  </sheetData>
  <pageMargins left="0.7" right="0.7" top="0.75" bottom="0.75" header="0.3" footer="0.3"/>
  <pageSetup orientation="portrait" horizontalDpi="4294967295" verticalDpi="4294967295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7"/>
  <sheetViews>
    <sheetView zoomScale="85" zoomScaleNormal="85" workbookViewId="0">
      <selection activeCell="A3" sqref="A3:A18"/>
    </sheetView>
  </sheetViews>
  <sheetFormatPr baseColWidth="10" defaultRowHeight="15" x14ac:dyDescent="0.25"/>
  <cols>
    <col min="1" max="1" width="13.7109375" bestFit="1" customWidth="1"/>
    <col min="2" max="2" width="12.85546875" bestFit="1" customWidth="1"/>
    <col min="4" max="4" width="13.7109375" bestFit="1" customWidth="1"/>
    <col min="6" max="6" width="13.7109375" bestFit="1" customWidth="1"/>
    <col min="7" max="7" width="12.5703125" bestFit="1" customWidth="1"/>
    <col min="16" max="21" width="16.7109375" bestFit="1" customWidth="1"/>
  </cols>
  <sheetData>
    <row r="1" spans="1:13" ht="15.75" thickBot="1" x14ac:dyDescent="0.3">
      <c r="B1" s="411" t="s">
        <v>224</v>
      </c>
      <c r="C1" s="412"/>
      <c r="D1" s="413"/>
      <c r="E1" s="411" t="s">
        <v>225</v>
      </c>
      <c r="F1" s="412"/>
      <c r="G1" s="413"/>
      <c r="H1" s="53"/>
      <c r="I1" s="2" t="s">
        <v>179</v>
      </c>
      <c r="M1" s="2" t="s">
        <v>226</v>
      </c>
    </row>
    <row r="2" spans="1:13" ht="16.5" thickBot="1" x14ac:dyDescent="0.3">
      <c r="A2" s="257" t="s">
        <v>181</v>
      </c>
      <c r="B2" s="262" t="s">
        <v>97</v>
      </c>
      <c r="C2" s="262" t="s">
        <v>98</v>
      </c>
      <c r="D2" s="262" t="s">
        <v>99</v>
      </c>
      <c r="E2" s="262" t="s">
        <v>97</v>
      </c>
      <c r="F2" s="262" t="s">
        <v>98</v>
      </c>
      <c r="G2" s="262" t="s">
        <v>99</v>
      </c>
      <c r="M2" s="311" t="s">
        <v>331</v>
      </c>
    </row>
    <row r="3" spans="1:13" ht="15.75" x14ac:dyDescent="0.25">
      <c r="A3" s="260" t="s">
        <v>77</v>
      </c>
      <c r="B3" s="263"/>
      <c r="C3" s="264"/>
      <c r="D3" s="265"/>
      <c r="E3" s="263"/>
      <c r="F3" s="264"/>
      <c r="G3" s="265"/>
      <c r="I3" s="22">
        <f t="shared" ref="I3:I4" si="0">+B3-C3-D3</f>
        <v>0</v>
      </c>
      <c r="J3" s="22">
        <f t="shared" ref="J3:J4" si="1">+E3-F3-G3</f>
        <v>0</v>
      </c>
      <c r="M3" s="311" t="s">
        <v>332</v>
      </c>
    </row>
    <row r="4" spans="1:13" x14ac:dyDescent="0.25">
      <c r="A4" s="54" t="s">
        <v>80</v>
      </c>
      <c r="B4" s="58">
        <v>421451</v>
      </c>
      <c r="C4" s="59">
        <v>217394</v>
      </c>
      <c r="D4" s="60">
        <v>204057</v>
      </c>
      <c r="E4" s="58">
        <v>421451</v>
      </c>
      <c r="F4" s="59">
        <v>188292</v>
      </c>
      <c r="G4" s="60">
        <v>233159</v>
      </c>
      <c r="I4" s="22">
        <f t="shared" si="0"/>
        <v>0</v>
      </c>
      <c r="J4" s="22">
        <f t="shared" si="1"/>
        <v>0</v>
      </c>
      <c r="M4" s="319"/>
    </row>
    <row r="5" spans="1:13" x14ac:dyDescent="0.25">
      <c r="A5" s="54" t="s">
        <v>185</v>
      </c>
      <c r="B5" s="55">
        <f>+VLOOKUP($A5,'0. Fichas'!$C$5:$AI$39,16,0)</f>
        <v>4141800</v>
      </c>
      <c r="C5" s="56">
        <f>+VLOOKUP($A5,'0. Fichas'!$C$5:$AI$39,31,0)</f>
        <v>1853961.2228025002</v>
      </c>
      <c r="D5" s="57">
        <f>+VLOOKUP($A5,'0. Fichas'!$C$5:$AI$39,32,0)</f>
        <v>2287838.7771974998</v>
      </c>
      <c r="E5" s="55">
        <f>+VLOOKUP($A5,'0. Fichas'!$C$44:$W$78,9,0)</f>
        <v>4141800</v>
      </c>
      <c r="F5" s="56">
        <f>+VLOOKUP($A5,'0. Fichas'!$C$44:$W$78,19,0)</f>
        <v>1544094.8050500001</v>
      </c>
      <c r="G5" s="57">
        <f>+VLOOKUP($A5,'0. Fichas'!$C$44:$W$78,20,0)</f>
        <v>2597705.1949499999</v>
      </c>
      <c r="H5" s="142"/>
      <c r="I5" s="22">
        <f>+B5-C5-D5</f>
        <v>0</v>
      </c>
      <c r="J5" s="22">
        <f>+E5-F5-G5</f>
        <v>0</v>
      </c>
    </row>
    <row r="6" spans="1:13" x14ac:dyDescent="0.25">
      <c r="A6" s="54" t="s">
        <v>195</v>
      </c>
      <c r="B6" s="55">
        <f>+VLOOKUP($A6,'0. Fichas'!$C$5:$AI$39,16,0)</f>
        <v>3396600</v>
      </c>
      <c r="C6" s="56">
        <f>+VLOOKUP($A6,'0. Fichas'!$C$5:$AI$39,31,0)</f>
        <v>1907001.4110000001</v>
      </c>
      <c r="D6" s="57">
        <f>+VLOOKUP($A6,'0. Fichas'!$C$5:$AI$39,32,0)</f>
        <v>1489598.5889999999</v>
      </c>
      <c r="E6" s="55">
        <f>+VLOOKUP($A6,'0. Fichas'!$C$44:$W$78,9,0)</f>
        <v>3396600</v>
      </c>
      <c r="F6" s="56">
        <f>+VLOOKUP($A6,'0. Fichas'!$C$44:$W$78,19,0)</f>
        <v>1386830.9280000001</v>
      </c>
      <c r="G6" s="57">
        <f>+VLOOKUP($A6,'0. Fichas'!$C$44:$W$78,20,0)</f>
        <v>2009769.0719999999</v>
      </c>
      <c r="H6" s="142"/>
      <c r="I6" s="22">
        <f t="shared" ref="I6:I16" si="2">+B6-C6-D6</f>
        <v>0</v>
      </c>
      <c r="J6" s="22">
        <f t="shared" ref="J6:J16" si="3">+E6-F6-G6</f>
        <v>0</v>
      </c>
    </row>
    <row r="7" spans="1:13" x14ac:dyDescent="0.25">
      <c r="A7" s="54" t="s">
        <v>46</v>
      </c>
      <c r="B7" s="55">
        <f>+VLOOKUP($A7,'0. Fichas'!$C$5:$AI$39,16,0)</f>
        <v>8143200</v>
      </c>
      <c r="C7" s="56">
        <f>+VLOOKUP($A7,'0. Fichas'!$C$5:$AI$39,31,0)</f>
        <v>4429140.6124799997</v>
      </c>
      <c r="D7" s="57">
        <f>+VLOOKUP($A7,'0. Fichas'!$C$5:$AI$39,32,0)</f>
        <v>3714059.3875200003</v>
      </c>
      <c r="E7" s="55">
        <f>+VLOOKUP($A7,'0. Fichas'!$C$44:$W$78,9,0)</f>
        <v>8143200</v>
      </c>
      <c r="F7" s="56">
        <f>+VLOOKUP($A7,'0. Fichas'!$C$44:$W$78,19,0)</f>
        <v>3606327.4254000001</v>
      </c>
      <c r="G7" s="57">
        <f>+VLOOKUP($A7,'0. Fichas'!$C$44:$W$78,20,0)</f>
        <v>4536872.5745999999</v>
      </c>
      <c r="H7" s="142"/>
      <c r="I7" s="22">
        <f t="shared" si="2"/>
        <v>0</v>
      </c>
      <c r="J7" s="22">
        <f t="shared" si="3"/>
        <v>0</v>
      </c>
    </row>
    <row r="8" spans="1:13" x14ac:dyDescent="0.25">
      <c r="A8" s="54" t="s">
        <v>54</v>
      </c>
      <c r="B8" s="55">
        <f>+VLOOKUP($A8,'0. Fichas'!$C$5:$AI$39,16,0)</f>
        <v>4254720</v>
      </c>
      <c r="C8" s="56">
        <f>+VLOOKUP($A8,'0. Fichas'!$C$5:$AI$39,31,0)</f>
        <v>2691459.2919599996</v>
      </c>
      <c r="D8" s="57">
        <f>+VLOOKUP($A8,'0. Fichas'!$C$5:$AI$39,32,0)</f>
        <v>1563260.7080400004</v>
      </c>
      <c r="E8" s="55">
        <f>+VLOOKUP($A8,'0. Fichas'!$C$44:$W$78,9,0)</f>
        <v>4254720</v>
      </c>
      <c r="F8" s="56">
        <f>+VLOOKUP($A8,'0. Fichas'!$C$44:$W$78,19,0)</f>
        <v>2258349.7408499997</v>
      </c>
      <c r="G8" s="57">
        <f>+VLOOKUP($A8,'0. Fichas'!$C$44:$W$78,20,0)</f>
        <v>1996370.2591500003</v>
      </c>
      <c r="H8" s="142"/>
      <c r="I8" s="22">
        <f t="shared" si="2"/>
        <v>0</v>
      </c>
      <c r="J8" s="22">
        <f t="shared" si="3"/>
        <v>0</v>
      </c>
    </row>
    <row r="9" spans="1:13" x14ac:dyDescent="0.25">
      <c r="A9" s="54" t="s">
        <v>60</v>
      </c>
      <c r="B9" s="55">
        <f>+VLOOKUP($A9,'0. Fichas'!$C$5:$AI$39,16,0)</f>
        <v>6249744</v>
      </c>
      <c r="C9" s="56">
        <f>+VLOOKUP($A9,'0. Fichas'!$C$5:$AI$39,31,0)</f>
        <v>2675168.07075</v>
      </c>
      <c r="D9" s="57">
        <f>+VLOOKUP($A9,'0. Fichas'!$C$5:$AI$39,32,0)</f>
        <v>3574575.92925</v>
      </c>
      <c r="E9" s="55">
        <f>+VLOOKUP($A9,'0. Fichas'!$C$44:$W$78,9,0)</f>
        <v>6249744</v>
      </c>
      <c r="F9" s="56">
        <f>+VLOOKUP($A9,'0. Fichas'!$C$44:$W$78,19,0)</f>
        <v>2147695.284</v>
      </c>
      <c r="G9" s="57">
        <f>+VLOOKUP($A9,'0. Fichas'!$C$44:$W$78,20,0)</f>
        <v>4102048.716</v>
      </c>
      <c r="H9" s="142"/>
      <c r="I9" s="22">
        <f t="shared" si="2"/>
        <v>0</v>
      </c>
      <c r="J9" s="22">
        <f t="shared" si="3"/>
        <v>0</v>
      </c>
    </row>
    <row r="10" spans="1:13" x14ac:dyDescent="0.25">
      <c r="A10" s="54" t="s">
        <v>221</v>
      </c>
      <c r="B10" s="55">
        <f>+VLOOKUP($A10,'0. Fichas'!$C$5:$AI$39,16,0)</f>
        <v>3841920</v>
      </c>
      <c r="C10" s="56">
        <f>+VLOOKUP($A10,'0. Fichas'!$C$5:$AI$39,31,0)</f>
        <v>2564362.9687031251</v>
      </c>
      <c r="D10" s="57">
        <f>+VLOOKUP($A10,'0. Fichas'!$C$5:$AI$39,32,0)</f>
        <v>1277557.0312968749</v>
      </c>
      <c r="E10" s="55">
        <f>+VLOOKUP($A10,'0. Fichas'!$C$44:$W$78,9,0)</f>
        <v>3841920</v>
      </c>
      <c r="F10" s="56">
        <f>+VLOOKUP($A10,'0. Fichas'!$C$44:$W$78,19,0)</f>
        <v>2044211.1594374999</v>
      </c>
      <c r="G10" s="57">
        <f>+VLOOKUP($A10,'0. Fichas'!$C$44:$W$78,20,0)</f>
        <v>1797708.8405625001</v>
      </c>
      <c r="H10" s="142"/>
      <c r="I10" s="22">
        <f t="shared" si="2"/>
        <v>0</v>
      </c>
      <c r="J10" s="22">
        <f t="shared" si="3"/>
        <v>0</v>
      </c>
    </row>
    <row r="11" spans="1:13" x14ac:dyDescent="0.25">
      <c r="A11" s="54" t="s">
        <v>48</v>
      </c>
      <c r="B11" s="55">
        <f>+VLOOKUP($A11,'0. Fichas'!$C$5:$AI$39,16,0)</f>
        <v>9849600</v>
      </c>
      <c r="C11" s="56">
        <f>+VLOOKUP($A11,'0. Fichas'!$C$5:$AI$39,31,0)</f>
        <v>7259930.6400000006</v>
      </c>
      <c r="D11" s="57">
        <f>+VLOOKUP($A11,'0. Fichas'!$C$5:$AI$39,32,0)</f>
        <v>2589669.3599999994</v>
      </c>
      <c r="E11" s="55">
        <f>+VLOOKUP($A11,'0. Fichas'!$C$44:$W$78,9,0)</f>
        <v>9849600</v>
      </c>
      <c r="F11" s="56">
        <f>+VLOOKUP($A11,'0. Fichas'!$C$44:$W$78,19,0)</f>
        <v>5836035.5760000004</v>
      </c>
      <c r="G11" s="57">
        <f>+VLOOKUP($A11,'0. Fichas'!$C$44:$W$78,20,0)</f>
        <v>4013564.4239999996</v>
      </c>
      <c r="H11" s="142"/>
      <c r="I11" s="22">
        <f t="shared" si="2"/>
        <v>0</v>
      </c>
      <c r="J11" s="22">
        <f t="shared" si="3"/>
        <v>0</v>
      </c>
    </row>
    <row r="12" spans="1:13" x14ac:dyDescent="0.25">
      <c r="A12" s="54" t="s">
        <v>73</v>
      </c>
      <c r="B12" s="55">
        <f>+VLOOKUP($A12,'0. Fichas'!$C$5:$AI$39,16,0)</f>
        <v>5736480</v>
      </c>
      <c r="C12" s="56">
        <f>+VLOOKUP($A12,'0. Fichas'!$C$5:$AI$39,31,0)</f>
        <v>3986047.1069999998</v>
      </c>
      <c r="D12" s="57">
        <f>+VLOOKUP($A12,'0. Fichas'!$C$5:$AI$39,32,0)</f>
        <v>1750432.8930000002</v>
      </c>
      <c r="E12" s="55">
        <f>+VLOOKUP($A12,'0. Fichas'!$C$44:$W$78,9,0)</f>
        <v>5736480</v>
      </c>
      <c r="F12" s="56">
        <f>+VLOOKUP($A12,'0. Fichas'!$C$44:$W$78,19,0)</f>
        <v>3033393.6360000004</v>
      </c>
      <c r="G12" s="57">
        <f>+VLOOKUP($A12,'0. Fichas'!$C$44:$W$78,20,0)</f>
        <v>2703086.3639999996</v>
      </c>
      <c r="H12" s="142"/>
      <c r="I12" s="22">
        <f t="shared" si="2"/>
        <v>0</v>
      </c>
      <c r="J12" s="22">
        <f t="shared" si="3"/>
        <v>0</v>
      </c>
    </row>
    <row r="13" spans="1:13" x14ac:dyDescent="0.25">
      <c r="A13" s="54" t="s">
        <v>52</v>
      </c>
      <c r="B13" s="55">
        <f>+VLOOKUP($A13,'0. Fichas'!$C$5:$AI$39,16,0)</f>
        <v>8051200</v>
      </c>
      <c r="C13" s="56">
        <f>+VLOOKUP($A13,'0. Fichas'!$C$5:$AI$39,31,0)</f>
        <v>5293396.1657999996</v>
      </c>
      <c r="D13" s="57">
        <f>+VLOOKUP($A13,'0. Fichas'!$C$5:$AI$39,32,0)</f>
        <v>2757803.8342000004</v>
      </c>
      <c r="E13" s="55">
        <f>+VLOOKUP($A13,'0. Fichas'!$C$44:$W$78,9,0)</f>
        <v>8051200</v>
      </c>
      <c r="F13" s="56">
        <f>+VLOOKUP($A13,'0. Fichas'!$C$44:$W$78,19,0)</f>
        <v>3893290.02342</v>
      </c>
      <c r="G13" s="57">
        <f>+VLOOKUP($A13,'0. Fichas'!$C$44:$W$78,20,0)</f>
        <v>4157909.97658</v>
      </c>
      <c r="H13" s="142"/>
      <c r="I13" s="22">
        <f t="shared" si="2"/>
        <v>0</v>
      </c>
      <c r="J13" s="22">
        <f t="shared" si="3"/>
        <v>0</v>
      </c>
    </row>
    <row r="14" spans="1:13" x14ac:dyDescent="0.25">
      <c r="A14" s="54" t="s">
        <v>190</v>
      </c>
      <c r="B14" s="55">
        <f>+VLOOKUP($A14,'0. Fichas'!$C$5:$AI$39,16,0)</f>
        <v>7200000</v>
      </c>
      <c r="C14" s="56">
        <f>+VLOOKUP($A14,'0. Fichas'!$C$5:$AI$39,31,0)</f>
        <v>6550025.04</v>
      </c>
      <c r="D14" s="57">
        <f>+VLOOKUP($A14,'0. Fichas'!$C$5:$AI$39,32,0)</f>
        <v>649974.96</v>
      </c>
      <c r="E14" s="55">
        <f>+VLOOKUP($A14,'0. Fichas'!$C$44:$W$78,9,0)</f>
        <v>7200000</v>
      </c>
      <c r="F14" s="56">
        <f>+VLOOKUP($A14,'0. Fichas'!$C$44:$W$78,19,0)</f>
        <v>5505912.4249999998</v>
      </c>
      <c r="G14" s="57">
        <f>+VLOOKUP($A14,'0. Fichas'!$C$44:$W$78,20,0)</f>
        <v>1694087.5750000002</v>
      </c>
      <c r="H14" s="142"/>
      <c r="I14" s="22">
        <f t="shared" si="2"/>
        <v>0</v>
      </c>
      <c r="J14" s="22">
        <f t="shared" si="3"/>
        <v>0</v>
      </c>
    </row>
    <row r="15" spans="1:13" x14ac:dyDescent="0.25">
      <c r="A15" s="54" t="s">
        <v>187</v>
      </c>
      <c r="B15" s="55">
        <f>+VLOOKUP($A15,'0. Fichas'!$C$5:$AI$39,16,0)</f>
        <v>3089100</v>
      </c>
      <c r="C15" s="56">
        <f>+VLOOKUP($A15,'0. Fichas'!$C$5:$AI$39,31,0)</f>
        <v>1230611.5776000002</v>
      </c>
      <c r="D15" s="57">
        <f>+VLOOKUP($A15,'0. Fichas'!$C$5:$AI$39,32,0)</f>
        <v>1858488.4223999998</v>
      </c>
      <c r="E15" s="55">
        <f>+VLOOKUP($A15,'0. Fichas'!$C$44:$W$78,9,0)</f>
        <v>3089100</v>
      </c>
      <c r="F15" s="56">
        <f>+VLOOKUP($A15,'0. Fichas'!$C$44:$W$78,19,0)</f>
        <v>913929.52350000013</v>
      </c>
      <c r="G15" s="57">
        <f>+VLOOKUP($A15,'0. Fichas'!$C$44:$W$78,20,0)</f>
        <v>2175170.4764999999</v>
      </c>
      <c r="H15" s="142"/>
      <c r="I15" s="22">
        <f t="shared" si="2"/>
        <v>0</v>
      </c>
      <c r="J15" s="22">
        <f t="shared" si="3"/>
        <v>0</v>
      </c>
    </row>
    <row r="16" spans="1:13" x14ac:dyDescent="0.25">
      <c r="A16" s="54" t="s">
        <v>128</v>
      </c>
      <c r="B16" s="55">
        <f>+VLOOKUP($A16,'0. Fichas'!$C$5:$AI$39,16,0)</f>
        <v>16415999.999999998</v>
      </c>
      <c r="C16" s="56">
        <f>+VLOOKUP($A16,'0. Fichas'!$C$5:$AI$39,31,0)</f>
        <v>9054419.7334560007</v>
      </c>
      <c r="D16" s="57">
        <f>+VLOOKUP($A16,'0. Fichas'!$C$5:$AI$39,32,0)</f>
        <v>7361580.2665439975</v>
      </c>
      <c r="E16" s="55">
        <f>+VLOOKUP($A16,'0. Fichas'!$C$44:$W$78,9,0)</f>
        <v>16415999.999999998</v>
      </c>
      <c r="F16" s="56">
        <f>+VLOOKUP($A16,'0. Fichas'!$C$44:$W$78,19,0)</f>
        <v>6625890.8020200003</v>
      </c>
      <c r="G16" s="57">
        <f>+VLOOKUP($A16,'0. Fichas'!$C$44:$W$78,20,0)</f>
        <v>9790109.1979799978</v>
      </c>
      <c r="H16" s="142"/>
      <c r="I16" s="22">
        <f t="shared" si="2"/>
        <v>0</v>
      </c>
      <c r="J16" s="22">
        <f t="shared" si="3"/>
        <v>0</v>
      </c>
    </row>
    <row r="17" spans="1:10" x14ac:dyDescent="0.25">
      <c r="A17" s="54" t="s">
        <v>129</v>
      </c>
      <c r="B17" s="55">
        <f>+VLOOKUP($A17,'0. Fichas'!$C$5:$AI$39,16,0)</f>
        <v>6980400.0000000009</v>
      </c>
      <c r="C17" s="56">
        <f>+VLOOKUP($A17,'0. Fichas'!$C$5:$AI$39,31,0)</f>
        <v>3737267.0467799995</v>
      </c>
      <c r="D17" s="57">
        <f>+VLOOKUP($A17,'0. Fichas'!$C$5:$AI$39,32,0)</f>
        <v>3243132.9532200014</v>
      </c>
      <c r="E17" s="55">
        <f>+VLOOKUP($A17,'0. Fichas'!$C$44:$W$78,9,0)</f>
        <v>6980400.0000000009</v>
      </c>
      <c r="F17" s="56">
        <f>+VLOOKUP($A17,'0. Fichas'!$C$44:$W$78,19,0)</f>
        <v>2876158.4533499996</v>
      </c>
      <c r="G17" s="57">
        <f>+VLOOKUP($A17,'0. Fichas'!$C$44:$W$78,20,0)</f>
        <v>4104241.5466500013</v>
      </c>
      <c r="H17" s="142"/>
      <c r="I17" s="22">
        <f t="shared" ref="I17:I18" si="4">+B17-C17-D17</f>
        <v>0</v>
      </c>
      <c r="J17" s="22">
        <f t="shared" ref="J17:J18" si="5">+E17-F17-G17</f>
        <v>0</v>
      </c>
    </row>
    <row r="18" spans="1:10" ht="15.75" thickBot="1" x14ac:dyDescent="0.3">
      <c r="A18" s="261" t="s">
        <v>188</v>
      </c>
      <c r="B18" s="320">
        <f>+VLOOKUP($A18,'0. Fichas'!$C$5:$AI$39,16,0)</f>
        <v>2127360</v>
      </c>
      <c r="C18" s="321">
        <f>+VLOOKUP($A18,'0. Fichas'!$C$5:$AI$39,31,0)</f>
        <v>1407033.1713599998</v>
      </c>
      <c r="D18" s="322">
        <f>+VLOOKUP($A18,'0. Fichas'!$C$5:$AI$39,32,0)</f>
        <v>720326.8286400002</v>
      </c>
      <c r="E18" s="320">
        <f>+VLOOKUP($A18,'0. Fichas'!$C$44:$W$78,9,0)</f>
        <v>2127360</v>
      </c>
      <c r="F18" s="321">
        <f>+VLOOKUP($A18,'0. Fichas'!$C$44:$W$78,19,0)</f>
        <v>1102493.6651999999</v>
      </c>
      <c r="G18" s="322">
        <f>+VLOOKUP($A18,'0. Fichas'!$C$44:$W$78,20,0)</f>
        <v>1024866.3348000001</v>
      </c>
      <c r="H18" s="142"/>
      <c r="I18" s="22">
        <f t="shared" si="4"/>
        <v>0</v>
      </c>
      <c r="J18" s="22">
        <f t="shared" si="5"/>
        <v>0</v>
      </c>
    </row>
    <row r="19" spans="1:10" ht="15.75" thickBot="1" x14ac:dyDescent="0.3">
      <c r="H19" s="11"/>
    </row>
    <row r="20" spans="1:10" x14ac:dyDescent="0.25">
      <c r="A20" s="258" t="s">
        <v>227</v>
      </c>
      <c r="B20" s="263">
        <f>+P96/'2. EP representativa'!D3</f>
        <v>0</v>
      </c>
      <c r="C20" s="264">
        <f>+Q96/'2. EP representativa'!D3</f>
        <v>0</v>
      </c>
      <c r="D20" s="265">
        <f>+B20-C20</f>
        <v>0</v>
      </c>
      <c r="E20" s="263">
        <f>+S96/'2. EP representativa'!$D$3</f>
        <v>0</v>
      </c>
      <c r="F20" s="264">
        <f>+T96/'2. EP representativa'!$D$3</f>
        <v>0</v>
      </c>
      <c r="G20" s="265">
        <f>+E20-F20</f>
        <v>0</v>
      </c>
      <c r="H20" s="11"/>
      <c r="I20" s="22">
        <f t="shared" ref="I20:I21" si="6">+B20-C20-D20</f>
        <v>0</v>
      </c>
      <c r="J20" s="22">
        <f t="shared" ref="J20:J21" si="7">+E20-F20-G20</f>
        <v>0</v>
      </c>
    </row>
    <row r="21" spans="1:10" ht="15.75" thickBot="1" x14ac:dyDescent="0.3">
      <c r="A21" s="259" t="s">
        <v>228</v>
      </c>
      <c r="B21" s="266">
        <v>664200</v>
      </c>
      <c r="C21" s="267">
        <v>321239</v>
      </c>
      <c r="D21" s="268">
        <v>342961</v>
      </c>
      <c r="E21" s="266">
        <v>664200</v>
      </c>
      <c r="F21" s="267">
        <v>275355</v>
      </c>
      <c r="G21" s="268">
        <v>388844</v>
      </c>
      <c r="I21" s="22">
        <f t="shared" si="6"/>
        <v>0</v>
      </c>
      <c r="J21" s="22">
        <f t="shared" si="7"/>
        <v>1</v>
      </c>
    </row>
    <row r="22" spans="1:10" x14ac:dyDescent="0.25">
      <c r="C22">
        <v>1</v>
      </c>
    </row>
    <row r="46" spans="13:13" ht="15.75" x14ac:dyDescent="0.25">
      <c r="M46" s="311" t="s">
        <v>343</v>
      </c>
    </row>
    <row r="47" spans="13:13" ht="15.75" x14ac:dyDescent="0.25">
      <c r="M47" s="311" t="s">
        <v>344</v>
      </c>
    </row>
  </sheetData>
  <mergeCells count="2">
    <mergeCell ref="B1:D1"/>
    <mergeCell ref="E1:G1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"/>
  <sheetViews>
    <sheetView workbookViewId="0">
      <selection activeCell="B3" sqref="B3:B18"/>
    </sheetView>
  </sheetViews>
  <sheetFormatPr baseColWidth="10" defaultRowHeight="15" x14ac:dyDescent="0.25"/>
  <cols>
    <col min="2" max="2" width="13.5703125" bestFit="1" customWidth="1"/>
    <col min="4" max="4" width="11.5703125" style="7"/>
  </cols>
  <sheetData>
    <row r="1" spans="1:5" x14ac:dyDescent="0.25">
      <c r="C1" s="414" t="s">
        <v>36</v>
      </c>
      <c r="D1" s="414"/>
      <c r="E1" s="414"/>
    </row>
    <row r="2" spans="1:5" x14ac:dyDescent="0.25">
      <c r="A2" s="252" t="s">
        <v>223</v>
      </c>
      <c r="B2" s="252" t="s">
        <v>0</v>
      </c>
      <c r="C2" s="255" t="s">
        <v>103</v>
      </c>
      <c r="D2" s="256" t="s">
        <v>92</v>
      </c>
      <c r="E2" s="252" t="s">
        <v>96</v>
      </c>
    </row>
    <row r="3" spans="1:5" x14ac:dyDescent="0.25">
      <c r="A3" s="248" t="s">
        <v>77</v>
      </c>
      <c r="B3" s="248" t="str">
        <f>'3. Matriz I-C-B'!A3</f>
        <v>Secano</v>
      </c>
      <c r="C3" s="249">
        <f>+'1. EP original'!H3</f>
        <v>412.61099999999999</v>
      </c>
      <c r="D3" s="247">
        <f>+'1. EP original'!I3</f>
        <v>69.254000000000005</v>
      </c>
      <c r="E3" s="250">
        <f>D3-C3</f>
        <v>-343.35699999999997</v>
      </c>
    </row>
    <row r="4" spans="1:5" x14ac:dyDescent="0.25">
      <c r="A4" s="248" t="s">
        <v>80</v>
      </c>
      <c r="B4" s="248" t="str">
        <f>'3. Matriz I-C-B'!A4</f>
        <v>Forraje</v>
      </c>
      <c r="C4" s="249">
        <f>+'1. EP original'!H4</f>
        <v>10.478000000000002</v>
      </c>
      <c r="D4" s="247">
        <f>+'1. EP original'!I4</f>
        <v>11.018000000000001</v>
      </c>
      <c r="E4" s="250">
        <f t="shared" ref="E4:E19" si="0">D4-C4</f>
        <v>0.53999999999999915</v>
      </c>
    </row>
    <row r="5" spans="1:5" x14ac:dyDescent="0.25">
      <c r="A5" s="248" t="str">
        <f>+VLOOKUP(B5,'1. EP original'!$B$3:$E$73,4,0)</f>
        <v>Hortalizas</v>
      </c>
      <c r="B5" s="248" t="s">
        <v>185</v>
      </c>
      <c r="C5" s="251">
        <f ca="1">+SUMIF('1. EP original'!$B$3:$B$75,'2. EP representativa'!B5,'1. EP original'!$C$3:$C$73)*VLOOKUP($A5,'1. EP original'!$G$6:$K$8,4,0)</f>
        <v>2.7185417474345481</v>
      </c>
      <c r="D5" s="251">
        <f>+SUMIF('1. EP original'!$B$3:$B$75,'2. EP representativa'!$B5,'1. EP original'!$D$3:$D$75)*VLOOKUP($A5,'1. EP original'!$G$6:$K$8,5,0)</f>
        <v>18.657680724901535</v>
      </c>
      <c r="E5" s="250">
        <f t="shared" ref="E5:E18" ca="1" si="1">D5-C5</f>
        <v>15.939138977466987</v>
      </c>
    </row>
    <row r="6" spans="1:5" x14ac:dyDescent="0.25">
      <c r="A6" s="248" t="str">
        <f>+VLOOKUP(B6,'1. EP original'!$B$3:$E$73,4,0)</f>
        <v>Hortalizas</v>
      </c>
      <c r="B6" s="248" t="s">
        <v>195</v>
      </c>
      <c r="C6" s="251">
        <f ca="1">+SUMIF('1. EP original'!$B$3:$B$75,'2. EP representativa'!B6,'1. EP original'!$C$3:$C$73)*VLOOKUP($A6,'1. EP original'!$G$6:$K$8,4,0)</f>
        <v>16.222363981612617</v>
      </c>
      <c r="D6" s="251">
        <f>+SUMIF('1. EP original'!$B$3:$B$75,'2. EP representativa'!$B6,'1. EP original'!$D$3:$D$75)*VLOOKUP($A6,'1. EP original'!$G$6:$K$8,5,0)</f>
        <v>59.620415900831958</v>
      </c>
      <c r="E6" s="250">
        <f t="shared" ca="1" si="1"/>
        <v>43.398051919219341</v>
      </c>
    </row>
    <row r="7" spans="1:5" x14ac:dyDescent="0.25">
      <c r="A7" s="248" t="str">
        <f>+VLOOKUP(B7,'1. EP original'!$B$3:$E$73,4,0)</f>
        <v>Hortalizas</v>
      </c>
      <c r="B7" s="248" t="s">
        <v>46</v>
      </c>
      <c r="C7" s="251">
        <f ca="1">+SUMIF('1. EP original'!$B$3:$B$75,'2. EP representativa'!B7,'1. EP original'!$C$3:$C$73)*VLOOKUP($A7,'1. EP original'!$G$6:$K$8,4,0)</f>
        <v>29.765434801528588</v>
      </c>
      <c r="D7" s="251">
        <f>+SUMIF('1. EP original'!$B$3:$B$75,'2. EP representativa'!$B7,'1. EP original'!$D$3:$D$75)*VLOOKUP($A7,'1. EP original'!$G$6:$K$8,5,0)</f>
        <v>72.425989678458222</v>
      </c>
      <c r="E7" s="250">
        <f t="shared" ca="1" si="1"/>
        <v>42.660554876929638</v>
      </c>
    </row>
    <row r="8" spans="1:5" x14ac:dyDescent="0.25">
      <c r="A8" s="248" t="str">
        <f>+VLOOKUP(B8,'1. EP original'!$B$3:$E$73,4,0)</f>
        <v>Hortalizas</v>
      </c>
      <c r="B8" s="248" t="s">
        <v>54</v>
      </c>
      <c r="C8" s="251">
        <f ca="1">+SUMIF('1. EP original'!$B$3:$B$75,'2. EP representativa'!B8,'1. EP original'!$C$3:$C$73)*VLOOKUP($A8,'1. EP original'!$G$6:$K$8,4,0)</f>
        <v>1.0550943342484829</v>
      </c>
      <c r="D8" s="251">
        <f>+SUMIF('1. EP original'!$B$3:$B$75,'2. EP representativa'!$B8,'1. EP original'!$D$3:$D$75)*VLOOKUP($A8,'1. EP original'!$G$6:$K$8,5,0)</f>
        <v>18.234855175640288</v>
      </c>
      <c r="E8" s="250">
        <f t="shared" ca="1" si="1"/>
        <v>17.179760841391804</v>
      </c>
    </row>
    <row r="9" spans="1:5" x14ac:dyDescent="0.25">
      <c r="A9" s="248" t="str">
        <f>+VLOOKUP(B9,'1. EP original'!$B$3:$E$73,4,0)</f>
        <v>Hortalizas</v>
      </c>
      <c r="B9" s="248" t="s">
        <v>60</v>
      </c>
      <c r="C9" s="251">
        <f ca="1">+SUMIF('1. EP original'!$B$3:$B$75,'2. EP representativa'!B9,'1. EP original'!$C$3:$C$73)*VLOOKUP($A9,'1. EP original'!$G$6:$K$8,4,0)</f>
        <v>4.0876247675862993</v>
      </c>
      <c r="D9" s="251">
        <f>+SUMIF('1. EP original'!$B$3:$B$75,'2. EP representativa'!$B9,'1. EP original'!$D$3:$D$75)*VLOOKUP($A9,'1. EP original'!$G$6:$K$8,5,0)</f>
        <v>27.516882709422845</v>
      </c>
      <c r="E9" s="250">
        <f t="shared" ca="1" si="1"/>
        <v>23.429257941836546</v>
      </c>
    </row>
    <row r="10" spans="1:5" x14ac:dyDescent="0.25">
      <c r="A10" s="248" t="str">
        <f>+VLOOKUP(B10,'1. EP original'!$B$3:$E$73,4,0)</f>
        <v>Hortalizas</v>
      </c>
      <c r="B10" s="248" t="s">
        <v>221</v>
      </c>
      <c r="C10" s="251">
        <f ca="1">+SUMIF('1. EP original'!$B$3:$B$75,'2. EP representativa'!B10,'1. EP original'!$C$3:$C$73)*VLOOKUP($A10,'1. EP original'!$G$6:$K$8,4,0)</f>
        <v>7.1149605351646885</v>
      </c>
      <c r="D10" s="251">
        <f>+SUMIF('1. EP original'!$B$3:$B$75,'2. EP representativa'!$B10,'1. EP original'!$D$3:$D$75)*VLOOKUP($A10,'1. EP original'!$G$6:$K$8,5,0)</f>
        <v>33.602550436290045</v>
      </c>
      <c r="E10" s="250">
        <f t="shared" ca="1" si="1"/>
        <v>26.487589901125357</v>
      </c>
    </row>
    <row r="11" spans="1:5" x14ac:dyDescent="0.25">
      <c r="A11" s="248" t="str">
        <f>+VLOOKUP(B11,'1. EP original'!$B$3:$E$73,4,0)</f>
        <v>Hortalizas</v>
      </c>
      <c r="B11" s="248" t="s">
        <v>48</v>
      </c>
      <c r="C11" s="251">
        <f ca="1">+SUMIF('1. EP original'!$B$3:$B$75,'2. EP representativa'!B11,'1. EP original'!$C$3:$C$73)*VLOOKUP($A11,'1. EP original'!$G$6:$K$8,4,0)</f>
        <v>11.986979832424778</v>
      </c>
      <c r="D11" s="251">
        <f>+SUMIF('1. EP original'!$B$3:$B$75,'2. EP representativa'!$B11,'1. EP original'!$D$3:$D$75)*VLOOKUP($A11,'1. EP original'!$G$6:$K$8,5,0)</f>
        <v>47.530625374455092</v>
      </c>
      <c r="E11" s="250">
        <f t="shared" ca="1" si="1"/>
        <v>35.543645542030312</v>
      </c>
    </row>
    <row r="12" spans="1:5" x14ac:dyDescent="0.25">
      <c r="A12" s="248" t="str">
        <f>+VLOOKUP(B12,'1. EP original'!$B$3:$E$73,4,0)</f>
        <v>Frutales</v>
      </c>
      <c r="B12" s="248" t="s">
        <v>73</v>
      </c>
      <c r="C12" s="251">
        <f ca="1">+SUMIF('1. EP original'!$B$3:$B$75,'2. EP representativa'!B12,'1. EP original'!$C$3:$C$73)*VLOOKUP($A12,'1. EP original'!$G$6:$K$8,4,0)</f>
        <v>61.226718062247684</v>
      </c>
      <c r="D12" s="251">
        <f>+SUMIF('1. EP original'!$B$3:$B$75,'2. EP representativa'!$B12,'1. EP original'!$D$3:$D$75)*VLOOKUP($A12,'1. EP original'!$G$6:$K$8,5,0)</f>
        <v>105.9682026304578</v>
      </c>
      <c r="E12" s="250">
        <f t="shared" ca="1" si="1"/>
        <v>44.741484568210112</v>
      </c>
    </row>
    <row r="13" spans="1:5" x14ac:dyDescent="0.25">
      <c r="A13" s="248" t="str">
        <f>+VLOOKUP(B13,'1. EP original'!$B$3:$E$73,4,0)</f>
        <v>Frutales</v>
      </c>
      <c r="B13" s="248" t="s">
        <v>52</v>
      </c>
      <c r="C13" s="251">
        <f ca="1">+SUMIF('1. EP original'!$B$3:$B$75,'2. EP representativa'!B13,'1. EP original'!$C$3:$C$73)*VLOOKUP($A13,'1. EP original'!$G$6:$K$8,4,0)</f>
        <v>16.974708165125666</v>
      </c>
      <c r="D13" s="251">
        <f>+SUMIF('1. EP original'!$B$3:$B$75,'2. EP representativa'!$B13,'1. EP original'!$D$3:$D$75)*VLOOKUP($A13,'1. EP original'!$G$6:$K$8,5,0)</f>
        <v>16.364125943130436</v>
      </c>
      <c r="E13" s="250">
        <f t="shared" ca="1" si="1"/>
        <v>-0.61058222199523016</v>
      </c>
    </row>
    <row r="14" spans="1:5" x14ac:dyDescent="0.25">
      <c r="A14" s="248" t="str">
        <f>+VLOOKUP(B14,'1. EP original'!$B$3:$E$73,4,0)</f>
        <v>Frutales</v>
      </c>
      <c r="B14" s="248" t="s">
        <v>190</v>
      </c>
      <c r="C14" s="251">
        <f ca="1">+SUMIF('1. EP original'!$B$3:$B$75,'2. EP representativa'!B14,'1. EP original'!$C$3:$C$73)*VLOOKUP($A14,'1. EP original'!$G$6:$K$8,4,0)</f>
        <v>26.83025706472197</v>
      </c>
      <c r="D14" s="251">
        <f>+SUMIF('1. EP original'!$B$3:$B$75,'2. EP representativa'!$B14,'1. EP original'!$D$3:$D$75)*VLOOKUP($A14,'1. EP original'!$G$6:$K$8,5,0)</f>
        <v>41.506151862897347</v>
      </c>
      <c r="E14" s="250">
        <f t="shared" ca="1" si="1"/>
        <v>14.675894798175378</v>
      </c>
    </row>
    <row r="15" spans="1:5" x14ac:dyDescent="0.25">
      <c r="A15" s="248" t="str">
        <f>+VLOOKUP(B15,'1. EP original'!$B$3:$E$73,4,0)</f>
        <v>Frutales</v>
      </c>
      <c r="B15" s="248" t="s">
        <v>187</v>
      </c>
      <c r="C15" s="251">
        <f ca="1">+SUMIF('1. EP original'!$B$3:$B$75,'2. EP representativa'!B15,'1. EP original'!$C$3:$C$73)*VLOOKUP($A15,'1. EP original'!$G$6:$K$8,4,0)</f>
        <v>17.590612319312413</v>
      </c>
      <c r="D15" s="251">
        <f>+SUMIF('1. EP original'!$B$3:$B$75,'2. EP representativa'!$B15,'1. EP original'!$D$3:$D$75)*VLOOKUP($A15,'1. EP original'!$G$6:$K$8,5,0)</f>
        <v>48.502801808611522</v>
      </c>
      <c r="E15" s="250">
        <f t="shared" ca="1" si="1"/>
        <v>30.912189489299109</v>
      </c>
    </row>
    <row r="16" spans="1:5" x14ac:dyDescent="0.25">
      <c r="A16" s="248" t="str">
        <f>+VLOOKUP(B16,'1. EP original'!$B$3:$E$73,4,0)</f>
        <v>Frutales</v>
      </c>
      <c r="B16" s="248" t="s">
        <v>128</v>
      </c>
      <c r="C16" s="251">
        <f ca="1">+SUMIF('1. EP original'!$B$3:$B$75,'2. EP representativa'!B16,'1. EP original'!$C$3:$C$73)*VLOOKUP($A16,'1. EP original'!$G$6:$K$8,4,0)</f>
        <v>2.4278963406693581</v>
      </c>
      <c r="D16" s="251">
        <f>+SUMIF('1. EP original'!$B$3:$B$75,'2. EP representativa'!$B16,'1. EP original'!$D$3:$D$75)*VLOOKUP($A16,'1. EP original'!$G$6:$K$8,5,0)</f>
        <v>40.309260365845276</v>
      </c>
      <c r="E16" s="250">
        <f t="shared" ca="1" si="1"/>
        <v>37.88136402517592</v>
      </c>
    </row>
    <row r="17" spans="1:5" x14ac:dyDescent="0.25">
      <c r="A17" s="248" t="str">
        <f>+VLOOKUP(B17,'1. EP original'!$B$3:$E$73,4,0)</f>
        <v>Frutales</v>
      </c>
      <c r="B17" s="248" t="s">
        <v>129</v>
      </c>
      <c r="C17" s="251">
        <f ca="1">+SUMIF('1. EP original'!$B$3:$B$75,'2. EP representativa'!B17,'1. EP original'!$C$3:$C$73)*VLOOKUP($A17,'1. EP original'!$G$6:$K$8,4,0)</f>
        <v>9.6304029170464904</v>
      </c>
      <c r="D17" s="251">
        <f>+SUMIF('1. EP original'!$B$3:$B$75,'2. EP representativa'!$B17,'1. EP original'!$D$3:$D$75)*VLOOKUP($A17,'1. EP original'!$G$6:$K$8,5,0)</f>
        <v>9.2839962068633781</v>
      </c>
      <c r="E17" s="250">
        <f t="shared" ca="1" si="1"/>
        <v>-0.34640671018311231</v>
      </c>
    </row>
    <row r="18" spans="1:5" x14ac:dyDescent="0.25">
      <c r="A18" s="248" t="str">
        <f>+VLOOKUP(B18,'1. EP original'!$B$3:$E$73,4,0)</f>
        <v>Frutales</v>
      </c>
      <c r="B18" s="248" t="s">
        <v>188</v>
      </c>
      <c r="C18" s="251">
        <f ca="1">+SUMIF('1. EP original'!$B$3:$B$75,'2. EP representativa'!B18,'1. EP original'!$C$3:$C$73)*VLOOKUP($A18,'1. EP original'!$G$6:$K$8,4,0)</f>
        <v>31.559405130876414</v>
      </c>
      <c r="D18" s="251">
        <f>+SUMIF('1. EP original'!$B$3:$B$75,'2. EP representativa'!$B18,'1. EP original'!$D$3:$D$75)*VLOOKUP($A18,'1. EP original'!$G$6:$K$8,5,0)</f>
        <v>41.777461182194251</v>
      </c>
      <c r="E18" s="250">
        <f t="shared" ca="1" si="1"/>
        <v>10.218056051317838</v>
      </c>
    </row>
    <row r="19" spans="1:5" x14ac:dyDescent="0.25">
      <c r="A19" s="252" t="s">
        <v>91</v>
      </c>
      <c r="B19" s="252" t="s">
        <v>91</v>
      </c>
      <c r="C19" s="253">
        <f ca="1">+SUM(C3:C18)</f>
        <v>662.28</v>
      </c>
      <c r="D19" s="253">
        <f>+SUM(D3:D18)</f>
        <v>661.57299999999987</v>
      </c>
      <c r="E19" s="254">
        <f t="shared" ca="1" si="0"/>
        <v>-0.70700000000010732</v>
      </c>
    </row>
    <row r="21" spans="1:5" x14ac:dyDescent="0.25">
      <c r="B21" s="252" t="s">
        <v>179</v>
      </c>
      <c r="C21" s="253">
        <f ca="1">+'1. EP original'!C75-C19</f>
        <v>0</v>
      </c>
      <c r="D21" s="253">
        <f>+'1. EP original'!D75-D19</f>
        <v>0</v>
      </c>
    </row>
    <row r="22" spans="1:5" x14ac:dyDescent="0.25">
      <c r="B22" s="248" t="s">
        <v>89</v>
      </c>
      <c r="C22" s="251">
        <f>+'1. EP original'!C8-SUMIF($A$3:$A$18,$B22,$C$3:$C$18)</f>
        <v>0</v>
      </c>
      <c r="D22" s="251">
        <f>+'1. EP original'!D8-SUMIF($A$3:$A$18,$B22,$D$3:$D$18)</f>
        <v>0</v>
      </c>
    </row>
    <row r="23" spans="1:5" x14ac:dyDescent="0.25">
      <c r="B23" s="248" t="s">
        <v>84</v>
      </c>
      <c r="C23" s="251">
        <f ca="1">+'1. EP original'!C29-SUMIF($A$3:$A$18,$B23,$C$3:$C$18)</f>
        <v>0</v>
      </c>
      <c r="D23" s="251">
        <f>+'1. EP original'!D29-SUMIF($A$3:$A$18,$B23,$D$3:$D$18)</f>
        <v>0</v>
      </c>
    </row>
    <row r="24" spans="1:5" x14ac:dyDescent="0.25">
      <c r="B24" s="248" t="s">
        <v>79</v>
      </c>
      <c r="C24" s="251">
        <f ca="1">+'1. EP original'!C55-SUMIF($A$3:$A$18,$B24,$C$3:$C$18)</f>
        <v>0</v>
      </c>
      <c r="D24" s="251">
        <f>+'1. EP original'!D55-SUMIF($A$3:$A$18,$B24,$D$3:$D$18)</f>
        <v>0</v>
      </c>
    </row>
    <row r="26" spans="1:5" x14ac:dyDescent="0.25">
      <c r="B26" s="8"/>
      <c r="C26" s="9"/>
      <c r="D26" s="9"/>
    </row>
    <row r="27" spans="1:5" x14ac:dyDescent="0.25">
      <c r="B27" s="8"/>
      <c r="C27" s="9"/>
      <c r="D27" s="9"/>
    </row>
    <row r="28" spans="1:5" x14ac:dyDescent="0.25">
      <c r="B28" s="8"/>
      <c r="C28" s="9"/>
      <c r="D28" s="9"/>
    </row>
  </sheetData>
  <mergeCells count="1">
    <mergeCell ref="C1:E1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04"/>
  <sheetViews>
    <sheetView zoomScale="70" zoomScaleNormal="70" workbookViewId="0">
      <pane ySplit="2" topLeftCell="A3" activePane="bottomLeft" state="frozen"/>
      <selection pane="bottomLeft" activeCell="B53" activeCellId="13" sqref="B12 B13 B16 B19 B21 B23 B25 B34 B37 B41 B47 B48 B51 B53"/>
    </sheetView>
  </sheetViews>
  <sheetFormatPr baseColWidth="10" defaultRowHeight="15" x14ac:dyDescent="0.25"/>
  <cols>
    <col min="1" max="2" width="23.140625" style="4" customWidth="1"/>
    <col min="3" max="4" width="15.42578125" style="7" bestFit="1" customWidth="1"/>
    <col min="7" max="7" width="13.5703125" bestFit="1" customWidth="1"/>
    <col min="8" max="8" width="15.42578125" customWidth="1"/>
    <col min="9" max="9" width="14" customWidth="1"/>
    <col min="12" max="12" width="19.140625" customWidth="1"/>
    <col min="16" max="16" width="13.42578125" customWidth="1"/>
  </cols>
  <sheetData>
    <row r="1" spans="1:24" x14ac:dyDescent="0.25">
      <c r="A1" s="3" t="s">
        <v>0</v>
      </c>
      <c r="B1" s="3" t="s">
        <v>88</v>
      </c>
      <c r="H1" s="415" t="s">
        <v>118</v>
      </c>
      <c r="I1" s="415"/>
      <c r="J1" s="415" t="s">
        <v>117</v>
      </c>
      <c r="K1" s="415"/>
      <c r="L1" s="415" t="s">
        <v>222</v>
      </c>
      <c r="M1" s="415"/>
      <c r="P1" s="2" t="s">
        <v>226</v>
      </c>
    </row>
    <row r="2" spans="1:24" ht="30" x14ac:dyDescent="0.25">
      <c r="A2" s="3" t="s">
        <v>89</v>
      </c>
      <c r="B2" s="3"/>
      <c r="C2" s="154" t="s">
        <v>81</v>
      </c>
      <c r="D2" s="154" t="s">
        <v>82</v>
      </c>
      <c r="G2" s="155" t="s">
        <v>83</v>
      </c>
      <c r="H2" s="156" t="s">
        <v>2</v>
      </c>
      <c r="I2" s="156" t="s">
        <v>3</v>
      </c>
      <c r="J2" s="156" t="s">
        <v>2</v>
      </c>
      <c r="K2" s="156" t="s">
        <v>3</v>
      </c>
      <c r="L2" s="156" t="s">
        <v>2</v>
      </c>
      <c r="M2" s="156" t="s">
        <v>3</v>
      </c>
      <c r="P2" s="311" t="s">
        <v>275</v>
      </c>
      <c r="Q2" s="53"/>
      <c r="R2" s="53"/>
      <c r="S2" s="53"/>
      <c r="T2" s="53"/>
      <c r="U2" s="53"/>
      <c r="V2" s="53"/>
    </row>
    <row r="3" spans="1:24" ht="15.75" x14ac:dyDescent="0.25">
      <c r="A3" t="s">
        <v>71</v>
      </c>
      <c r="B3" t="s">
        <v>71</v>
      </c>
      <c r="E3" t="s">
        <v>89</v>
      </c>
      <c r="G3" t="s">
        <v>77</v>
      </c>
      <c r="H3" s="9">
        <f>C74</f>
        <v>412.61099999999999</v>
      </c>
      <c r="I3" s="9">
        <f>D74</f>
        <v>69.254000000000005</v>
      </c>
      <c r="J3" s="21">
        <v>1</v>
      </c>
      <c r="K3">
        <v>1</v>
      </c>
      <c r="L3" s="9">
        <f>+C74</f>
        <v>412.61099999999999</v>
      </c>
      <c r="M3" s="9">
        <f>+D74</f>
        <v>69.254000000000005</v>
      </c>
      <c r="P3" s="311" t="s">
        <v>276</v>
      </c>
    </row>
    <row r="4" spans="1:24" ht="16.5" thickBot="1" x14ac:dyDescent="0.3">
      <c r="A4" t="s">
        <v>122</v>
      </c>
      <c r="B4" t="s">
        <v>127</v>
      </c>
      <c r="E4" t="s">
        <v>89</v>
      </c>
      <c r="G4" t="s">
        <v>80</v>
      </c>
      <c r="H4" s="9">
        <f>C66</f>
        <v>10.478000000000002</v>
      </c>
      <c r="I4" s="9">
        <f>D66</f>
        <v>11.018000000000001</v>
      </c>
      <c r="J4" s="21">
        <v>1</v>
      </c>
      <c r="K4">
        <v>1</v>
      </c>
      <c r="L4" s="9">
        <f>+C66</f>
        <v>10.478000000000002</v>
      </c>
      <c r="M4" s="9">
        <f>+D66</f>
        <v>11.018000000000001</v>
      </c>
      <c r="P4" s="311"/>
    </row>
    <row r="5" spans="1:24" ht="15.75" thickBot="1" x14ac:dyDescent="0.3">
      <c r="A5" t="s">
        <v>123</v>
      </c>
      <c r="B5" t="s">
        <v>44</v>
      </c>
      <c r="E5" t="s">
        <v>89</v>
      </c>
      <c r="G5" t="s">
        <v>85</v>
      </c>
      <c r="H5" s="9">
        <f>+SUM(H6:H8)</f>
        <v>239.19099999999997</v>
      </c>
      <c r="I5" s="9">
        <f>+SUM(I6:I8)</f>
        <v>581.30100000000016</v>
      </c>
      <c r="J5" s="21">
        <v>1</v>
      </c>
      <c r="K5">
        <v>1</v>
      </c>
      <c r="L5" s="9">
        <f>+SUM(L6:L8)</f>
        <v>239.19099999999997</v>
      </c>
      <c r="M5" s="9">
        <f>+SUM(M6:M8)</f>
        <v>581.30100000000004</v>
      </c>
      <c r="P5" s="333"/>
      <c r="Q5" s="334"/>
      <c r="R5" s="335" t="s">
        <v>278</v>
      </c>
      <c r="S5" s="336" t="s">
        <v>279</v>
      </c>
      <c r="T5" s="337"/>
      <c r="U5" s="337"/>
      <c r="V5" s="337"/>
      <c r="W5" s="337"/>
      <c r="X5" s="338"/>
    </row>
    <row r="6" spans="1:24" ht="15.75" thickBot="1" x14ac:dyDescent="0.3">
      <c r="A6" t="s">
        <v>38</v>
      </c>
      <c r="B6" t="s">
        <v>38</v>
      </c>
      <c r="E6" t="s">
        <v>89</v>
      </c>
      <c r="G6" s="8" t="s">
        <v>89</v>
      </c>
      <c r="H6" s="9">
        <f>SUM(C3:C7)</f>
        <v>0</v>
      </c>
      <c r="I6" s="9">
        <f>SUM(D3:D7)</f>
        <v>0</v>
      </c>
      <c r="J6" s="6">
        <f>IF(C7=0,1,1+C7/SUM(C3:C6))</f>
        <v>1</v>
      </c>
      <c r="K6" s="6">
        <f>IF(D7=0,1,1+D7/SUM(D3:D6))</f>
        <v>1</v>
      </c>
      <c r="L6" s="9">
        <f>+SUM(C3:C6)*J6</f>
        <v>0</v>
      </c>
      <c r="M6" s="9">
        <f>+SUM(D3:D6)*K6</f>
        <v>0</v>
      </c>
      <c r="P6" s="339" t="s">
        <v>277</v>
      </c>
      <c r="Q6" s="340"/>
      <c r="R6" s="341"/>
      <c r="S6" s="336" t="s">
        <v>280</v>
      </c>
      <c r="T6" s="338"/>
      <c r="U6" s="336" t="s">
        <v>281</v>
      </c>
      <c r="V6" s="338"/>
      <c r="W6" s="336" t="s">
        <v>91</v>
      </c>
      <c r="X6" s="338"/>
    </row>
    <row r="7" spans="1:24" ht="15.75" thickBot="1" x14ac:dyDescent="0.3">
      <c r="A7" t="s">
        <v>124</v>
      </c>
      <c r="B7"/>
      <c r="E7" t="s">
        <v>89</v>
      </c>
      <c r="G7" s="8" t="s">
        <v>84</v>
      </c>
      <c r="H7" s="9">
        <f>SUM(C10:C28)</f>
        <v>72.951000000000008</v>
      </c>
      <c r="I7" s="9">
        <f>SUM(D10:D28)</f>
        <v>277.58900000000006</v>
      </c>
      <c r="J7" s="159">
        <f>1+SUM(C10,C28)/SUM(C11:C27)</f>
        <v>1.1543701687620163</v>
      </c>
      <c r="K7" s="159">
        <f>1+SUM(D10,D28)/SUM(D11:D27)</f>
        <v>1.0067274982410583</v>
      </c>
      <c r="L7" s="9">
        <f>+SUM(C11:C27)*J7</f>
        <v>72.950999999999993</v>
      </c>
      <c r="M7" s="9">
        <f>+SUM(D11:D27)*K7</f>
        <v>277.589</v>
      </c>
      <c r="P7" s="342"/>
      <c r="Q7" s="343"/>
      <c r="R7" s="344"/>
      <c r="S7" s="345" t="s">
        <v>282</v>
      </c>
      <c r="T7" s="346" t="s">
        <v>230</v>
      </c>
      <c r="U7" s="345" t="s">
        <v>282</v>
      </c>
      <c r="V7" s="345" t="s">
        <v>230</v>
      </c>
      <c r="W7" s="345" t="s">
        <v>282</v>
      </c>
      <c r="X7" s="345" t="s">
        <v>230</v>
      </c>
    </row>
    <row r="8" spans="1:24" ht="15.75" thickBot="1" x14ac:dyDescent="0.3">
      <c r="A8" s="148" t="s">
        <v>91</v>
      </c>
      <c r="B8" s="149"/>
      <c r="C8" s="150">
        <f>+SUM(C3:C7)</f>
        <v>0</v>
      </c>
      <c r="D8" s="151">
        <f>+SUM(D3:D7)</f>
        <v>0</v>
      </c>
      <c r="G8" s="8" t="s">
        <v>79</v>
      </c>
      <c r="H8" s="9">
        <f>SUM(C31:C54)</f>
        <v>166.23999999999998</v>
      </c>
      <c r="I8" s="9">
        <f>SUM(D31:D54)</f>
        <v>303.71200000000005</v>
      </c>
      <c r="J8" s="159">
        <f>1+SUM(C49:C50)/SUM(C31:C48,C51:C54)</f>
        <v>1.0824326084125537</v>
      </c>
      <c r="K8" s="159">
        <f>1+SUM(D49:D50)/SUM(D31:D48,D51:D54)</f>
        <v>1.0434973819111362</v>
      </c>
      <c r="L8" s="9">
        <f>+SUM(C31:C48,C51:C54)*J8</f>
        <v>166.23999999999998</v>
      </c>
      <c r="M8" s="9">
        <f>+SUM(D31:D48,D51:D54)*K8</f>
        <v>303.71200000000005</v>
      </c>
      <c r="P8" s="336" t="s">
        <v>283</v>
      </c>
      <c r="Q8" s="338"/>
      <c r="R8" s="328"/>
      <c r="S8" s="328"/>
      <c r="T8" s="328"/>
      <c r="U8" s="328"/>
      <c r="V8" s="328"/>
      <c r="W8" s="328"/>
      <c r="X8" s="328"/>
    </row>
    <row r="9" spans="1:24" ht="15.75" thickBot="1" x14ac:dyDescent="0.3">
      <c r="A9" s="3" t="s">
        <v>84</v>
      </c>
      <c r="B9"/>
      <c r="G9" s="157" t="s">
        <v>91</v>
      </c>
      <c r="H9" s="158">
        <f>+SUM(H3:H5)</f>
        <v>662.28</v>
      </c>
      <c r="I9" s="158">
        <f>+SUM(I3:I5)</f>
        <v>661.57300000000021</v>
      </c>
      <c r="L9" s="158">
        <f>+SUM(L3:L5)</f>
        <v>662.28</v>
      </c>
      <c r="M9" s="158">
        <f>+SUM(M3:M5)</f>
        <v>661.57300000000009</v>
      </c>
      <c r="N9" s="143">
        <f>+H9-L9</f>
        <v>0</v>
      </c>
      <c r="O9" s="143">
        <f>+I9-M9</f>
        <v>0</v>
      </c>
      <c r="P9" s="336" t="s">
        <v>84</v>
      </c>
      <c r="Q9" s="338"/>
      <c r="R9" s="328"/>
      <c r="S9" s="328"/>
      <c r="T9" s="328"/>
      <c r="U9" s="328"/>
      <c r="V9" s="328"/>
      <c r="W9" s="328"/>
      <c r="X9" s="328"/>
    </row>
    <row r="10" spans="1:24" ht="15.75" thickBot="1" x14ac:dyDescent="0.3">
      <c r="A10" t="s">
        <v>289</v>
      </c>
      <c r="B10"/>
      <c r="C10" s="7">
        <f>+I51</f>
        <v>8.8409999999999993</v>
      </c>
      <c r="D10" s="7">
        <f>+M51</f>
        <v>0</v>
      </c>
      <c r="E10" t="s">
        <v>84</v>
      </c>
      <c r="P10" s="329"/>
      <c r="Q10" s="347" t="s">
        <v>67</v>
      </c>
      <c r="R10" s="348" t="s">
        <v>284</v>
      </c>
      <c r="S10" s="349">
        <v>6.2E-2</v>
      </c>
      <c r="T10" s="328"/>
      <c r="U10" s="349">
        <v>16.492999999999999</v>
      </c>
      <c r="V10" s="350">
        <v>7.8</v>
      </c>
      <c r="W10" s="349">
        <v>16.555</v>
      </c>
      <c r="X10" s="350">
        <v>1.8</v>
      </c>
    </row>
    <row r="11" spans="1:24" ht="15.75" thickBot="1" x14ac:dyDescent="0.3">
      <c r="A11" t="s">
        <v>66</v>
      </c>
      <c r="B11" t="s">
        <v>48</v>
      </c>
      <c r="E11" t="s">
        <v>84</v>
      </c>
      <c r="F11" s="9"/>
      <c r="H11" s="2" t="s">
        <v>180</v>
      </c>
      <c r="L11" s="2" t="s">
        <v>184</v>
      </c>
      <c r="P11" s="330"/>
      <c r="Q11" s="347" t="s">
        <v>195</v>
      </c>
      <c r="R11" s="348" t="s">
        <v>284</v>
      </c>
      <c r="S11" s="349">
        <v>5.8</v>
      </c>
      <c r="T11" s="350">
        <v>3</v>
      </c>
      <c r="U11" s="328"/>
      <c r="V11" s="328"/>
      <c r="W11" s="349">
        <v>5.8</v>
      </c>
      <c r="X11" s="350">
        <v>0.6</v>
      </c>
    </row>
    <row r="12" spans="1:24" ht="15.75" thickBot="1" x14ac:dyDescent="0.3">
      <c r="A12" t="s">
        <v>67</v>
      </c>
      <c r="B12" t="s">
        <v>185</v>
      </c>
      <c r="C12" s="7">
        <f>+I40</f>
        <v>6.2E-2</v>
      </c>
      <c r="D12" s="7">
        <f>+M40</f>
        <v>5.1660000000000004</v>
      </c>
      <c r="E12" t="s">
        <v>84</v>
      </c>
      <c r="F12" s="9"/>
      <c r="H12" s="281"/>
      <c r="I12" s="281"/>
      <c r="J12" s="281"/>
      <c r="K12" s="281"/>
      <c r="L12" s="281"/>
      <c r="M12" s="281"/>
      <c r="N12" s="281"/>
      <c r="P12" s="330"/>
      <c r="Q12" s="347" t="s">
        <v>46</v>
      </c>
      <c r="R12" s="348" t="s">
        <v>285</v>
      </c>
      <c r="S12" s="349">
        <v>2.0270000000000001</v>
      </c>
      <c r="T12" s="350">
        <v>1</v>
      </c>
      <c r="U12" s="349">
        <v>2.3090000000000002</v>
      </c>
      <c r="V12" s="350">
        <v>1.1000000000000001</v>
      </c>
      <c r="W12" s="349">
        <v>4.3360000000000003</v>
      </c>
      <c r="X12" s="350">
        <v>0.5</v>
      </c>
    </row>
    <row r="13" spans="1:24" ht="15.75" thickBot="1" x14ac:dyDescent="0.3">
      <c r="A13" t="s">
        <v>195</v>
      </c>
      <c r="B13" t="s">
        <v>195</v>
      </c>
      <c r="C13" s="7">
        <f>+I41+I52</f>
        <v>14.053000000000001</v>
      </c>
      <c r="D13" s="7">
        <f>+M41+M52</f>
        <v>59.222000000000001</v>
      </c>
      <c r="E13" t="s">
        <v>84</v>
      </c>
      <c r="F13" s="9"/>
      <c r="H13" s="317" t="s">
        <v>181</v>
      </c>
      <c r="I13" s="312" t="s">
        <v>183</v>
      </c>
      <c r="J13" s="281"/>
      <c r="K13" s="281"/>
      <c r="L13" s="317" t="s">
        <v>181</v>
      </c>
      <c r="M13" s="312" t="s">
        <v>183</v>
      </c>
      <c r="N13" s="281"/>
      <c r="P13" s="330"/>
      <c r="Q13" s="347" t="s">
        <v>59</v>
      </c>
      <c r="R13" s="349" t="s">
        <v>286</v>
      </c>
      <c r="S13" s="349">
        <v>8.11</v>
      </c>
      <c r="T13" s="350">
        <v>4.2</v>
      </c>
      <c r="U13" s="349">
        <v>8.7230000000000008</v>
      </c>
      <c r="V13" s="350">
        <v>4.0999999999999996</v>
      </c>
      <c r="W13" s="349">
        <v>16.832999999999998</v>
      </c>
      <c r="X13" s="350">
        <v>1.8</v>
      </c>
    </row>
    <row r="14" spans="1:24" ht="15.75" thickBot="1" x14ac:dyDescent="0.3">
      <c r="A14" t="s">
        <v>68</v>
      </c>
      <c r="B14" t="s">
        <v>48</v>
      </c>
      <c r="E14" t="s">
        <v>84</v>
      </c>
      <c r="F14" s="9"/>
      <c r="H14" s="318" t="s">
        <v>79</v>
      </c>
      <c r="I14" s="313">
        <f>+SUM(I15:I37)</f>
        <v>174.62000000000003</v>
      </c>
      <c r="J14" s="281"/>
      <c r="K14" s="281"/>
      <c r="L14" s="318" t="s">
        <v>79</v>
      </c>
      <c r="M14" s="313">
        <f>+SUM(M15:M37)</f>
        <v>312.09199999999987</v>
      </c>
      <c r="N14" s="281"/>
      <c r="P14" s="330"/>
      <c r="Q14" s="347" t="s">
        <v>54</v>
      </c>
      <c r="R14" s="348" t="s">
        <v>285</v>
      </c>
      <c r="S14" s="349">
        <v>0.91400000000000003</v>
      </c>
      <c r="T14" s="350">
        <v>0.5</v>
      </c>
      <c r="U14" s="328"/>
      <c r="V14" s="328"/>
      <c r="W14" s="349">
        <v>0.91400000000000003</v>
      </c>
      <c r="X14" s="350">
        <v>0.1</v>
      </c>
    </row>
    <row r="15" spans="1:24" ht="15.75" thickBot="1" x14ac:dyDescent="0.3">
      <c r="A15" t="s">
        <v>45</v>
      </c>
      <c r="B15" t="s">
        <v>46</v>
      </c>
      <c r="E15" t="s">
        <v>84</v>
      </c>
      <c r="F15" s="9"/>
      <c r="H15" s="314" t="s">
        <v>217</v>
      </c>
      <c r="I15" s="360">
        <f>+R94</f>
        <v>2.948</v>
      </c>
      <c r="J15" s="281"/>
      <c r="K15" s="281"/>
      <c r="L15" s="314" t="s">
        <v>217</v>
      </c>
      <c r="M15" s="360">
        <f>+S94</f>
        <v>2.948</v>
      </c>
      <c r="N15" s="281"/>
      <c r="P15" s="330"/>
      <c r="Q15" s="347" t="s">
        <v>60</v>
      </c>
      <c r="R15" s="348" t="s">
        <v>285</v>
      </c>
      <c r="S15" s="349">
        <v>0.74199999999999999</v>
      </c>
      <c r="T15" s="350">
        <v>0.4</v>
      </c>
      <c r="U15" s="349">
        <v>0.74199999999999999</v>
      </c>
      <c r="V15" s="350">
        <v>0.3</v>
      </c>
      <c r="W15" s="349">
        <v>1.484</v>
      </c>
      <c r="X15" s="350">
        <v>0.2</v>
      </c>
    </row>
    <row r="16" spans="1:24" ht="15.75" thickBot="1" x14ac:dyDescent="0.3">
      <c r="A16" t="s">
        <v>46</v>
      </c>
      <c r="B16" t="s">
        <v>46</v>
      </c>
      <c r="C16" s="7">
        <f>+I42+I53*0.5+I55*0.5</f>
        <v>7.2360000000000007</v>
      </c>
      <c r="D16" s="7">
        <f>+M42+M53*0.5+M55*0.5</f>
        <v>27.6355</v>
      </c>
      <c r="E16" t="s">
        <v>84</v>
      </c>
      <c r="F16" s="9"/>
      <c r="H16" s="314" t="s">
        <v>56</v>
      </c>
      <c r="I16" s="360">
        <f t="shared" ref="I16:I37" si="0">+R95</f>
        <v>3.3639999999999999</v>
      </c>
      <c r="J16" s="281"/>
      <c r="K16" s="281"/>
      <c r="L16" s="314" t="s">
        <v>56</v>
      </c>
      <c r="M16" s="360">
        <f t="shared" ref="M16:M37" si="1">+S95</f>
        <v>3.3639999999999999</v>
      </c>
      <c r="N16" s="281"/>
      <c r="P16" s="330"/>
      <c r="Q16" s="347" t="s">
        <v>47</v>
      </c>
      <c r="R16" s="348" t="s">
        <v>285</v>
      </c>
      <c r="S16" s="349">
        <v>2.0259999999999998</v>
      </c>
      <c r="T16" s="350">
        <v>1</v>
      </c>
      <c r="U16" s="349">
        <v>1.9850000000000001</v>
      </c>
      <c r="V16" s="350">
        <v>0.9</v>
      </c>
      <c r="W16" s="349">
        <v>4.0110000000000001</v>
      </c>
      <c r="X16" s="350">
        <v>0.4</v>
      </c>
    </row>
    <row r="17" spans="1:24" ht="15.75" thickBot="1" x14ac:dyDescent="0.3">
      <c r="A17" t="s">
        <v>59</v>
      </c>
      <c r="B17" t="s">
        <v>46</v>
      </c>
      <c r="C17" s="7">
        <f>+I43+I53*0.5+I54*0.5</f>
        <v>18.346499999999999</v>
      </c>
      <c r="D17" s="7">
        <f>+M43+M53*0.5+M54*0.5</f>
        <v>42.451500000000003</v>
      </c>
      <c r="E17" t="s">
        <v>84</v>
      </c>
      <c r="F17" s="9"/>
      <c r="H17" s="314" t="s">
        <v>300</v>
      </c>
      <c r="I17" s="360">
        <f t="shared" si="0"/>
        <v>13.497999999999999</v>
      </c>
      <c r="J17" s="281"/>
      <c r="K17" s="281"/>
      <c r="L17" s="314" t="s">
        <v>300</v>
      </c>
      <c r="M17" s="360">
        <f t="shared" si="1"/>
        <v>27.494</v>
      </c>
      <c r="N17" s="281"/>
      <c r="P17" s="330"/>
      <c r="Q17" s="347" t="s">
        <v>262</v>
      </c>
      <c r="R17" s="348" t="s">
        <v>285</v>
      </c>
      <c r="S17" s="349">
        <v>0.60099999999999998</v>
      </c>
      <c r="T17" s="350">
        <v>0.3</v>
      </c>
      <c r="U17" s="349">
        <v>2.032</v>
      </c>
      <c r="V17" s="350">
        <v>1</v>
      </c>
      <c r="W17" s="349">
        <v>2.633</v>
      </c>
      <c r="X17" s="350">
        <v>0.3</v>
      </c>
    </row>
    <row r="18" spans="1:24" ht="15.75" thickBot="1" x14ac:dyDescent="0.3">
      <c r="A18" t="s">
        <v>74</v>
      </c>
      <c r="B18" t="s">
        <v>185</v>
      </c>
      <c r="E18" t="s">
        <v>84</v>
      </c>
      <c r="F18" s="9"/>
      <c r="H18" s="314" t="s">
        <v>189</v>
      </c>
      <c r="I18" s="360">
        <f t="shared" si="0"/>
        <v>7.9269999999999996</v>
      </c>
      <c r="J18" s="281"/>
      <c r="K18" s="281"/>
      <c r="L18" s="314" t="s">
        <v>189</v>
      </c>
      <c r="M18" s="360">
        <f t="shared" si="1"/>
        <v>22.916</v>
      </c>
      <c r="N18" s="281"/>
      <c r="P18" s="330"/>
      <c r="Q18" s="347" t="s">
        <v>48</v>
      </c>
      <c r="R18" s="348" t="s">
        <v>285</v>
      </c>
      <c r="S18" s="349">
        <v>5.141</v>
      </c>
      <c r="T18" s="350">
        <v>2.6</v>
      </c>
      <c r="U18" s="349">
        <v>48.579000000000001</v>
      </c>
      <c r="V18" s="349">
        <v>22.9</v>
      </c>
      <c r="W18" s="349">
        <v>53.72</v>
      </c>
      <c r="X18" s="350">
        <v>5.7</v>
      </c>
    </row>
    <row r="19" spans="1:24" ht="15.75" thickBot="1" x14ac:dyDescent="0.3">
      <c r="A19" t="s">
        <v>54</v>
      </c>
      <c r="B19" t="s">
        <v>54</v>
      </c>
      <c r="C19" s="7">
        <f>+I44</f>
        <v>0.91400000000000003</v>
      </c>
      <c r="D19" s="7">
        <f>+M44</f>
        <v>18.113</v>
      </c>
      <c r="E19" t="s">
        <v>84</v>
      </c>
      <c r="F19" s="9"/>
      <c r="H19" s="314" t="s">
        <v>302</v>
      </c>
      <c r="I19" s="360">
        <f t="shared" si="0"/>
        <v>29.634</v>
      </c>
      <c r="J19" s="281"/>
      <c r="K19" s="281"/>
      <c r="L19" s="314" t="s">
        <v>302</v>
      </c>
      <c r="M19" s="360">
        <f t="shared" si="1"/>
        <v>60.625</v>
      </c>
      <c r="N19" s="281"/>
      <c r="P19" s="330"/>
      <c r="Q19" s="347" t="s">
        <v>287</v>
      </c>
      <c r="R19" s="348" t="s">
        <v>285</v>
      </c>
      <c r="S19" s="349">
        <v>1.31</v>
      </c>
      <c r="T19" s="350">
        <v>0.7</v>
      </c>
      <c r="U19" s="349">
        <v>1.84</v>
      </c>
      <c r="V19" s="350">
        <v>0.9</v>
      </c>
      <c r="W19" s="349">
        <v>3.15</v>
      </c>
      <c r="X19" s="350">
        <v>0.3</v>
      </c>
    </row>
    <row r="20" spans="1:24" ht="15.75" thickBot="1" x14ac:dyDescent="0.3">
      <c r="A20" t="s">
        <v>261</v>
      </c>
      <c r="B20" t="s">
        <v>54</v>
      </c>
      <c r="E20" t="s">
        <v>84</v>
      </c>
      <c r="F20" s="9"/>
      <c r="H20" s="314" t="s">
        <v>304</v>
      </c>
      <c r="I20" s="360">
        <f t="shared" si="0"/>
        <v>2.9060000000000001</v>
      </c>
      <c r="J20" s="281"/>
      <c r="K20" s="281"/>
      <c r="L20" s="314" t="s">
        <v>304</v>
      </c>
      <c r="M20" s="360">
        <f t="shared" si="1"/>
        <v>2.9060000000000001</v>
      </c>
      <c r="N20" s="281"/>
      <c r="P20" s="330"/>
      <c r="Q20" s="347" t="s">
        <v>288</v>
      </c>
      <c r="R20" s="348" t="s">
        <v>284</v>
      </c>
      <c r="S20" s="349">
        <v>0.71199999999999997</v>
      </c>
      <c r="T20" s="350">
        <v>0.4</v>
      </c>
      <c r="U20" s="328"/>
      <c r="V20" s="328"/>
      <c r="W20" s="349">
        <v>0.71199999999999997</v>
      </c>
      <c r="X20" s="350">
        <v>0.1</v>
      </c>
    </row>
    <row r="21" spans="1:24" ht="15.75" thickBot="1" x14ac:dyDescent="0.3">
      <c r="A21" t="s">
        <v>60</v>
      </c>
      <c r="B21" t="s">
        <v>60</v>
      </c>
      <c r="C21" s="7">
        <f>+I45+I55*0.5</f>
        <v>3.5409999999999999</v>
      </c>
      <c r="D21" s="7">
        <f>+M45+M55*0.5</f>
        <v>27.332999999999998</v>
      </c>
      <c r="E21" t="s">
        <v>84</v>
      </c>
      <c r="F21" s="9"/>
      <c r="H21" s="314" t="s">
        <v>306</v>
      </c>
      <c r="I21" s="360">
        <f t="shared" si="0"/>
        <v>4.032</v>
      </c>
      <c r="J21" s="281"/>
      <c r="K21" s="281"/>
      <c r="L21" s="314" t="s">
        <v>306</v>
      </c>
      <c r="M21" s="360">
        <f t="shared" si="1"/>
        <v>4.032</v>
      </c>
      <c r="N21" s="281"/>
      <c r="P21" s="330"/>
      <c r="Q21" s="347" t="s">
        <v>289</v>
      </c>
      <c r="R21" s="349" t="s">
        <v>290</v>
      </c>
      <c r="S21" s="349">
        <v>5.2839999999999998</v>
      </c>
      <c r="T21" s="350">
        <v>2.7</v>
      </c>
      <c r="U21" s="349">
        <v>6.2939999999999996</v>
      </c>
      <c r="V21" s="350">
        <v>3</v>
      </c>
      <c r="W21" s="349">
        <v>11.577999999999999</v>
      </c>
      <c r="X21" s="350">
        <v>1.2</v>
      </c>
    </row>
    <row r="22" spans="1:24" ht="15.75" thickBot="1" x14ac:dyDescent="0.3">
      <c r="A22" t="s">
        <v>61</v>
      </c>
      <c r="B22" t="s">
        <v>46</v>
      </c>
      <c r="C22" s="7">
        <f>+I56*0.5</f>
        <v>0.20250000000000001</v>
      </c>
      <c r="D22" s="7">
        <f>+M56*0.5</f>
        <v>1.855</v>
      </c>
      <c r="E22" t="s">
        <v>84</v>
      </c>
      <c r="F22" s="9"/>
      <c r="H22" s="314" t="s">
        <v>307</v>
      </c>
      <c r="I22" s="360">
        <f t="shared" si="0"/>
        <v>16.86</v>
      </c>
      <c r="J22" s="281"/>
      <c r="K22" s="281"/>
      <c r="L22" s="314" t="s">
        <v>307</v>
      </c>
      <c r="M22" s="360">
        <f t="shared" si="1"/>
        <v>16.86</v>
      </c>
      <c r="N22" s="281"/>
      <c r="P22" s="330"/>
      <c r="Q22" s="347" t="s">
        <v>291</v>
      </c>
      <c r="R22" s="348" t="s">
        <v>284</v>
      </c>
      <c r="S22" s="349">
        <v>8.2530000000000001</v>
      </c>
      <c r="T22" s="350">
        <v>4.2</v>
      </c>
      <c r="U22" s="328"/>
      <c r="V22" s="328"/>
      <c r="W22" s="349">
        <v>8.2530000000000001</v>
      </c>
      <c r="X22" s="350">
        <v>0.9</v>
      </c>
    </row>
    <row r="23" spans="1:24" ht="15.75" thickBot="1" x14ac:dyDescent="0.3">
      <c r="A23" t="s">
        <v>47</v>
      </c>
      <c r="B23" t="s">
        <v>221</v>
      </c>
      <c r="C23" s="7">
        <f>+I46</f>
        <v>2.6</v>
      </c>
      <c r="D23" s="7">
        <f>+M46</f>
        <v>17.786000000000001</v>
      </c>
      <c r="E23" t="s">
        <v>84</v>
      </c>
      <c r="F23" s="9"/>
      <c r="H23" s="314" t="s">
        <v>65</v>
      </c>
      <c r="I23" s="360">
        <f t="shared" si="0"/>
        <v>16.251000000000001</v>
      </c>
      <c r="J23" s="281"/>
      <c r="K23" s="281"/>
      <c r="L23" s="314" t="s">
        <v>65</v>
      </c>
      <c r="M23" s="360">
        <f t="shared" si="1"/>
        <v>46.481000000000002</v>
      </c>
      <c r="N23" s="281"/>
      <c r="P23" s="330"/>
      <c r="Q23" s="347" t="s">
        <v>292</v>
      </c>
      <c r="R23" s="348" t="s">
        <v>285</v>
      </c>
      <c r="S23" s="349">
        <v>1.006</v>
      </c>
      <c r="T23" s="350">
        <v>0.5</v>
      </c>
      <c r="U23" s="349">
        <v>1.5369999999999999</v>
      </c>
      <c r="V23" s="350">
        <v>0.7</v>
      </c>
      <c r="W23" s="349">
        <v>2.5430000000000001</v>
      </c>
      <c r="X23" s="350">
        <v>0.3</v>
      </c>
    </row>
    <row r="24" spans="1:24" ht="15.75" thickBot="1" x14ac:dyDescent="0.3">
      <c r="A24" t="s">
        <v>262</v>
      </c>
      <c r="B24" t="s">
        <v>221</v>
      </c>
      <c r="C24" s="7">
        <f>+I47+I54*0.5</f>
        <v>3.5635000000000003</v>
      </c>
      <c r="D24" s="7">
        <f>+M47+M54*0.5</f>
        <v>15.592000000000001</v>
      </c>
      <c r="E24" t="s">
        <v>84</v>
      </c>
      <c r="F24" s="9"/>
      <c r="H24" s="314" t="s">
        <v>129</v>
      </c>
      <c r="I24" s="360">
        <f t="shared" si="0"/>
        <v>8.8970000000000002</v>
      </c>
      <c r="J24" s="281"/>
      <c r="K24" s="281"/>
      <c r="L24" s="314" t="s">
        <v>129</v>
      </c>
      <c r="M24" s="360">
        <f t="shared" si="1"/>
        <v>8.8970000000000002</v>
      </c>
      <c r="N24" s="281"/>
      <c r="P24" s="330"/>
      <c r="Q24" s="347" t="s">
        <v>293</v>
      </c>
      <c r="R24" s="348" t="s">
        <v>285</v>
      </c>
      <c r="S24" s="349">
        <v>2.9009999999999998</v>
      </c>
      <c r="T24" s="350">
        <v>1.5</v>
      </c>
      <c r="U24" s="349">
        <v>2.9</v>
      </c>
      <c r="V24" s="350">
        <v>1.4</v>
      </c>
      <c r="W24" s="349">
        <v>5.8010000000000002</v>
      </c>
      <c r="X24" s="350">
        <v>0.6</v>
      </c>
    </row>
    <row r="25" spans="1:24" ht="15.75" thickBot="1" x14ac:dyDescent="0.3">
      <c r="A25" t="s">
        <v>268</v>
      </c>
      <c r="B25" t="s">
        <v>48</v>
      </c>
      <c r="E25" t="s">
        <v>84</v>
      </c>
      <c r="F25" s="9"/>
      <c r="H25" s="314" t="s">
        <v>310</v>
      </c>
      <c r="I25" s="360">
        <f t="shared" si="0"/>
        <v>9.3699999999999992</v>
      </c>
      <c r="J25" s="281"/>
      <c r="K25" s="281"/>
      <c r="L25" s="314" t="s">
        <v>310</v>
      </c>
      <c r="M25" s="360">
        <f t="shared" si="1"/>
        <v>9.3699999999999992</v>
      </c>
      <c r="N25" s="281"/>
      <c r="P25" s="330"/>
      <c r="Q25" s="347" t="s">
        <v>294</v>
      </c>
      <c r="R25" s="348" t="s">
        <v>285</v>
      </c>
      <c r="S25" s="349">
        <v>2.0569999999999999</v>
      </c>
      <c r="T25" s="350">
        <v>1.1000000000000001</v>
      </c>
      <c r="U25" s="349">
        <v>59.859000000000002</v>
      </c>
      <c r="V25" s="349">
        <v>28.2</v>
      </c>
      <c r="W25" s="349">
        <v>61.915999999999997</v>
      </c>
      <c r="X25" s="350">
        <v>6.6</v>
      </c>
    </row>
    <row r="26" spans="1:24" ht="15.75" thickBot="1" x14ac:dyDescent="0.3">
      <c r="A26" t="s">
        <v>48</v>
      </c>
      <c r="B26" t="s">
        <v>48</v>
      </c>
      <c r="C26" s="7">
        <f>+I48</f>
        <v>10.384</v>
      </c>
      <c r="D26" s="7">
        <f>+M48</f>
        <v>47.213000000000001</v>
      </c>
      <c r="E26" t="s">
        <v>84</v>
      </c>
      <c r="H26" s="314" t="s">
        <v>311</v>
      </c>
      <c r="I26" s="360">
        <f t="shared" si="0"/>
        <v>6.4939999999999998</v>
      </c>
      <c r="J26" s="281"/>
      <c r="K26" s="281"/>
      <c r="L26" s="314" t="s">
        <v>311</v>
      </c>
      <c r="M26" s="360">
        <f t="shared" si="1"/>
        <v>6.4939999999999998</v>
      </c>
      <c r="N26" s="281"/>
      <c r="P26" s="330"/>
      <c r="Q26" s="347" t="s">
        <v>295</v>
      </c>
      <c r="R26" s="348" t="s">
        <v>285</v>
      </c>
      <c r="S26" s="349">
        <v>0.20300000000000001</v>
      </c>
      <c r="T26" s="350">
        <v>0.1</v>
      </c>
      <c r="U26" s="349">
        <v>0.20200000000000001</v>
      </c>
      <c r="V26" s="350">
        <v>0.1</v>
      </c>
      <c r="W26" s="349">
        <v>0.40500000000000003</v>
      </c>
      <c r="X26" s="328"/>
    </row>
    <row r="27" spans="1:24" ht="15.75" thickBot="1" x14ac:dyDescent="0.3">
      <c r="A27" t="s">
        <v>55</v>
      </c>
      <c r="B27" t="s">
        <v>185</v>
      </c>
      <c r="C27" s="7">
        <f>+I49</f>
        <v>2.2930000000000001</v>
      </c>
      <c r="D27" s="7">
        <f>+M49</f>
        <v>13.367000000000001</v>
      </c>
      <c r="E27" t="s">
        <v>84</v>
      </c>
      <c r="H27" s="314" t="s">
        <v>57</v>
      </c>
      <c r="I27" s="360">
        <f t="shared" si="0"/>
        <v>2.2429999999999999</v>
      </c>
      <c r="J27" s="281"/>
      <c r="K27" s="281"/>
      <c r="L27" s="314" t="s">
        <v>57</v>
      </c>
      <c r="M27" s="360">
        <f t="shared" si="1"/>
        <v>38.628999999999998</v>
      </c>
      <c r="N27" s="281"/>
      <c r="P27" s="330"/>
      <c r="Q27" s="347" t="s">
        <v>296</v>
      </c>
      <c r="R27" s="348" t="s">
        <v>285</v>
      </c>
      <c r="S27" s="328"/>
      <c r="T27" s="328"/>
      <c r="U27" s="349">
        <v>0.98799999999999999</v>
      </c>
      <c r="V27" s="350">
        <v>0.5</v>
      </c>
      <c r="W27" s="349">
        <v>0.98799999999999999</v>
      </c>
      <c r="X27" s="350">
        <v>0.1</v>
      </c>
    </row>
    <row r="28" spans="1:24" ht="15.75" thickBot="1" x14ac:dyDescent="0.3">
      <c r="A28" t="s">
        <v>126</v>
      </c>
      <c r="B28"/>
      <c r="C28" s="7">
        <f>+I50+I56*0.5</f>
        <v>0.91449999999999998</v>
      </c>
      <c r="D28" s="7">
        <f>+M50+M56*0.5</f>
        <v>1.855</v>
      </c>
      <c r="E28" t="s">
        <v>84</v>
      </c>
      <c r="H28" s="314" t="s">
        <v>312</v>
      </c>
      <c r="I28" s="360">
        <f t="shared" si="0"/>
        <v>12.66</v>
      </c>
      <c r="J28" s="281"/>
      <c r="K28" s="281"/>
      <c r="L28" s="314" t="s">
        <v>312</v>
      </c>
      <c r="M28" s="360">
        <f t="shared" si="1"/>
        <v>12.66</v>
      </c>
      <c r="N28" s="281"/>
      <c r="P28" s="330"/>
      <c r="Q28" s="347" t="s">
        <v>297</v>
      </c>
      <c r="R28" s="348" t="s">
        <v>285</v>
      </c>
      <c r="S28" s="349">
        <v>0.32700000000000001</v>
      </c>
      <c r="T28" s="350">
        <v>0.2</v>
      </c>
      <c r="U28" s="349">
        <v>2.3759999999999999</v>
      </c>
      <c r="V28" s="350">
        <v>1.1000000000000001</v>
      </c>
      <c r="W28" s="349">
        <v>2.7029999999999998</v>
      </c>
      <c r="X28" s="350">
        <v>0.3</v>
      </c>
    </row>
    <row r="29" spans="1:24" ht="15.75" thickBot="1" x14ac:dyDescent="0.3">
      <c r="A29" s="148" t="s">
        <v>91</v>
      </c>
      <c r="B29" s="149"/>
      <c r="C29" s="150">
        <f>+SUM(C10:C28)</f>
        <v>72.951000000000008</v>
      </c>
      <c r="D29" s="151">
        <f>+SUM(D10:D28)</f>
        <v>277.58900000000006</v>
      </c>
      <c r="H29" s="314" t="s">
        <v>70</v>
      </c>
      <c r="I29" s="360">
        <f t="shared" si="0"/>
        <v>29.155999999999999</v>
      </c>
      <c r="J29" s="281"/>
      <c r="K29" s="281"/>
      <c r="L29" s="314" t="s">
        <v>70</v>
      </c>
      <c r="M29" s="360">
        <f t="shared" si="1"/>
        <v>40.036000000000001</v>
      </c>
      <c r="N29" s="281"/>
      <c r="P29" s="331"/>
      <c r="Q29" s="347" t="s">
        <v>298</v>
      </c>
      <c r="R29" s="348" t="s">
        <v>285</v>
      </c>
      <c r="S29" s="328"/>
      <c r="T29" s="328"/>
      <c r="U29" s="349">
        <v>0.98799999999999999</v>
      </c>
      <c r="V29" s="350">
        <v>0.5</v>
      </c>
      <c r="W29" s="349">
        <v>0.98799999999999999</v>
      </c>
      <c r="X29" s="350">
        <v>0.1</v>
      </c>
    </row>
    <row r="30" spans="1:24" ht="15.75" thickBot="1" x14ac:dyDescent="0.3">
      <c r="A30" s="3" t="s">
        <v>79</v>
      </c>
      <c r="B30" s="3"/>
      <c r="H30" s="314" t="s">
        <v>314</v>
      </c>
      <c r="I30" s="360">
        <f t="shared" si="0"/>
        <v>0.81100000000000005</v>
      </c>
      <c r="J30" s="281"/>
      <c r="K30" s="281"/>
      <c r="L30" s="314" t="s">
        <v>314</v>
      </c>
      <c r="M30" s="360">
        <f t="shared" si="1"/>
        <v>0.81100000000000005</v>
      </c>
      <c r="N30" s="281"/>
      <c r="P30" s="336" t="s">
        <v>299</v>
      </c>
      <c r="Q30" s="338"/>
      <c r="R30" s="328"/>
      <c r="S30" s="328"/>
      <c r="T30" s="328"/>
      <c r="U30" s="328"/>
      <c r="V30" s="328"/>
      <c r="W30" s="328"/>
      <c r="X30" s="328"/>
    </row>
    <row r="31" spans="1:24" ht="15.75" thickBot="1" x14ac:dyDescent="0.3">
      <c r="A31" t="s">
        <v>64</v>
      </c>
      <c r="B31" t="s">
        <v>64</v>
      </c>
      <c r="E31" t="s">
        <v>79</v>
      </c>
      <c r="G31" s="281"/>
      <c r="H31" s="314" t="s">
        <v>315</v>
      </c>
      <c r="I31" s="360">
        <f t="shared" si="0"/>
        <v>0.998</v>
      </c>
      <c r="J31" s="281"/>
      <c r="K31" s="281"/>
      <c r="L31" s="314" t="s">
        <v>315</v>
      </c>
      <c r="M31" s="360">
        <f t="shared" si="1"/>
        <v>0.998</v>
      </c>
      <c r="N31" s="281"/>
      <c r="P31" s="329"/>
      <c r="Q31" s="347" t="s">
        <v>217</v>
      </c>
      <c r="R31" s="348" t="s">
        <v>284</v>
      </c>
      <c r="S31" s="349">
        <v>2.948</v>
      </c>
      <c r="T31" s="350">
        <v>1.5</v>
      </c>
      <c r="U31" s="328"/>
      <c r="V31" s="328"/>
      <c r="W31" s="349">
        <v>2.948</v>
      </c>
      <c r="X31" s="350">
        <v>0.3</v>
      </c>
    </row>
    <row r="32" spans="1:24" ht="15.75" thickBot="1" x14ac:dyDescent="0.3">
      <c r="A32" t="s">
        <v>264</v>
      </c>
      <c r="B32" t="s">
        <v>73</v>
      </c>
      <c r="E32" t="s">
        <v>79</v>
      </c>
      <c r="H32" s="314" t="s">
        <v>316</v>
      </c>
      <c r="I32" s="360">
        <f t="shared" si="0"/>
        <v>1.248</v>
      </c>
      <c r="J32" s="281"/>
      <c r="K32" s="281"/>
      <c r="L32" s="314" t="s">
        <v>316</v>
      </c>
      <c r="M32" s="360">
        <f t="shared" si="1"/>
        <v>1.248</v>
      </c>
      <c r="N32" s="281"/>
      <c r="P32" s="330"/>
      <c r="Q32" s="347" t="s">
        <v>56</v>
      </c>
      <c r="R32" s="348" t="s">
        <v>284</v>
      </c>
      <c r="S32" s="349">
        <v>3.3639999999999999</v>
      </c>
      <c r="T32" s="350">
        <v>1.7</v>
      </c>
      <c r="U32" s="328"/>
      <c r="V32" s="328"/>
      <c r="W32" s="349">
        <v>3.3639999999999999</v>
      </c>
      <c r="X32" s="350">
        <v>0.4</v>
      </c>
    </row>
    <row r="33" spans="1:24" ht="15" customHeight="1" thickBot="1" x14ac:dyDescent="0.3">
      <c r="A33" t="s">
        <v>260</v>
      </c>
      <c r="B33" t="s">
        <v>203</v>
      </c>
      <c r="E33" t="s">
        <v>79</v>
      </c>
      <c r="H33" s="314" t="s">
        <v>317</v>
      </c>
      <c r="I33" s="360">
        <f t="shared" si="0"/>
        <v>0.30599999999999999</v>
      </c>
      <c r="J33" s="281"/>
      <c r="K33" s="281"/>
      <c r="L33" s="314" t="s">
        <v>317</v>
      </c>
      <c r="M33" s="360">
        <f t="shared" si="1"/>
        <v>0.30599999999999999</v>
      </c>
      <c r="N33" s="281"/>
      <c r="P33" s="330"/>
      <c r="Q33" s="347" t="s">
        <v>300</v>
      </c>
      <c r="R33" s="347" t="s">
        <v>301</v>
      </c>
      <c r="S33" s="349">
        <v>11.839</v>
      </c>
      <c r="T33" s="350">
        <v>6.1</v>
      </c>
      <c r="U33" s="349">
        <v>1.659</v>
      </c>
      <c r="V33" s="350">
        <v>0.8</v>
      </c>
      <c r="W33" s="349">
        <v>13.497999999999999</v>
      </c>
      <c r="X33" s="350">
        <v>1.4</v>
      </c>
    </row>
    <row r="34" spans="1:24" ht="15" customHeight="1" thickBot="1" x14ac:dyDescent="0.3">
      <c r="A34" t="s">
        <v>300</v>
      </c>
      <c r="B34" t="s">
        <v>73</v>
      </c>
      <c r="C34" s="7">
        <f>+I17</f>
        <v>13.497999999999999</v>
      </c>
      <c r="D34" s="7">
        <f>+M17</f>
        <v>27.494</v>
      </c>
      <c r="E34" t="s">
        <v>79</v>
      </c>
      <c r="H34" s="314" t="s">
        <v>318</v>
      </c>
      <c r="I34" s="360">
        <f t="shared" si="0"/>
        <v>0.65500000000000003</v>
      </c>
      <c r="J34" s="281"/>
      <c r="K34" s="281"/>
      <c r="L34" s="314" t="s">
        <v>318</v>
      </c>
      <c r="M34" s="360">
        <f t="shared" si="1"/>
        <v>0.65500000000000003</v>
      </c>
      <c r="N34" s="281"/>
      <c r="P34" s="330"/>
      <c r="Q34" s="347" t="s">
        <v>189</v>
      </c>
      <c r="R34" s="348" t="s">
        <v>284</v>
      </c>
      <c r="S34" s="349">
        <v>7.9269999999999996</v>
      </c>
      <c r="T34" s="350">
        <v>4.0999999999999996</v>
      </c>
      <c r="U34" s="328"/>
      <c r="V34" s="328"/>
      <c r="W34" s="349">
        <v>7.9269999999999996</v>
      </c>
      <c r="X34" s="350">
        <v>0.8</v>
      </c>
    </row>
    <row r="35" spans="1:24" ht="15.75" thickBot="1" x14ac:dyDescent="0.3">
      <c r="A35" t="s">
        <v>302</v>
      </c>
      <c r="B35" t="s">
        <v>73</v>
      </c>
      <c r="C35" s="7">
        <f>+I19</f>
        <v>29.634</v>
      </c>
      <c r="D35" s="7">
        <f>+M19</f>
        <v>60.625</v>
      </c>
      <c r="E35" t="s">
        <v>79</v>
      </c>
      <c r="H35" s="314" t="s">
        <v>319</v>
      </c>
      <c r="I35" s="360">
        <f t="shared" si="0"/>
        <v>1.4039999999999999</v>
      </c>
      <c r="J35" s="281"/>
      <c r="K35" s="281"/>
      <c r="L35" s="314" t="s">
        <v>319</v>
      </c>
      <c r="M35" s="360">
        <f t="shared" si="1"/>
        <v>1.4039999999999999</v>
      </c>
      <c r="N35" s="281"/>
      <c r="P35" s="330"/>
      <c r="Q35" s="347" t="s">
        <v>302</v>
      </c>
      <c r="R35" s="347" t="s">
        <v>303</v>
      </c>
      <c r="S35" s="349">
        <v>17.015999999999998</v>
      </c>
      <c r="T35" s="350">
        <v>8.6999999999999993</v>
      </c>
      <c r="U35" s="349">
        <v>12.757999999999999</v>
      </c>
      <c r="V35" s="350">
        <v>6</v>
      </c>
      <c r="W35" s="349">
        <v>29.774000000000001</v>
      </c>
      <c r="X35" s="350">
        <v>3.2</v>
      </c>
    </row>
    <row r="36" spans="1:24" ht="15.75" thickBot="1" x14ac:dyDescent="0.3">
      <c r="A36" t="s">
        <v>304</v>
      </c>
      <c r="B36" t="s">
        <v>73</v>
      </c>
      <c r="C36" s="7">
        <f>+I20</f>
        <v>2.9060000000000001</v>
      </c>
      <c r="D36" s="7">
        <f>+M20</f>
        <v>2.9060000000000001</v>
      </c>
      <c r="E36" t="s">
        <v>79</v>
      </c>
      <c r="H36" s="314" t="s">
        <v>320</v>
      </c>
      <c r="I36" s="360">
        <f t="shared" si="0"/>
        <v>2.2410000000000001</v>
      </c>
      <c r="J36" s="281"/>
      <c r="K36" s="281"/>
      <c r="L36" s="314" t="s">
        <v>320</v>
      </c>
      <c r="M36" s="360">
        <f t="shared" si="1"/>
        <v>2.2410000000000001</v>
      </c>
      <c r="N36" s="281"/>
      <c r="P36" s="330"/>
      <c r="Q36" s="347" t="s">
        <v>304</v>
      </c>
      <c r="R36" s="348" t="s">
        <v>305</v>
      </c>
      <c r="S36" s="349">
        <v>1.38</v>
      </c>
      <c r="T36" s="350">
        <v>0.7</v>
      </c>
      <c r="U36" s="349">
        <v>1.526</v>
      </c>
      <c r="V36" s="350">
        <v>0.7</v>
      </c>
      <c r="W36" s="349">
        <v>2.9060000000000001</v>
      </c>
      <c r="X36" s="350">
        <v>0.3</v>
      </c>
    </row>
    <row r="37" spans="1:24" ht="15.75" thickBot="1" x14ac:dyDescent="0.3">
      <c r="A37" t="s">
        <v>72</v>
      </c>
      <c r="B37" t="s">
        <v>52</v>
      </c>
      <c r="C37" s="7">
        <f>+I15</f>
        <v>2.948</v>
      </c>
      <c r="D37" s="7">
        <f>+M15</f>
        <v>2.948</v>
      </c>
      <c r="E37" t="s">
        <v>79</v>
      </c>
      <c r="H37" s="314" t="s">
        <v>321</v>
      </c>
      <c r="I37" s="360">
        <f t="shared" si="0"/>
        <v>0.71699999999999997</v>
      </c>
      <c r="J37" s="281"/>
      <c r="K37" s="281"/>
      <c r="L37" s="314" t="s">
        <v>321</v>
      </c>
      <c r="M37" s="360">
        <f t="shared" si="1"/>
        <v>0.71699999999999997</v>
      </c>
      <c r="N37" s="281"/>
      <c r="P37" s="330"/>
      <c r="Q37" s="347" t="s">
        <v>306</v>
      </c>
      <c r="R37" s="348" t="s">
        <v>284</v>
      </c>
      <c r="S37" s="349">
        <v>4.032</v>
      </c>
      <c r="T37" s="350">
        <v>2.1</v>
      </c>
      <c r="U37" s="328"/>
      <c r="V37" s="328"/>
      <c r="W37" s="349">
        <v>4.032</v>
      </c>
      <c r="X37" s="350">
        <v>0.4</v>
      </c>
    </row>
    <row r="38" spans="1:24" ht="15.75" thickBot="1" x14ac:dyDescent="0.3">
      <c r="A38" t="s">
        <v>306</v>
      </c>
      <c r="B38" t="s">
        <v>73</v>
      </c>
      <c r="C38" s="7">
        <f>+I21</f>
        <v>4.032</v>
      </c>
      <c r="D38" s="7">
        <f>+M21</f>
        <v>4.032</v>
      </c>
      <c r="E38" t="s">
        <v>79</v>
      </c>
      <c r="H38" s="318" t="s">
        <v>174</v>
      </c>
      <c r="I38" s="313"/>
      <c r="J38" s="281"/>
      <c r="K38" s="281"/>
      <c r="L38" s="318" t="s">
        <v>174</v>
      </c>
      <c r="M38" s="313"/>
      <c r="N38" s="281"/>
      <c r="P38" s="330"/>
      <c r="Q38" s="347" t="s">
        <v>307</v>
      </c>
      <c r="R38" s="349" t="s">
        <v>308</v>
      </c>
      <c r="S38" s="349">
        <v>14.500999999999999</v>
      </c>
      <c r="T38" s="350">
        <v>7.4</v>
      </c>
      <c r="U38" s="349">
        <v>2.359</v>
      </c>
      <c r="V38" s="350">
        <v>1.1000000000000001</v>
      </c>
      <c r="W38" s="349">
        <v>16.86</v>
      </c>
      <c r="X38" s="350">
        <v>1.8</v>
      </c>
    </row>
    <row r="39" spans="1:24" ht="15" customHeight="1" thickBot="1" x14ac:dyDescent="0.3">
      <c r="A39" t="s">
        <v>56</v>
      </c>
      <c r="B39" t="s">
        <v>52</v>
      </c>
      <c r="C39" s="7">
        <f>+I16</f>
        <v>3.3639999999999999</v>
      </c>
      <c r="D39" s="7">
        <f>+M16</f>
        <v>3.3639999999999999</v>
      </c>
      <c r="E39" t="s">
        <v>79</v>
      </c>
      <c r="H39" s="318" t="s">
        <v>84</v>
      </c>
      <c r="I39" s="313">
        <f>+SUM(I40:I56)</f>
        <v>72.951000000000008</v>
      </c>
      <c r="J39" s="281"/>
      <c r="K39" s="281"/>
      <c r="L39" s="318" t="s">
        <v>84</v>
      </c>
      <c r="M39" s="313">
        <f>+SUM(M40:M56)</f>
        <v>277.58899999999994</v>
      </c>
      <c r="N39" s="281"/>
      <c r="P39" s="330"/>
      <c r="Q39" s="347" t="s">
        <v>65</v>
      </c>
      <c r="R39" s="347" t="s">
        <v>309</v>
      </c>
      <c r="S39" s="349">
        <v>8.0120000000000005</v>
      </c>
      <c r="T39" s="350">
        <v>4.0999999999999996</v>
      </c>
      <c r="U39" s="349">
        <v>8.3510000000000009</v>
      </c>
      <c r="V39" s="350">
        <v>3.9</v>
      </c>
      <c r="W39" s="349">
        <v>16.363</v>
      </c>
      <c r="X39" s="350">
        <v>1.7</v>
      </c>
    </row>
    <row r="40" spans="1:24" ht="15" customHeight="1" thickBot="1" x14ac:dyDescent="0.3">
      <c r="A40" t="s">
        <v>120</v>
      </c>
      <c r="B40" t="s">
        <v>190</v>
      </c>
      <c r="E40" t="s">
        <v>79</v>
      </c>
      <c r="H40" s="314" t="s">
        <v>67</v>
      </c>
      <c r="I40" s="361">
        <f>+R76</f>
        <v>6.2E-2</v>
      </c>
      <c r="J40" s="281"/>
      <c r="K40" s="281"/>
      <c r="L40" s="314" t="s">
        <v>67</v>
      </c>
      <c r="M40" s="361">
        <f>+S76</f>
        <v>5.1660000000000004</v>
      </c>
      <c r="N40" s="281"/>
      <c r="P40" s="330"/>
      <c r="Q40" s="347" t="s">
        <v>129</v>
      </c>
      <c r="R40" s="348" t="s">
        <v>284</v>
      </c>
      <c r="S40" s="349">
        <v>8.8970000000000002</v>
      </c>
      <c r="T40" s="350">
        <v>4.5999999999999996</v>
      </c>
      <c r="U40" s="328"/>
      <c r="V40" s="328"/>
      <c r="W40" s="349">
        <v>8.8970000000000002</v>
      </c>
      <c r="X40" s="350">
        <v>1</v>
      </c>
    </row>
    <row r="41" spans="1:24" ht="15.75" thickBot="1" x14ac:dyDescent="0.3">
      <c r="A41" t="s">
        <v>119</v>
      </c>
      <c r="B41" t="s">
        <v>190</v>
      </c>
      <c r="C41" s="7">
        <f>+I22</f>
        <v>16.86</v>
      </c>
      <c r="D41" s="7">
        <f>+M22</f>
        <v>16.86</v>
      </c>
      <c r="E41" t="s">
        <v>79</v>
      </c>
      <c r="H41" s="314" t="s">
        <v>195</v>
      </c>
      <c r="I41" s="361">
        <f t="shared" ref="I41:I56" si="2">+R77</f>
        <v>5.8</v>
      </c>
      <c r="J41" s="281"/>
      <c r="K41" s="281"/>
      <c r="L41" s="314" t="s">
        <v>195</v>
      </c>
      <c r="M41" s="361">
        <f t="shared" ref="M41:M56" si="3">+S77</f>
        <v>10.673</v>
      </c>
      <c r="N41" s="281"/>
      <c r="P41" s="330"/>
      <c r="Q41" s="347" t="s">
        <v>310</v>
      </c>
      <c r="R41" s="348" t="s">
        <v>284</v>
      </c>
      <c r="S41" s="349">
        <v>9.3699999999999992</v>
      </c>
      <c r="T41" s="350">
        <v>4.8</v>
      </c>
      <c r="U41" s="328"/>
      <c r="V41" s="328"/>
      <c r="W41" s="349">
        <v>9.3699999999999992</v>
      </c>
      <c r="X41" s="350">
        <v>1</v>
      </c>
    </row>
    <row r="42" spans="1:24" ht="15.75" thickBot="1" x14ac:dyDescent="0.3">
      <c r="A42" t="s">
        <v>189</v>
      </c>
      <c r="B42" t="s">
        <v>190</v>
      </c>
      <c r="C42" s="7">
        <f>+I18</f>
        <v>7.9269999999999996</v>
      </c>
      <c r="D42" s="7">
        <f>+M18</f>
        <v>22.916</v>
      </c>
      <c r="E42" t="s">
        <v>79</v>
      </c>
      <c r="H42" s="314" t="s">
        <v>46</v>
      </c>
      <c r="I42" s="361">
        <f t="shared" si="2"/>
        <v>4.3360000000000003</v>
      </c>
      <c r="J42" s="281"/>
      <c r="K42" s="281"/>
      <c r="L42" s="314" t="s">
        <v>46</v>
      </c>
      <c r="M42" s="361">
        <f t="shared" si="3"/>
        <v>16.172000000000001</v>
      </c>
      <c r="N42" s="281"/>
      <c r="P42" s="330"/>
      <c r="Q42" s="347" t="s">
        <v>311</v>
      </c>
      <c r="R42" s="348" t="s">
        <v>284</v>
      </c>
      <c r="S42" s="349">
        <v>6.4939999999999998</v>
      </c>
      <c r="T42" s="350">
        <v>3.3</v>
      </c>
      <c r="U42" s="328"/>
      <c r="V42" s="328"/>
      <c r="W42" s="349">
        <v>6.4939999999999998</v>
      </c>
      <c r="X42" s="350">
        <v>0.7</v>
      </c>
    </row>
    <row r="43" spans="1:24" ht="15.75" thickBot="1" x14ac:dyDescent="0.3">
      <c r="A43" t="s">
        <v>73</v>
      </c>
      <c r="B43" t="s">
        <v>73</v>
      </c>
      <c r="E43" t="s">
        <v>79</v>
      </c>
      <c r="H43" s="314" t="s">
        <v>59</v>
      </c>
      <c r="I43" s="361">
        <f t="shared" si="2"/>
        <v>14.603</v>
      </c>
      <c r="J43" s="281"/>
      <c r="K43" s="281"/>
      <c r="L43" s="314" t="s">
        <v>59</v>
      </c>
      <c r="M43" s="361">
        <f t="shared" si="3"/>
        <v>30.145</v>
      </c>
      <c r="N43" s="281"/>
      <c r="P43" s="330"/>
      <c r="Q43" s="347" t="s">
        <v>57</v>
      </c>
      <c r="R43" s="348" t="s">
        <v>305</v>
      </c>
      <c r="S43" s="349">
        <v>1.048</v>
      </c>
      <c r="T43" s="350">
        <v>0.5</v>
      </c>
      <c r="U43" s="349">
        <v>1.1950000000000001</v>
      </c>
      <c r="V43" s="350">
        <v>0.6</v>
      </c>
      <c r="W43" s="349">
        <v>2.2429999999999999</v>
      </c>
      <c r="X43" s="350">
        <v>0.2</v>
      </c>
    </row>
    <row r="44" spans="1:24" ht="15.75" thickBot="1" x14ac:dyDescent="0.3">
      <c r="A44" t="s">
        <v>52</v>
      </c>
      <c r="B44" t="s">
        <v>52</v>
      </c>
      <c r="E44" t="s">
        <v>79</v>
      </c>
      <c r="H44" s="314" t="s">
        <v>54</v>
      </c>
      <c r="I44" s="361">
        <f t="shared" si="2"/>
        <v>0.91400000000000003</v>
      </c>
      <c r="J44" s="281"/>
      <c r="K44" s="281"/>
      <c r="L44" s="314" t="s">
        <v>54</v>
      </c>
      <c r="M44" s="361">
        <f t="shared" si="3"/>
        <v>18.113</v>
      </c>
      <c r="N44" s="281"/>
      <c r="P44" s="330"/>
      <c r="Q44" s="347" t="s">
        <v>312</v>
      </c>
      <c r="R44" s="347" t="s">
        <v>313</v>
      </c>
      <c r="S44" s="349">
        <v>11.349</v>
      </c>
      <c r="T44" s="350">
        <v>5.8</v>
      </c>
      <c r="U44" s="349">
        <v>1.381</v>
      </c>
      <c r="V44" s="350">
        <v>0.7</v>
      </c>
      <c r="W44" s="349">
        <v>12.73</v>
      </c>
      <c r="X44" s="350">
        <v>1.4</v>
      </c>
    </row>
    <row r="45" spans="1:24" ht="15.75" thickBot="1" x14ac:dyDescent="0.3">
      <c r="A45" t="s">
        <v>69</v>
      </c>
      <c r="B45" t="s">
        <v>52</v>
      </c>
      <c r="C45" s="7">
        <f>+I25</f>
        <v>9.3699999999999992</v>
      </c>
      <c r="D45" s="7">
        <f>+M25</f>
        <v>9.3699999999999992</v>
      </c>
      <c r="E45" t="s">
        <v>79</v>
      </c>
      <c r="H45" s="314" t="s">
        <v>60</v>
      </c>
      <c r="I45" s="361">
        <f t="shared" si="2"/>
        <v>1.484</v>
      </c>
      <c r="J45" s="281"/>
      <c r="K45" s="281"/>
      <c r="L45" s="314" t="s">
        <v>60</v>
      </c>
      <c r="M45" s="361">
        <f t="shared" si="3"/>
        <v>20.994</v>
      </c>
      <c r="N45" s="281"/>
      <c r="P45" s="330"/>
      <c r="Q45" s="347" t="s">
        <v>70</v>
      </c>
      <c r="R45" s="348" t="s">
        <v>284</v>
      </c>
      <c r="S45" s="349">
        <v>29.155999999999999</v>
      </c>
      <c r="T45" s="349">
        <v>15</v>
      </c>
      <c r="U45" s="328"/>
      <c r="V45" s="328"/>
      <c r="W45" s="349">
        <v>29.155999999999999</v>
      </c>
      <c r="X45" s="350">
        <v>3.1</v>
      </c>
    </row>
    <row r="46" spans="1:24" ht="15.75" thickBot="1" x14ac:dyDescent="0.3">
      <c r="A46" t="s">
        <v>76</v>
      </c>
      <c r="B46" t="s">
        <v>76</v>
      </c>
      <c r="E46" t="s">
        <v>79</v>
      </c>
      <c r="H46" s="314" t="s">
        <v>47</v>
      </c>
      <c r="I46" s="361">
        <f t="shared" si="2"/>
        <v>2.6</v>
      </c>
      <c r="J46" s="281"/>
      <c r="K46" s="281"/>
      <c r="L46" s="314" t="s">
        <v>47</v>
      </c>
      <c r="M46" s="361">
        <f t="shared" si="3"/>
        <v>17.786000000000001</v>
      </c>
      <c r="N46" s="281"/>
      <c r="P46" s="330"/>
      <c r="Q46" s="347" t="s">
        <v>314</v>
      </c>
      <c r="R46" s="348" t="s">
        <v>284</v>
      </c>
      <c r="S46" s="349">
        <v>0.81100000000000005</v>
      </c>
      <c r="T46" s="350">
        <v>0.4</v>
      </c>
      <c r="U46" s="328"/>
      <c r="V46" s="328"/>
      <c r="W46" s="349">
        <v>0.81100000000000005</v>
      </c>
      <c r="X46" s="350">
        <v>0.1</v>
      </c>
    </row>
    <row r="47" spans="1:24" ht="15" customHeight="1" thickBot="1" x14ac:dyDescent="0.3">
      <c r="A47" t="s">
        <v>65</v>
      </c>
      <c r="B47" t="s">
        <v>187</v>
      </c>
      <c r="C47" s="7">
        <f>+I23</f>
        <v>16.251000000000001</v>
      </c>
      <c r="D47" s="7">
        <f>+M23</f>
        <v>46.481000000000002</v>
      </c>
      <c r="E47" t="s">
        <v>79</v>
      </c>
      <c r="H47" s="314" t="s">
        <v>262</v>
      </c>
      <c r="I47" s="361">
        <f t="shared" si="2"/>
        <v>0.66300000000000003</v>
      </c>
      <c r="J47" s="281"/>
      <c r="K47" s="281"/>
      <c r="L47" s="314" t="s">
        <v>262</v>
      </c>
      <c r="M47" s="361">
        <f t="shared" si="3"/>
        <v>8.41</v>
      </c>
      <c r="N47" s="281"/>
      <c r="P47" s="330"/>
      <c r="Q47" s="347" t="s">
        <v>315</v>
      </c>
      <c r="R47" s="348" t="s">
        <v>284</v>
      </c>
      <c r="S47" s="349">
        <v>0.998</v>
      </c>
      <c r="T47" s="350">
        <v>0.5</v>
      </c>
      <c r="U47" s="328"/>
      <c r="V47" s="328"/>
      <c r="W47" s="349">
        <v>0.998</v>
      </c>
      <c r="X47" s="350">
        <v>0.1</v>
      </c>
    </row>
    <row r="48" spans="1:24" ht="15" customHeight="1" thickBot="1" x14ac:dyDescent="0.3">
      <c r="A48" t="s">
        <v>57</v>
      </c>
      <c r="B48" t="s">
        <v>128</v>
      </c>
      <c r="C48" s="7">
        <f>+I27</f>
        <v>2.2429999999999999</v>
      </c>
      <c r="D48" s="7">
        <f>+M27</f>
        <v>38.628999999999998</v>
      </c>
      <c r="E48" t="s">
        <v>79</v>
      </c>
      <c r="H48" s="314" t="s">
        <v>48</v>
      </c>
      <c r="I48" s="361">
        <f t="shared" si="2"/>
        <v>10.384</v>
      </c>
      <c r="J48" s="281"/>
      <c r="K48" s="281"/>
      <c r="L48" s="314" t="s">
        <v>48</v>
      </c>
      <c r="M48" s="361">
        <f t="shared" si="3"/>
        <v>47.213000000000001</v>
      </c>
      <c r="N48" s="281"/>
      <c r="P48" s="330"/>
      <c r="Q48" s="347" t="s">
        <v>316</v>
      </c>
      <c r="R48" s="348" t="s">
        <v>284</v>
      </c>
      <c r="S48" s="349">
        <v>1.248</v>
      </c>
      <c r="T48" s="350">
        <v>0.6</v>
      </c>
      <c r="U48" s="328"/>
      <c r="V48" s="328"/>
      <c r="W48" s="349">
        <v>1.248</v>
      </c>
      <c r="X48" s="350">
        <v>0.1</v>
      </c>
    </row>
    <row r="49" spans="1:24" ht="15.75" thickBot="1" x14ac:dyDescent="0.3">
      <c r="A49" t="s">
        <v>53</v>
      </c>
      <c r="B49"/>
      <c r="C49" s="7">
        <f>+I28</f>
        <v>12.66</v>
      </c>
      <c r="D49" s="7">
        <f>+M28</f>
        <v>12.66</v>
      </c>
      <c r="E49" t="s">
        <v>79</v>
      </c>
      <c r="H49" s="314" t="s">
        <v>287</v>
      </c>
      <c r="I49" s="361">
        <f t="shared" si="2"/>
        <v>2.2930000000000001</v>
      </c>
      <c r="J49" s="281"/>
      <c r="K49" s="281"/>
      <c r="L49" s="314" t="s">
        <v>287</v>
      </c>
      <c r="M49" s="361">
        <f t="shared" si="3"/>
        <v>13.367000000000001</v>
      </c>
      <c r="N49" s="281"/>
      <c r="P49" s="330"/>
      <c r="Q49" s="347" t="s">
        <v>317</v>
      </c>
      <c r="R49" s="348" t="s">
        <v>284</v>
      </c>
      <c r="S49" s="349">
        <v>0.30599999999999999</v>
      </c>
      <c r="T49" s="350">
        <v>0.2</v>
      </c>
      <c r="U49" s="328"/>
      <c r="V49" s="328"/>
      <c r="W49" s="349">
        <v>0.30599999999999999</v>
      </c>
      <c r="X49" s="328"/>
    </row>
    <row r="50" spans="1:24" ht="15.75" thickBot="1" x14ac:dyDescent="0.3">
      <c r="A50" t="s">
        <v>39</v>
      </c>
      <c r="B50"/>
      <c r="E50" t="s">
        <v>79</v>
      </c>
      <c r="H50" s="314" t="s">
        <v>288</v>
      </c>
      <c r="I50" s="361">
        <f t="shared" si="2"/>
        <v>0.71199999999999997</v>
      </c>
      <c r="J50" s="281"/>
      <c r="K50" s="281"/>
      <c r="L50" s="314" t="s">
        <v>288</v>
      </c>
      <c r="M50" s="361">
        <f t="shared" si="3"/>
        <v>0</v>
      </c>
      <c r="N50" s="281"/>
      <c r="P50" s="330"/>
      <c r="Q50" s="347" t="s">
        <v>318</v>
      </c>
      <c r="R50" s="348" t="s">
        <v>284</v>
      </c>
      <c r="S50" s="349">
        <v>0.65500000000000003</v>
      </c>
      <c r="T50" s="350">
        <v>0.3</v>
      </c>
      <c r="U50" s="328"/>
      <c r="V50" s="328"/>
      <c r="W50" s="349">
        <v>0.65500000000000003</v>
      </c>
      <c r="X50" s="350">
        <v>0.1</v>
      </c>
    </row>
    <row r="51" spans="1:24" ht="15.75" thickBot="1" x14ac:dyDescent="0.3">
      <c r="A51" t="s">
        <v>121</v>
      </c>
      <c r="B51" t="s">
        <v>129</v>
      </c>
      <c r="C51" s="7">
        <f>+I24</f>
        <v>8.8970000000000002</v>
      </c>
      <c r="D51" s="7">
        <f>+M24</f>
        <v>8.8970000000000002</v>
      </c>
      <c r="E51" t="s">
        <v>79</v>
      </c>
      <c r="H51" s="314" t="s">
        <v>289</v>
      </c>
      <c r="I51" s="361">
        <f t="shared" si="2"/>
        <v>8.8409999999999993</v>
      </c>
      <c r="J51" s="281"/>
      <c r="K51" s="281"/>
      <c r="L51" s="314" t="s">
        <v>289</v>
      </c>
      <c r="M51" s="361">
        <f t="shared" si="3"/>
        <v>0</v>
      </c>
      <c r="N51" s="281"/>
      <c r="P51" s="330"/>
      <c r="Q51" s="347" t="s">
        <v>319</v>
      </c>
      <c r="R51" s="348" t="s">
        <v>284</v>
      </c>
      <c r="S51" s="349">
        <v>1.4039999999999999</v>
      </c>
      <c r="T51" s="350">
        <v>0.7</v>
      </c>
      <c r="U51" s="328"/>
      <c r="V51" s="328"/>
      <c r="W51" s="349">
        <v>1.4039999999999999</v>
      </c>
      <c r="X51" s="350">
        <v>0.2</v>
      </c>
    </row>
    <row r="52" spans="1:24" ht="15.75" thickBot="1" x14ac:dyDescent="0.3">
      <c r="A52" t="s">
        <v>311</v>
      </c>
      <c r="B52" t="s">
        <v>73</v>
      </c>
      <c r="C52" s="7">
        <f>+I26</f>
        <v>6.4939999999999998</v>
      </c>
      <c r="D52" s="7">
        <f>+M26</f>
        <v>6.4939999999999998</v>
      </c>
      <c r="E52" t="s">
        <v>79</v>
      </c>
      <c r="H52" s="314" t="s">
        <v>291</v>
      </c>
      <c r="I52" s="361">
        <f t="shared" si="2"/>
        <v>8.2530000000000001</v>
      </c>
      <c r="J52" s="281"/>
      <c r="K52" s="281"/>
      <c r="L52" s="314" t="s">
        <v>291</v>
      </c>
      <c r="M52" s="361">
        <f t="shared" si="3"/>
        <v>48.548999999999999</v>
      </c>
      <c r="N52" s="281"/>
      <c r="P52" s="330"/>
      <c r="Q52" s="347" t="s">
        <v>320</v>
      </c>
      <c r="R52" s="348" t="s">
        <v>284</v>
      </c>
      <c r="S52" s="349">
        <v>2.2410000000000001</v>
      </c>
      <c r="T52" s="350">
        <v>1.1000000000000001</v>
      </c>
      <c r="U52" s="328"/>
      <c r="V52" s="328"/>
      <c r="W52" s="349">
        <v>2.2410000000000001</v>
      </c>
      <c r="X52" s="350">
        <v>0.2</v>
      </c>
    </row>
    <row r="53" spans="1:24" ht="15.75" thickBot="1" x14ac:dyDescent="0.3">
      <c r="A53" t="s">
        <v>58</v>
      </c>
      <c r="B53" t="s">
        <v>188</v>
      </c>
      <c r="C53" s="7">
        <f>+I29</f>
        <v>29.155999999999999</v>
      </c>
      <c r="D53" s="7">
        <f>+M29</f>
        <v>40.036000000000001</v>
      </c>
      <c r="E53" t="s">
        <v>79</v>
      </c>
      <c r="H53" s="314" t="s">
        <v>292</v>
      </c>
      <c r="I53" s="361">
        <f t="shared" si="2"/>
        <v>1.6859999999999999</v>
      </c>
      <c r="J53" s="281"/>
      <c r="K53" s="281"/>
      <c r="L53" s="314" t="s">
        <v>292</v>
      </c>
      <c r="M53" s="361">
        <f t="shared" si="3"/>
        <v>10.249000000000001</v>
      </c>
      <c r="N53" s="281"/>
      <c r="P53" s="331"/>
      <c r="Q53" s="347" t="s">
        <v>321</v>
      </c>
      <c r="R53" s="348" t="s">
        <v>284</v>
      </c>
      <c r="S53" s="349">
        <v>0.71699999999999997</v>
      </c>
      <c r="T53" s="350">
        <v>0.4</v>
      </c>
      <c r="U53" s="328"/>
      <c r="V53" s="328"/>
      <c r="W53" s="349">
        <v>0.71699999999999997</v>
      </c>
      <c r="X53" s="350">
        <v>0.1</v>
      </c>
    </row>
    <row r="54" spans="1:24" ht="15.75" thickBot="1" x14ac:dyDescent="0.3">
      <c r="A54" t="s">
        <v>58</v>
      </c>
      <c r="B54" t="s">
        <v>188</v>
      </c>
      <c r="E54" t="s">
        <v>79</v>
      </c>
      <c r="H54" s="314" t="s">
        <v>293</v>
      </c>
      <c r="I54" s="361">
        <f t="shared" si="2"/>
        <v>5.8010000000000002</v>
      </c>
      <c r="J54" s="281"/>
      <c r="K54" s="281"/>
      <c r="L54" s="314" t="s">
        <v>293</v>
      </c>
      <c r="M54" s="361">
        <f t="shared" si="3"/>
        <v>14.364000000000001</v>
      </c>
      <c r="N54" s="281"/>
      <c r="P54" s="336" t="s">
        <v>322</v>
      </c>
      <c r="Q54" s="338"/>
      <c r="R54" s="328"/>
      <c r="S54" s="328"/>
      <c r="T54" s="328"/>
      <c r="U54" s="328"/>
      <c r="V54" s="328"/>
      <c r="W54" s="328"/>
      <c r="X54" s="328"/>
    </row>
    <row r="55" spans="1:24" ht="15.75" thickBot="1" x14ac:dyDescent="0.3">
      <c r="A55" s="148" t="s">
        <v>91</v>
      </c>
      <c r="B55" s="149"/>
      <c r="C55" s="150">
        <f>+SUM(C31:C54)</f>
        <v>166.23999999999998</v>
      </c>
      <c r="D55" s="151">
        <f>+SUM(D31:D54)</f>
        <v>303.71200000000005</v>
      </c>
      <c r="H55" s="314" t="s">
        <v>294</v>
      </c>
      <c r="I55" s="361">
        <f t="shared" si="2"/>
        <v>4.1139999999999999</v>
      </c>
      <c r="J55" s="281"/>
      <c r="K55" s="281"/>
      <c r="L55" s="314" t="s">
        <v>294</v>
      </c>
      <c r="M55" s="361">
        <f t="shared" si="3"/>
        <v>12.678000000000001</v>
      </c>
      <c r="P55" s="329"/>
      <c r="Q55" s="347" t="s">
        <v>49</v>
      </c>
      <c r="R55" s="347" t="s">
        <v>323</v>
      </c>
      <c r="S55" s="349">
        <v>1.8320000000000001</v>
      </c>
      <c r="T55" s="350">
        <v>1</v>
      </c>
      <c r="U55" s="349">
        <v>0.26600000000000001</v>
      </c>
      <c r="V55" s="350">
        <v>0.1</v>
      </c>
      <c r="W55" s="349">
        <v>2.0979999999999999</v>
      </c>
      <c r="X55" s="350">
        <v>0.2</v>
      </c>
    </row>
    <row r="56" spans="1:24" ht="21.75" thickBot="1" x14ac:dyDescent="0.4">
      <c r="A56" s="5" t="s">
        <v>85</v>
      </c>
      <c r="B56" s="5"/>
      <c r="C56" s="52">
        <f>+SUM(C8,C29,C55)</f>
        <v>239.19099999999997</v>
      </c>
      <c r="D56" s="52">
        <f>+SUM(D8,D29,D55)</f>
        <v>581.30100000000016</v>
      </c>
      <c r="H56" s="314" t="s">
        <v>295</v>
      </c>
      <c r="I56" s="361">
        <f t="shared" si="2"/>
        <v>0.40500000000000003</v>
      </c>
      <c r="L56" s="314" t="s">
        <v>295</v>
      </c>
      <c r="M56" s="361">
        <f t="shared" si="3"/>
        <v>3.71</v>
      </c>
      <c r="P56" s="331"/>
      <c r="Q56" s="347" t="s">
        <v>263</v>
      </c>
      <c r="R56" s="328"/>
      <c r="S56" s="328"/>
      <c r="T56" s="328"/>
      <c r="U56" s="349">
        <v>24.815000000000001</v>
      </c>
      <c r="V56" s="349">
        <v>11.8</v>
      </c>
      <c r="W56" s="349">
        <v>24.815000000000001</v>
      </c>
      <c r="X56" s="350">
        <v>2.7</v>
      </c>
    </row>
    <row r="57" spans="1:24" ht="15.75" thickBot="1" x14ac:dyDescent="0.3">
      <c r="A57" s="3" t="s">
        <v>80</v>
      </c>
      <c r="B57" s="3"/>
      <c r="H57" s="318" t="s">
        <v>182</v>
      </c>
      <c r="I57" s="313">
        <f>+SUM(I58:I59)</f>
        <v>2.0979999999999999</v>
      </c>
      <c r="L57" s="318" t="s">
        <v>182</v>
      </c>
      <c r="M57" s="313">
        <f>+SUM(M58:M59)</f>
        <v>2.6379999999999999</v>
      </c>
      <c r="P57" s="336" t="s">
        <v>324</v>
      </c>
      <c r="Q57" s="338"/>
      <c r="R57" s="328"/>
      <c r="S57" s="351">
        <v>195.02099999999999</v>
      </c>
      <c r="T57" s="351">
        <v>100</v>
      </c>
      <c r="U57" s="351">
        <v>212.15700000000001</v>
      </c>
      <c r="V57" s="351">
        <v>100.2</v>
      </c>
      <c r="W57" s="351">
        <v>407.178</v>
      </c>
      <c r="X57" s="352">
        <v>43.5</v>
      </c>
    </row>
    <row r="58" spans="1:24" ht="15.75" thickBot="1" x14ac:dyDescent="0.3">
      <c r="A58" t="s">
        <v>49</v>
      </c>
      <c r="B58"/>
      <c r="C58" s="7">
        <f>+SUM(I30:I35)+I58</f>
        <v>7.5200000000000005</v>
      </c>
      <c r="D58" s="7">
        <f>+SUM(M30:M35)+M58</f>
        <v>8.06</v>
      </c>
      <c r="E58" t="s">
        <v>80</v>
      </c>
      <c r="H58" s="314" t="s">
        <v>49</v>
      </c>
      <c r="I58" s="147">
        <f>+R118</f>
        <v>2.0979999999999999</v>
      </c>
      <c r="L58" s="314" t="s">
        <v>49</v>
      </c>
      <c r="M58" s="147">
        <f>+S118</f>
        <v>2.6379999999999999</v>
      </c>
      <c r="P58" s="336" t="s">
        <v>325</v>
      </c>
      <c r="Q58" s="338"/>
      <c r="R58" s="328"/>
      <c r="S58" s="328"/>
      <c r="T58" s="328"/>
      <c r="U58" s="328"/>
      <c r="V58" s="328"/>
      <c r="W58" s="328"/>
      <c r="X58" s="328"/>
    </row>
    <row r="59" spans="1:24" ht="15.75" thickBot="1" x14ac:dyDescent="0.3">
      <c r="A59" t="s">
        <v>40</v>
      </c>
      <c r="B59"/>
      <c r="E59" t="s">
        <v>80</v>
      </c>
      <c r="H59" s="314" t="s">
        <v>263</v>
      </c>
      <c r="I59" s="147"/>
      <c r="L59" s="314" t="s">
        <v>263</v>
      </c>
      <c r="M59" s="147"/>
      <c r="P59" s="353" t="s">
        <v>43</v>
      </c>
      <c r="Q59" s="354"/>
      <c r="R59" s="332"/>
      <c r="S59" s="332"/>
      <c r="T59" s="332"/>
      <c r="U59" s="332"/>
      <c r="V59" s="332"/>
      <c r="W59" s="349">
        <v>22.337</v>
      </c>
      <c r="X59" s="350">
        <v>2.4</v>
      </c>
    </row>
    <row r="60" spans="1:24" ht="15.75" thickBot="1" x14ac:dyDescent="0.3">
      <c r="A60" t="s">
        <v>75</v>
      </c>
      <c r="B60"/>
      <c r="E60" t="s">
        <v>80</v>
      </c>
      <c r="H60" s="318" t="s">
        <v>77</v>
      </c>
      <c r="I60" s="313">
        <f>+SUM(I61:I65)</f>
        <v>412.61099999999993</v>
      </c>
      <c r="L60" s="318" t="s">
        <v>77</v>
      </c>
      <c r="M60" s="313">
        <f>+SUM(M61:M65)</f>
        <v>69.254000000000005</v>
      </c>
      <c r="P60" s="353" t="s">
        <v>263</v>
      </c>
      <c r="Q60" s="354"/>
      <c r="R60" s="332"/>
      <c r="S60" s="332"/>
      <c r="T60" s="332"/>
      <c r="U60" s="332"/>
      <c r="V60" s="332"/>
      <c r="W60" s="349">
        <v>8.5530000000000008</v>
      </c>
      <c r="X60" s="350">
        <v>0.9</v>
      </c>
    </row>
    <row r="61" spans="1:24" ht="15.75" thickBot="1" x14ac:dyDescent="0.3">
      <c r="A61" t="s">
        <v>63</v>
      </c>
      <c r="B61"/>
      <c r="E61" t="s">
        <v>80</v>
      </c>
      <c r="H61" s="314" t="s">
        <v>43</v>
      </c>
      <c r="I61" s="147">
        <f>+R121</f>
        <v>22.337</v>
      </c>
      <c r="L61" s="314" t="s">
        <v>43</v>
      </c>
      <c r="M61" s="147">
        <f>+S121</f>
        <v>0</v>
      </c>
      <c r="P61" s="353" t="s">
        <v>326</v>
      </c>
      <c r="Q61" s="354"/>
      <c r="R61" s="332"/>
      <c r="S61" s="332"/>
      <c r="T61" s="332"/>
      <c r="U61" s="332"/>
      <c r="V61" s="332"/>
      <c r="W61" s="349">
        <v>324.00099999999998</v>
      </c>
      <c r="X61" s="350">
        <v>34.6</v>
      </c>
    </row>
    <row r="62" spans="1:24" ht="15.75" thickBot="1" x14ac:dyDescent="0.3">
      <c r="A62" t="s">
        <v>41</v>
      </c>
      <c r="B62"/>
      <c r="E62" t="s">
        <v>80</v>
      </c>
      <c r="H62" s="314" t="s">
        <v>263</v>
      </c>
      <c r="I62" s="147">
        <f>+R122</f>
        <v>8.5530000000000008</v>
      </c>
      <c r="L62" s="314" t="s">
        <v>263</v>
      </c>
      <c r="M62" s="147">
        <f>+S122</f>
        <v>0</v>
      </c>
      <c r="P62" s="336" t="s">
        <v>327</v>
      </c>
      <c r="Q62" s="338"/>
      <c r="R62" s="332"/>
      <c r="S62" s="332"/>
      <c r="T62" s="332"/>
      <c r="U62" s="332"/>
      <c r="V62" s="332"/>
      <c r="W62" s="351">
        <v>354.89100000000002</v>
      </c>
      <c r="X62" s="352">
        <v>37.9</v>
      </c>
    </row>
    <row r="63" spans="1:24" ht="15.75" thickBot="1" x14ac:dyDescent="0.3">
      <c r="A63" t="s">
        <v>42</v>
      </c>
      <c r="B63"/>
      <c r="E63" t="s">
        <v>80</v>
      </c>
      <c r="H63" s="314" t="s">
        <v>326</v>
      </c>
      <c r="I63" s="147">
        <f>+R123</f>
        <v>312.46699999999998</v>
      </c>
      <c r="L63" s="314" t="s">
        <v>326</v>
      </c>
      <c r="M63" s="147">
        <f>+S123</f>
        <v>0</v>
      </c>
      <c r="P63" s="353" t="s">
        <v>328</v>
      </c>
      <c r="Q63" s="354"/>
      <c r="R63" s="332"/>
      <c r="S63" s="332"/>
      <c r="T63" s="332"/>
      <c r="U63" s="332"/>
      <c r="V63" s="332"/>
      <c r="W63" s="349">
        <v>47.918999999999997</v>
      </c>
      <c r="X63" s="350">
        <v>5.0999999999999996</v>
      </c>
    </row>
    <row r="64" spans="1:24" ht="15.75" thickBot="1" x14ac:dyDescent="0.3">
      <c r="A64" t="s">
        <v>43</v>
      </c>
      <c r="B64"/>
      <c r="C64" s="7">
        <f>+SUM(I36:I37)</f>
        <v>2.9580000000000002</v>
      </c>
      <c r="D64" s="7">
        <f>+SUM(M36:M37)</f>
        <v>2.9580000000000002</v>
      </c>
      <c r="E64" t="s">
        <v>80</v>
      </c>
      <c r="H64" s="314" t="s">
        <v>328</v>
      </c>
      <c r="I64" s="147">
        <f>+R125</f>
        <v>27.352</v>
      </c>
      <c r="L64" s="314" t="s">
        <v>328</v>
      </c>
      <c r="M64" s="147">
        <f>+S125</f>
        <v>27.352</v>
      </c>
      <c r="P64" s="353" t="s">
        <v>329</v>
      </c>
      <c r="Q64" s="354"/>
      <c r="R64" s="332"/>
      <c r="S64" s="332"/>
      <c r="T64" s="332"/>
      <c r="U64" s="332"/>
      <c r="V64" s="332"/>
      <c r="W64" s="349">
        <v>125.262</v>
      </c>
      <c r="X64" s="350">
        <v>13.4</v>
      </c>
    </row>
    <row r="65" spans="1:24" ht="15.75" thickBot="1" x14ac:dyDescent="0.3">
      <c r="A65" t="s">
        <v>90</v>
      </c>
      <c r="B65"/>
      <c r="E65" t="s">
        <v>80</v>
      </c>
      <c r="H65" s="314" t="s">
        <v>329</v>
      </c>
      <c r="I65" s="147">
        <f>+R126</f>
        <v>41.902000000000001</v>
      </c>
      <c r="L65" s="314" t="s">
        <v>329</v>
      </c>
      <c r="M65" s="147">
        <f>+S126</f>
        <v>41.902000000000001</v>
      </c>
      <c r="P65" s="336" t="s">
        <v>330</v>
      </c>
      <c r="Q65" s="338"/>
      <c r="R65" s="332"/>
      <c r="S65" s="351">
        <v>195.02099999999999</v>
      </c>
      <c r="T65" s="332"/>
      <c r="U65" s="351">
        <v>212.15700000000001</v>
      </c>
      <c r="V65" s="332"/>
      <c r="W65" s="351">
        <v>935.25</v>
      </c>
      <c r="X65" s="351">
        <v>100</v>
      </c>
    </row>
    <row r="66" spans="1:24" ht="21.75" thickBot="1" x14ac:dyDescent="0.4">
      <c r="A66" s="152" t="s">
        <v>87</v>
      </c>
      <c r="B66" s="153"/>
      <c r="C66" s="150">
        <f>SUM(C58:C65)</f>
        <v>10.478000000000002</v>
      </c>
      <c r="D66" s="151">
        <f>SUM(D58:D65)</f>
        <v>11.018000000000001</v>
      </c>
      <c r="H66" s="318" t="s">
        <v>91</v>
      </c>
      <c r="I66" s="313">
        <f>+SUM(I14,I38,I39,I57,I60)</f>
        <v>662.28</v>
      </c>
      <c r="L66" s="318" t="s">
        <v>91</v>
      </c>
      <c r="M66" s="313">
        <f>+SUM(M14,M38,M39,M57,M60)</f>
        <v>661.57299999999987</v>
      </c>
    </row>
    <row r="67" spans="1:24" ht="15.75" x14ac:dyDescent="0.25">
      <c r="A67" s="3" t="s">
        <v>77</v>
      </c>
      <c r="B67" s="3"/>
      <c r="P67" s="311" t="s">
        <v>335</v>
      </c>
    </row>
    <row r="68" spans="1:24" ht="15.75" x14ac:dyDescent="0.25">
      <c r="A68" t="s">
        <v>70</v>
      </c>
      <c r="B68"/>
      <c r="E68" t="s">
        <v>77</v>
      </c>
      <c r="P68" s="311" t="s">
        <v>336</v>
      </c>
    </row>
    <row r="69" spans="1:24" ht="15.75" x14ac:dyDescent="0.25">
      <c r="A69" t="s">
        <v>43</v>
      </c>
      <c r="B69"/>
      <c r="C69" s="7">
        <f>+I61</f>
        <v>22.337</v>
      </c>
      <c r="D69" s="7">
        <f>+M61</f>
        <v>0</v>
      </c>
      <c r="E69" t="s">
        <v>77</v>
      </c>
      <c r="P69" s="356" t="s">
        <v>259</v>
      </c>
    </row>
    <row r="70" spans="1:24" ht="15.75" thickBot="1" x14ac:dyDescent="0.3">
      <c r="A70" t="s">
        <v>263</v>
      </c>
      <c r="B70"/>
      <c r="C70" s="7">
        <f>+I62</f>
        <v>8.5530000000000008</v>
      </c>
      <c r="D70" s="7">
        <f>+M62</f>
        <v>0</v>
      </c>
      <c r="E70" t="s">
        <v>77</v>
      </c>
    </row>
    <row r="71" spans="1:24" ht="15" customHeight="1" thickBot="1" x14ac:dyDescent="0.3">
      <c r="A71" t="s">
        <v>267</v>
      </c>
      <c r="B71"/>
      <c r="C71" s="7">
        <f>+I65</f>
        <v>41.902000000000001</v>
      </c>
      <c r="D71" s="7">
        <f>+M65</f>
        <v>41.902000000000001</v>
      </c>
      <c r="E71" t="s">
        <v>77</v>
      </c>
      <c r="P71" s="333"/>
      <c r="Q71" s="334"/>
      <c r="R71" s="336" t="s">
        <v>337</v>
      </c>
      <c r="S71" s="337"/>
      <c r="T71" s="337"/>
      <c r="U71" s="338"/>
    </row>
    <row r="72" spans="1:24" ht="15.75" thickBot="1" x14ac:dyDescent="0.3">
      <c r="A72" t="s">
        <v>125</v>
      </c>
      <c r="B72"/>
      <c r="C72" s="7">
        <f>+I64</f>
        <v>27.352</v>
      </c>
      <c r="D72" s="7">
        <f>+M64</f>
        <v>27.352</v>
      </c>
      <c r="E72" t="s">
        <v>77</v>
      </c>
      <c r="P72" s="339" t="s">
        <v>277</v>
      </c>
      <c r="Q72" s="340"/>
      <c r="R72" s="351" t="s">
        <v>338</v>
      </c>
      <c r="S72" s="357" t="s">
        <v>339</v>
      </c>
      <c r="T72" s="336" t="s">
        <v>96</v>
      </c>
      <c r="U72" s="338"/>
    </row>
    <row r="73" spans="1:24" ht="15.75" thickBot="1" x14ac:dyDescent="0.3">
      <c r="A73" t="s">
        <v>78</v>
      </c>
      <c r="B73"/>
      <c r="C73" s="7">
        <f>+I63</f>
        <v>312.46699999999998</v>
      </c>
      <c r="D73" s="7">
        <f>+M63</f>
        <v>0</v>
      </c>
      <c r="E73" t="s">
        <v>77</v>
      </c>
      <c r="P73" s="342"/>
      <c r="Q73" s="343"/>
      <c r="R73" s="345" t="s">
        <v>282</v>
      </c>
      <c r="S73" s="345" t="s">
        <v>282</v>
      </c>
      <c r="T73" s="345" t="s">
        <v>282</v>
      </c>
      <c r="U73" s="345" t="s">
        <v>230</v>
      </c>
    </row>
    <row r="74" spans="1:24" ht="21.75" thickBot="1" x14ac:dyDescent="0.4">
      <c r="A74" s="152" t="s">
        <v>86</v>
      </c>
      <c r="B74" s="153"/>
      <c r="C74" s="150">
        <f>SUM(C68:C73)</f>
        <v>412.61099999999999</v>
      </c>
      <c r="D74" s="151">
        <f>SUM(D68:D73)</f>
        <v>69.254000000000005</v>
      </c>
      <c r="P74" s="336" t="s">
        <v>283</v>
      </c>
      <c r="Q74" s="338"/>
      <c r="R74" s="328"/>
      <c r="S74" s="328"/>
      <c r="T74" s="328"/>
      <c r="U74" s="328"/>
    </row>
    <row r="75" spans="1:24" ht="21.75" thickBot="1" x14ac:dyDescent="0.4">
      <c r="A75" s="152" t="s">
        <v>91</v>
      </c>
      <c r="B75" s="149"/>
      <c r="C75" s="150">
        <f>C74+C66+C56</f>
        <v>662.28</v>
      </c>
      <c r="D75" s="151">
        <f>D74+D66+D56</f>
        <v>661.57300000000021</v>
      </c>
      <c r="P75" s="336" t="s">
        <v>84</v>
      </c>
      <c r="Q75" s="338"/>
      <c r="R75" s="328"/>
      <c r="S75" s="328"/>
      <c r="T75" s="328"/>
      <c r="U75" s="328"/>
    </row>
    <row r="76" spans="1:24" ht="15.75" thickBot="1" x14ac:dyDescent="0.3">
      <c r="A76"/>
      <c r="B76"/>
      <c r="P76" s="329"/>
      <c r="Q76" s="347" t="s">
        <v>67</v>
      </c>
      <c r="R76" s="349">
        <v>6.2E-2</v>
      </c>
      <c r="S76" s="349">
        <v>5.1660000000000004</v>
      </c>
      <c r="T76" s="350">
        <v>5.1040000000000001</v>
      </c>
      <c r="U76" s="358">
        <v>0.99</v>
      </c>
    </row>
    <row r="77" spans="1:24" ht="15.75" thickBot="1" x14ac:dyDescent="0.3">
      <c r="A77"/>
      <c r="B77"/>
      <c r="P77" s="330"/>
      <c r="Q77" s="347" t="s">
        <v>195</v>
      </c>
      <c r="R77" s="349">
        <v>5.8</v>
      </c>
      <c r="S77" s="349">
        <v>10.673</v>
      </c>
      <c r="T77" s="350">
        <v>4.8730000000000002</v>
      </c>
      <c r="U77" s="358">
        <v>0.46</v>
      </c>
    </row>
    <row r="78" spans="1:24" ht="15" customHeight="1" thickBot="1" x14ac:dyDescent="0.3">
      <c r="A78" s="3"/>
      <c r="B78" s="3"/>
      <c r="P78" s="330"/>
      <c r="Q78" s="347" t="s">
        <v>46</v>
      </c>
      <c r="R78" s="349">
        <v>4.3360000000000003</v>
      </c>
      <c r="S78" s="349">
        <v>16.172000000000001</v>
      </c>
      <c r="T78" s="349">
        <v>11.836</v>
      </c>
      <c r="U78" s="358">
        <v>0.73</v>
      </c>
    </row>
    <row r="79" spans="1:24" ht="15.75" thickBot="1" x14ac:dyDescent="0.3">
      <c r="B79" s="3"/>
      <c r="P79" s="330"/>
      <c r="Q79" s="347" t="s">
        <v>59</v>
      </c>
      <c r="R79" s="349">
        <v>14.603</v>
      </c>
      <c r="S79" s="349">
        <v>30.145</v>
      </c>
      <c r="T79" s="349">
        <v>15.542</v>
      </c>
      <c r="U79" s="358">
        <v>0.52</v>
      </c>
    </row>
    <row r="80" spans="1:24" ht="15.75" thickBot="1" x14ac:dyDescent="0.3">
      <c r="A80"/>
      <c r="B80"/>
      <c r="P80" s="330"/>
      <c r="Q80" s="347" t="s">
        <v>54</v>
      </c>
      <c r="R80" s="349">
        <v>0.91400000000000003</v>
      </c>
      <c r="S80" s="349">
        <v>18.113</v>
      </c>
      <c r="T80" s="349">
        <v>17.199000000000002</v>
      </c>
      <c r="U80" s="358">
        <v>0.95</v>
      </c>
    </row>
    <row r="81" spans="1:21" ht="15.75" thickBot="1" x14ac:dyDescent="0.3">
      <c r="A81"/>
      <c r="B81"/>
      <c r="P81" s="330"/>
      <c r="Q81" s="347" t="s">
        <v>60</v>
      </c>
      <c r="R81" s="349">
        <v>1.484</v>
      </c>
      <c r="S81" s="349">
        <v>20.994</v>
      </c>
      <c r="T81" s="349">
        <v>19.510000000000002</v>
      </c>
      <c r="U81" s="358">
        <v>0.93</v>
      </c>
    </row>
    <row r="82" spans="1:21" ht="15" customHeight="1" thickBot="1" x14ac:dyDescent="0.3">
      <c r="A82"/>
      <c r="B82"/>
      <c r="P82" s="330"/>
      <c r="Q82" s="347" t="s">
        <v>47</v>
      </c>
      <c r="R82" s="349">
        <v>2.6</v>
      </c>
      <c r="S82" s="349">
        <v>17.786000000000001</v>
      </c>
      <c r="T82" s="349">
        <v>15.186</v>
      </c>
      <c r="U82" s="358">
        <v>0.85</v>
      </c>
    </row>
    <row r="83" spans="1:21" ht="15.75" thickBot="1" x14ac:dyDescent="0.3">
      <c r="A83"/>
      <c r="B83"/>
      <c r="P83" s="330"/>
      <c r="Q83" s="347" t="s">
        <v>262</v>
      </c>
      <c r="R83" s="349">
        <v>0.66300000000000003</v>
      </c>
      <c r="S83" s="349">
        <v>8.41</v>
      </c>
      <c r="T83" s="350">
        <v>7.7469999999999999</v>
      </c>
      <c r="U83" s="358">
        <v>0.92</v>
      </c>
    </row>
    <row r="84" spans="1:21" ht="15.75" thickBot="1" x14ac:dyDescent="0.3">
      <c r="A84"/>
      <c r="B84"/>
      <c r="P84" s="330"/>
      <c r="Q84" s="347" t="s">
        <v>48</v>
      </c>
      <c r="R84" s="349">
        <v>10.384</v>
      </c>
      <c r="S84" s="349">
        <v>47.213000000000001</v>
      </c>
      <c r="T84" s="349">
        <v>36.829000000000001</v>
      </c>
      <c r="U84" s="358">
        <v>0.78</v>
      </c>
    </row>
    <row r="85" spans="1:21" ht="15.75" thickBot="1" x14ac:dyDescent="0.3">
      <c r="A85"/>
      <c r="B85"/>
      <c r="P85" s="330"/>
      <c r="Q85" s="347" t="s">
        <v>287</v>
      </c>
      <c r="R85" s="349">
        <v>2.2930000000000001</v>
      </c>
      <c r="S85" s="349">
        <v>13.367000000000001</v>
      </c>
      <c r="T85" s="349">
        <v>11.074</v>
      </c>
      <c r="U85" s="358">
        <v>0.83</v>
      </c>
    </row>
    <row r="86" spans="1:21" ht="15.75" thickBot="1" x14ac:dyDescent="0.3">
      <c r="A86"/>
      <c r="B86"/>
      <c r="P86" s="330"/>
      <c r="Q86" s="347" t="s">
        <v>288</v>
      </c>
      <c r="R86" s="349">
        <v>0.71199999999999997</v>
      </c>
      <c r="S86" s="328"/>
      <c r="T86" s="349">
        <v>-0.71199999999999997</v>
      </c>
      <c r="U86" s="358">
        <v>-1</v>
      </c>
    </row>
    <row r="87" spans="1:21" ht="15.75" thickBot="1" x14ac:dyDescent="0.3">
      <c r="A87"/>
      <c r="B87"/>
      <c r="P87" s="330"/>
      <c r="Q87" s="347" t="s">
        <v>289</v>
      </c>
      <c r="R87" s="349">
        <v>8.8409999999999993</v>
      </c>
      <c r="S87" s="328"/>
      <c r="T87" s="349">
        <v>-8.8409999999999993</v>
      </c>
      <c r="U87" s="358">
        <v>-1</v>
      </c>
    </row>
    <row r="88" spans="1:21" ht="15" customHeight="1" thickBot="1" x14ac:dyDescent="0.3">
      <c r="A88"/>
      <c r="B88"/>
      <c r="P88" s="330"/>
      <c r="Q88" s="347" t="s">
        <v>291</v>
      </c>
      <c r="R88" s="349">
        <v>8.2530000000000001</v>
      </c>
      <c r="S88" s="349">
        <v>48.548999999999999</v>
      </c>
      <c r="T88" s="349">
        <v>40.295999999999999</v>
      </c>
      <c r="U88" s="358">
        <v>0.83</v>
      </c>
    </row>
    <row r="89" spans="1:21" ht="15.75" thickBot="1" x14ac:dyDescent="0.3">
      <c r="A89"/>
      <c r="B89"/>
      <c r="P89" s="330"/>
      <c r="Q89" s="347" t="s">
        <v>292</v>
      </c>
      <c r="R89" s="349">
        <v>1.6859999999999999</v>
      </c>
      <c r="S89" s="349">
        <v>10.249000000000001</v>
      </c>
      <c r="T89" s="350">
        <v>8.5630000000000006</v>
      </c>
      <c r="U89" s="358">
        <v>0.84</v>
      </c>
    </row>
    <row r="90" spans="1:21" ht="15.75" thickBot="1" x14ac:dyDescent="0.3">
      <c r="A90"/>
      <c r="B90"/>
      <c r="P90" s="330"/>
      <c r="Q90" s="347" t="s">
        <v>293</v>
      </c>
      <c r="R90" s="349">
        <v>5.8010000000000002</v>
      </c>
      <c r="S90" s="349">
        <v>14.364000000000001</v>
      </c>
      <c r="T90" s="350">
        <v>8.5630000000000006</v>
      </c>
      <c r="U90" s="358">
        <v>0.6</v>
      </c>
    </row>
    <row r="91" spans="1:21" ht="15" customHeight="1" thickBot="1" x14ac:dyDescent="0.3">
      <c r="A91"/>
      <c r="B91"/>
      <c r="P91" s="330"/>
      <c r="Q91" s="347" t="s">
        <v>294</v>
      </c>
      <c r="R91" s="349">
        <v>4.1139999999999999</v>
      </c>
      <c r="S91" s="349">
        <v>12.678000000000001</v>
      </c>
      <c r="T91" s="350">
        <v>8.5640000000000001</v>
      </c>
      <c r="U91" s="358">
        <v>0.68</v>
      </c>
    </row>
    <row r="92" spans="1:21" ht="15.75" thickBot="1" x14ac:dyDescent="0.3">
      <c r="A92"/>
      <c r="B92"/>
      <c r="P92" s="331"/>
      <c r="Q92" s="347" t="s">
        <v>295</v>
      </c>
      <c r="R92" s="349">
        <v>0.40500000000000003</v>
      </c>
      <c r="S92" s="349">
        <v>3.71</v>
      </c>
      <c r="T92" s="350">
        <v>3.3050000000000002</v>
      </c>
      <c r="U92" s="358">
        <v>0.89</v>
      </c>
    </row>
    <row r="93" spans="1:21" ht="15.75" thickBot="1" x14ac:dyDescent="0.3">
      <c r="A93"/>
      <c r="B93"/>
      <c r="P93" s="336" t="s">
        <v>299</v>
      </c>
      <c r="Q93" s="338"/>
      <c r="R93" s="328"/>
      <c r="S93" s="328"/>
      <c r="T93" s="328"/>
      <c r="U93" s="328"/>
    </row>
    <row r="94" spans="1:21" ht="15.75" thickBot="1" x14ac:dyDescent="0.3">
      <c r="A94"/>
      <c r="B94"/>
      <c r="P94" s="329"/>
      <c r="Q94" s="347" t="s">
        <v>217</v>
      </c>
      <c r="R94" s="349">
        <v>2.948</v>
      </c>
      <c r="S94" s="349">
        <v>2.948</v>
      </c>
      <c r="T94" s="328"/>
      <c r="U94" s="328"/>
    </row>
    <row r="95" spans="1:21" ht="15" customHeight="1" thickBot="1" x14ac:dyDescent="0.3">
      <c r="A95"/>
      <c r="B95"/>
      <c r="P95" s="330"/>
      <c r="Q95" s="347" t="s">
        <v>56</v>
      </c>
      <c r="R95" s="349">
        <v>3.3639999999999999</v>
      </c>
      <c r="S95" s="349">
        <v>3.3639999999999999</v>
      </c>
      <c r="T95" s="328"/>
      <c r="U95" s="328"/>
    </row>
    <row r="96" spans="1:21" ht="15.75" thickBot="1" x14ac:dyDescent="0.3">
      <c r="A96"/>
      <c r="B96"/>
      <c r="P96" s="330"/>
      <c r="Q96" s="347" t="s">
        <v>300</v>
      </c>
      <c r="R96" s="349">
        <v>13.497999999999999</v>
      </c>
      <c r="S96" s="349">
        <v>27.494</v>
      </c>
      <c r="T96" s="349">
        <v>13.996</v>
      </c>
      <c r="U96" s="358">
        <v>0.51</v>
      </c>
    </row>
    <row r="97" spans="1:21" ht="15" customHeight="1" thickBot="1" x14ac:dyDescent="0.3">
      <c r="A97"/>
      <c r="B97"/>
      <c r="P97" s="330"/>
      <c r="Q97" s="347" t="s">
        <v>189</v>
      </c>
      <c r="R97" s="349">
        <v>7.9269999999999996</v>
      </c>
      <c r="S97" s="349">
        <v>22.916</v>
      </c>
      <c r="T97" s="349">
        <v>14.989000000000001</v>
      </c>
      <c r="U97" s="358">
        <v>0.65</v>
      </c>
    </row>
    <row r="98" spans="1:21" ht="15.75" thickBot="1" x14ac:dyDescent="0.3">
      <c r="A98"/>
      <c r="B98"/>
      <c r="P98" s="330"/>
      <c r="Q98" s="347" t="s">
        <v>302</v>
      </c>
      <c r="R98" s="349">
        <v>29.634</v>
      </c>
      <c r="S98" s="349">
        <v>60.625</v>
      </c>
      <c r="T98" s="349">
        <v>30.991</v>
      </c>
      <c r="U98" s="358">
        <v>0.51</v>
      </c>
    </row>
    <row r="99" spans="1:21" ht="15.75" thickBot="1" x14ac:dyDescent="0.3">
      <c r="A99"/>
      <c r="B99"/>
      <c r="P99" s="330"/>
      <c r="Q99" s="347" t="s">
        <v>304</v>
      </c>
      <c r="R99" s="349">
        <v>2.9060000000000001</v>
      </c>
      <c r="S99" s="349">
        <v>2.9060000000000001</v>
      </c>
      <c r="T99" s="328"/>
      <c r="U99" s="328"/>
    </row>
    <row r="100" spans="1:21" ht="15.75" thickBot="1" x14ac:dyDescent="0.3">
      <c r="A100"/>
      <c r="B100"/>
      <c r="P100" s="330"/>
      <c r="Q100" s="347" t="s">
        <v>306</v>
      </c>
      <c r="R100" s="349">
        <v>4.032</v>
      </c>
      <c r="S100" s="349">
        <v>4.032</v>
      </c>
      <c r="T100" s="328"/>
      <c r="U100" s="328"/>
    </row>
    <row r="101" spans="1:21" ht="15.75" thickBot="1" x14ac:dyDescent="0.3">
      <c r="A101"/>
      <c r="B101"/>
      <c r="P101" s="330"/>
      <c r="Q101" s="347" t="s">
        <v>307</v>
      </c>
      <c r="R101" s="349">
        <v>16.86</v>
      </c>
      <c r="S101" s="349">
        <v>16.86</v>
      </c>
      <c r="T101" s="328"/>
      <c r="U101" s="328"/>
    </row>
    <row r="102" spans="1:21" ht="15.75" thickBot="1" x14ac:dyDescent="0.3">
      <c r="A102"/>
      <c r="B102"/>
      <c r="P102" s="330"/>
      <c r="Q102" s="347" t="s">
        <v>65</v>
      </c>
      <c r="R102" s="349">
        <v>16.251000000000001</v>
      </c>
      <c r="S102" s="349">
        <v>46.481000000000002</v>
      </c>
      <c r="T102" s="349">
        <v>30.23</v>
      </c>
      <c r="U102" s="358">
        <v>0.65</v>
      </c>
    </row>
    <row r="103" spans="1:21" ht="15.75" thickBot="1" x14ac:dyDescent="0.3">
      <c r="A103"/>
      <c r="B103"/>
      <c r="P103" s="330"/>
      <c r="Q103" s="347" t="s">
        <v>129</v>
      </c>
      <c r="R103" s="349">
        <v>8.8970000000000002</v>
      </c>
      <c r="S103" s="349">
        <v>8.8970000000000002</v>
      </c>
      <c r="T103" s="328"/>
      <c r="U103" s="328"/>
    </row>
    <row r="104" spans="1:21" ht="15.75" thickBot="1" x14ac:dyDescent="0.3">
      <c r="B104" s="3"/>
      <c r="P104" s="330"/>
      <c r="Q104" s="347" t="s">
        <v>310</v>
      </c>
      <c r="R104" s="349">
        <v>9.3699999999999992</v>
      </c>
      <c r="S104" s="349">
        <v>9.3699999999999992</v>
      </c>
      <c r="T104" s="328"/>
      <c r="U104" s="328"/>
    </row>
    <row r="105" spans="1:21" ht="15.75" thickBot="1" x14ac:dyDescent="0.3">
      <c r="A105"/>
      <c r="B105"/>
      <c r="P105" s="330"/>
      <c r="Q105" s="347" t="s">
        <v>311</v>
      </c>
      <c r="R105" s="349">
        <v>6.4939999999999998</v>
      </c>
      <c r="S105" s="349">
        <v>6.4939999999999998</v>
      </c>
      <c r="T105" s="328"/>
      <c r="U105" s="328"/>
    </row>
    <row r="106" spans="1:21" ht="15.75" thickBot="1" x14ac:dyDescent="0.3">
      <c r="A106"/>
      <c r="B106"/>
      <c r="P106" s="330"/>
      <c r="Q106" s="347" t="s">
        <v>57</v>
      </c>
      <c r="R106" s="349">
        <v>2.2429999999999999</v>
      </c>
      <c r="S106" s="349">
        <v>38.628999999999998</v>
      </c>
      <c r="T106" s="349">
        <v>36.386000000000003</v>
      </c>
      <c r="U106" s="358">
        <v>0.94</v>
      </c>
    </row>
    <row r="107" spans="1:21" ht="15.75" thickBot="1" x14ac:dyDescent="0.3">
      <c r="A107"/>
      <c r="B107"/>
      <c r="P107" s="330"/>
      <c r="Q107" s="347" t="s">
        <v>312</v>
      </c>
      <c r="R107" s="349">
        <v>12.66</v>
      </c>
      <c r="S107" s="349">
        <v>12.66</v>
      </c>
      <c r="T107" s="328"/>
      <c r="U107" s="328"/>
    </row>
    <row r="108" spans="1:21" ht="15.75" thickBot="1" x14ac:dyDescent="0.3">
      <c r="A108"/>
      <c r="B108"/>
      <c r="P108" s="330"/>
      <c r="Q108" s="347" t="s">
        <v>70</v>
      </c>
      <c r="R108" s="349">
        <v>29.155999999999999</v>
      </c>
      <c r="S108" s="349">
        <v>40.036000000000001</v>
      </c>
      <c r="T108" s="349">
        <v>10.88</v>
      </c>
      <c r="U108" s="358">
        <v>0.27</v>
      </c>
    </row>
    <row r="109" spans="1:21" ht="15.75" thickBot="1" x14ac:dyDescent="0.3">
      <c r="A109"/>
      <c r="B109"/>
      <c r="P109" s="330"/>
      <c r="Q109" s="347" t="s">
        <v>314</v>
      </c>
      <c r="R109" s="349">
        <v>0.81100000000000005</v>
      </c>
      <c r="S109" s="349">
        <v>0.81100000000000005</v>
      </c>
      <c r="T109" s="328"/>
      <c r="U109" s="328"/>
    </row>
    <row r="110" spans="1:21" ht="15.75" thickBot="1" x14ac:dyDescent="0.3">
      <c r="A110"/>
      <c r="B110"/>
      <c r="P110" s="330"/>
      <c r="Q110" s="347" t="s">
        <v>315</v>
      </c>
      <c r="R110" s="349">
        <v>0.998</v>
      </c>
      <c r="S110" s="349">
        <v>0.998</v>
      </c>
      <c r="T110" s="328"/>
      <c r="U110" s="328"/>
    </row>
    <row r="111" spans="1:21" ht="15.75" thickBot="1" x14ac:dyDescent="0.3">
      <c r="A111"/>
      <c r="B111"/>
      <c r="P111" s="330"/>
      <c r="Q111" s="347" t="s">
        <v>316</v>
      </c>
      <c r="R111" s="349">
        <v>1.248</v>
      </c>
      <c r="S111" s="349">
        <v>1.248</v>
      </c>
      <c r="T111" s="328"/>
      <c r="U111" s="328"/>
    </row>
    <row r="112" spans="1:21" ht="15.75" thickBot="1" x14ac:dyDescent="0.3">
      <c r="A112"/>
      <c r="B112"/>
      <c r="P112" s="330"/>
      <c r="Q112" s="347" t="s">
        <v>317</v>
      </c>
      <c r="R112" s="349">
        <v>0.30599999999999999</v>
      </c>
      <c r="S112" s="349">
        <v>0.30599999999999999</v>
      </c>
      <c r="T112" s="328"/>
      <c r="U112" s="328"/>
    </row>
    <row r="113" spans="1:21" ht="15.75" thickBot="1" x14ac:dyDescent="0.3">
      <c r="A113"/>
      <c r="B113"/>
      <c r="P113" s="330"/>
      <c r="Q113" s="347" t="s">
        <v>318</v>
      </c>
      <c r="R113" s="349">
        <v>0.65500000000000003</v>
      </c>
      <c r="S113" s="349">
        <v>0.65500000000000003</v>
      </c>
      <c r="T113" s="328"/>
      <c r="U113" s="328"/>
    </row>
    <row r="114" spans="1:21" ht="15.75" thickBot="1" x14ac:dyDescent="0.3">
      <c r="A114"/>
      <c r="B114"/>
      <c r="P114" s="330"/>
      <c r="Q114" s="347" t="s">
        <v>319</v>
      </c>
      <c r="R114" s="349">
        <v>1.4039999999999999</v>
      </c>
      <c r="S114" s="349">
        <v>1.4039999999999999</v>
      </c>
      <c r="T114" s="328"/>
      <c r="U114" s="328"/>
    </row>
    <row r="115" spans="1:21" ht="15.75" thickBot="1" x14ac:dyDescent="0.3">
      <c r="A115"/>
      <c r="B115"/>
      <c r="P115" s="330"/>
      <c r="Q115" s="347" t="s">
        <v>320</v>
      </c>
      <c r="R115" s="349">
        <v>2.2410000000000001</v>
      </c>
      <c r="S115" s="349">
        <v>2.2410000000000001</v>
      </c>
      <c r="T115" s="328"/>
      <c r="U115" s="328"/>
    </row>
    <row r="116" spans="1:21" ht="15.75" thickBot="1" x14ac:dyDescent="0.3">
      <c r="A116"/>
      <c r="B116"/>
      <c r="P116" s="331"/>
      <c r="Q116" s="347" t="s">
        <v>321</v>
      </c>
      <c r="R116" s="349">
        <v>0.71699999999999997</v>
      </c>
      <c r="S116" s="349">
        <v>0.71699999999999997</v>
      </c>
      <c r="T116" s="328"/>
      <c r="U116" s="328"/>
    </row>
    <row r="117" spans="1:21" ht="15.75" thickBot="1" x14ac:dyDescent="0.3">
      <c r="A117"/>
      <c r="B117"/>
      <c r="P117" s="336" t="s">
        <v>322</v>
      </c>
      <c r="Q117" s="338"/>
      <c r="R117" s="328"/>
      <c r="S117" s="328"/>
      <c r="T117" s="328"/>
      <c r="U117" s="328"/>
    </row>
    <row r="118" spans="1:21" ht="15.75" thickBot="1" x14ac:dyDescent="0.3">
      <c r="A118"/>
      <c r="B118"/>
      <c r="P118" s="331"/>
      <c r="Q118" s="347" t="s">
        <v>49</v>
      </c>
      <c r="R118" s="349">
        <v>2.0979999999999999</v>
      </c>
      <c r="S118" s="349">
        <v>2.6379999999999999</v>
      </c>
      <c r="T118" s="350">
        <v>0.54</v>
      </c>
      <c r="U118" s="358">
        <v>0.2</v>
      </c>
    </row>
    <row r="119" spans="1:21" ht="15.75" thickBot="1" x14ac:dyDescent="0.3">
      <c r="A119"/>
      <c r="B119"/>
      <c r="P119" s="336" t="s">
        <v>340</v>
      </c>
      <c r="Q119" s="338"/>
      <c r="R119" s="351">
        <v>249.66900000000001</v>
      </c>
      <c r="S119" s="351">
        <v>592.31899999999996</v>
      </c>
      <c r="T119" s="351">
        <v>342.65</v>
      </c>
      <c r="U119" s="359">
        <v>0.57999999999999996</v>
      </c>
    </row>
    <row r="120" spans="1:21" ht="15.75" thickBot="1" x14ac:dyDescent="0.3">
      <c r="A120"/>
      <c r="B120"/>
      <c r="P120" s="336" t="s">
        <v>325</v>
      </c>
      <c r="Q120" s="338"/>
      <c r="R120" s="328"/>
      <c r="S120" s="328"/>
      <c r="T120" s="328"/>
      <c r="U120" s="328"/>
    </row>
    <row r="121" spans="1:21" ht="15.75" thickBot="1" x14ac:dyDescent="0.3">
      <c r="A121"/>
      <c r="B121"/>
      <c r="P121" s="353" t="s">
        <v>43</v>
      </c>
      <c r="Q121" s="354"/>
      <c r="R121" s="349">
        <v>22.337</v>
      </c>
      <c r="S121" s="328"/>
      <c r="T121" s="349">
        <v>-22.337</v>
      </c>
      <c r="U121" s="358">
        <v>-1</v>
      </c>
    </row>
    <row r="122" spans="1:21" ht="21.75" thickBot="1" x14ac:dyDescent="0.4">
      <c r="A122" s="5"/>
      <c r="B122" s="5"/>
      <c r="P122" s="353" t="s">
        <v>263</v>
      </c>
      <c r="Q122" s="354"/>
      <c r="R122" s="349">
        <v>8.5530000000000008</v>
      </c>
      <c r="S122" s="328"/>
      <c r="T122" s="349">
        <v>-8.5530000000000008</v>
      </c>
      <c r="U122" s="358">
        <v>-1</v>
      </c>
    </row>
    <row r="123" spans="1:21" ht="15.75" thickBot="1" x14ac:dyDescent="0.3">
      <c r="A123" s="3"/>
      <c r="B123" s="3"/>
      <c r="P123" s="353" t="s">
        <v>326</v>
      </c>
      <c r="Q123" s="354"/>
      <c r="R123" s="349">
        <v>312.46699999999998</v>
      </c>
      <c r="S123" s="328"/>
      <c r="T123" s="349">
        <v>-312.46699999999998</v>
      </c>
      <c r="U123" s="358">
        <v>-1</v>
      </c>
    </row>
    <row r="124" spans="1:21" ht="15.75" thickBot="1" x14ac:dyDescent="0.3">
      <c r="A124"/>
      <c r="B124"/>
      <c r="P124" s="336" t="s">
        <v>341</v>
      </c>
      <c r="Q124" s="338"/>
      <c r="R124" s="351">
        <v>343.35700000000003</v>
      </c>
      <c r="S124" s="328"/>
      <c r="T124" s="351">
        <v>-343.35700000000003</v>
      </c>
      <c r="U124" s="359">
        <v>-1</v>
      </c>
    </row>
    <row r="125" spans="1:21" ht="15.75" thickBot="1" x14ac:dyDescent="0.3">
      <c r="A125"/>
      <c r="B125"/>
      <c r="P125" s="353" t="s">
        <v>328</v>
      </c>
      <c r="Q125" s="354"/>
      <c r="R125" s="349">
        <v>27.352</v>
      </c>
      <c r="S125" s="349">
        <v>27.352</v>
      </c>
      <c r="T125" s="328"/>
      <c r="U125" s="328"/>
    </row>
    <row r="126" spans="1:21" ht="15.75" thickBot="1" x14ac:dyDescent="0.3">
      <c r="A126"/>
      <c r="B126"/>
      <c r="P126" s="353" t="s">
        <v>329</v>
      </c>
      <c r="Q126" s="354"/>
      <c r="R126" s="349">
        <v>41.902000000000001</v>
      </c>
      <c r="S126" s="349">
        <v>41.902000000000001</v>
      </c>
      <c r="T126" s="328"/>
      <c r="U126" s="328"/>
    </row>
    <row r="127" spans="1:21" ht="15.75" thickBot="1" x14ac:dyDescent="0.3">
      <c r="A127"/>
      <c r="B127"/>
      <c r="P127" s="336" t="s">
        <v>342</v>
      </c>
      <c r="Q127" s="338"/>
      <c r="R127" s="351">
        <v>662.28</v>
      </c>
      <c r="S127" s="351">
        <v>662.28</v>
      </c>
      <c r="T127" s="328"/>
      <c r="U127" s="328"/>
    </row>
    <row r="128" spans="1:21" x14ac:dyDescent="0.25">
      <c r="A128"/>
      <c r="B128"/>
    </row>
    <row r="129" spans="1:2" x14ac:dyDescent="0.25">
      <c r="A129"/>
      <c r="B129"/>
    </row>
    <row r="130" spans="1:2" x14ac:dyDescent="0.25">
      <c r="A130"/>
      <c r="B130"/>
    </row>
    <row r="131" spans="1:2" x14ac:dyDescent="0.25">
      <c r="A131"/>
      <c r="B131"/>
    </row>
    <row r="132" spans="1:2" ht="21" x14ac:dyDescent="0.35">
      <c r="A132" s="5"/>
      <c r="B132" s="5"/>
    </row>
    <row r="133" spans="1:2" x14ac:dyDescent="0.25">
      <c r="A133" s="3"/>
      <c r="B133" s="3"/>
    </row>
    <row r="134" spans="1:2" x14ac:dyDescent="0.25">
      <c r="A134"/>
      <c r="B134"/>
    </row>
    <row r="135" spans="1:2" x14ac:dyDescent="0.25">
      <c r="A135"/>
      <c r="B135"/>
    </row>
    <row r="136" spans="1:2" x14ac:dyDescent="0.25">
      <c r="A136"/>
      <c r="B136"/>
    </row>
    <row r="137" spans="1:2" x14ac:dyDescent="0.25">
      <c r="A137"/>
      <c r="B137"/>
    </row>
    <row r="138" spans="1:2" ht="21" x14ac:dyDescent="0.35">
      <c r="A138" s="5"/>
      <c r="B138" s="5"/>
    </row>
    <row r="139" spans="1:2" ht="21" x14ac:dyDescent="0.35">
      <c r="A139" s="5"/>
      <c r="B139"/>
    </row>
    <row r="140" spans="1:2" x14ac:dyDescent="0.25">
      <c r="A140"/>
      <c r="B140"/>
    </row>
    <row r="141" spans="1:2" x14ac:dyDescent="0.25">
      <c r="A141"/>
      <c r="B141"/>
    </row>
    <row r="142" spans="1:2" x14ac:dyDescent="0.25">
      <c r="A142"/>
      <c r="B142"/>
    </row>
    <row r="143" spans="1:2" x14ac:dyDescent="0.25">
      <c r="A143"/>
      <c r="B143"/>
    </row>
    <row r="144" spans="1:2" x14ac:dyDescent="0.25">
      <c r="A144"/>
      <c r="B144"/>
    </row>
    <row r="145" spans="1:2" x14ac:dyDescent="0.25">
      <c r="A145"/>
      <c r="B145"/>
    </row>
    <row r="146" spans="1:2" x14ac:dyDescent="0.25">
      <c r="A146"/>
      <c r="B146"/>
    </row>
    <row r="147" spans="1:2" x14ac:dyDescent="0.25">
      <c r="A147"/>
      <c r="B147"/>
    </row>
    <row r="148" spans="1:2" x14ac:dyDescent="0.25">
      <c r="A148"/>
      <c r="B148"/>
    </row>
    <row r="149" spans="1:2" x14ac:dyDescent="0.25">
      <c r="A149"/>
      <c r="B149"/>
    </row>
    <row r="150" spans="1:2" x14ac:dyDescent="0.25">
      <c r="A150"/>
      <c r="B150"/>
    </row>
    <row r="151" spans="1:2" x14ac:dyDescent="0.25">
      <c r="A151"/>
      <c r="B151"/>
    </row>
    <row r="152" spans="1:2" x14ac:dyDescent="0.25">
      <c r="A152"/>
      <c r="B152"/>
    </row>
    <row r="153" spans="1:2" x14ac:dyDescent="0.25">
      <c r="A153"/>
      <c r="B153"/>
    </row>
    <row r="154" spans="1:2" x14ac:dyDescent="0.25">
      <c r="A154"/>
      <c r="B154"/>
    </row>
    <row r="155" spans="1:2" x14ac:dyDescent="0.25">
      <c r="A155"/>
      <c r="B155"/>
    </row>
    <row r="156" spans="1:2" x14ac:dyDescent="0.25">
      <c r="A156"/>
      <c r="B156"/>
    </row>
    <row r="157" spans="1:2" x14ac:dyDescent="0.25">
      <c r="A157"/>
      <c r="B157"/>
    </row>
    <row r="158" spans="1:2" x14ac:dyDescent="0.25">
      <c r="A158"/>
      <c r="B158"/>
    </row>
    <row r="159" spans="1:2" x14ac:dyDescent="0.25">
      <c r="A159"/>
      <c r="B159"/>
    </row>
    <row r="160" spans="1:2" x14ac:dyDescent="0.25">
      <c r="A160"/>
      <c r="B160"/>
    </row>
    <row r="161" spans="1:2" x14ac:dyDescent="0.25">
      <c r="A161"/>
      <c r="B161"/>
    </row>
    <row r="162" spans="1:2" x14ac:dyDescent="0.25">
      <c r="A162"/>
      <c r="B162"/>
    </row>
    <row r="163" spans="1:2" x14ac:dyDescent="0.25">
      <c r="A163"/>
      <c r="B163"/>
    </row>
    <row r="164" spans="1:2" x14ac:dyDescent="0.25">
      <c r="A164"/>
      <c r="B164"/>
    </row>
    <row r="165" spans="1:2" x14ac:dyDescent="0.25">
      <c r="A165"/>
      <c r="B165"/>
    </row>
    <row r="166" spans="1:2" x14ac:dyDescent="0.25">
      <c r="A166"/>
      <c r="B166"/>
    </row>
    <row r="167" spans="1:2" x14ac:dyDescent="0.25">
      <c r="A167"/>
      <c r="B167"/>
    </row>
    <row r="168" spans="1:2" x14ac:dyDescent="0.25">
      <c r="A168"/>
      <c r="B168"/>
    </row>
    <row r="169" spans="1:2" x14ac:dyDescent="0.25">
      <c r="A169"/>
      <c r="B169"/>
    </row>
    <row r="170" spans="1:2" x14ac:dyDescent="0.25">
      <c r="A170"/>
      <c r="B170"/>
    </row>
    <row r="171" spans="1:2" x14ac:dyDescent="0.25">
      <c r="A171"/>
      <c r="B171"/>
    </row>
    <row r="172" spans="1:2" x14ac:dyDescent="0.25">
      <c r="A172"/>
      <c r="B172"/>
    </row>
    <row r="173" spans="1:2" x14ac:dyDescent="0.25">
      <c r="A173"/>
      <c r="B173"/>
    </row>
    <row r="174" spans="1:2" x14ac:dyDescent="0.25">
      <c r="A174"/>
      <c r="B174"/>
    </row>
    <row r="175" spans="1:2" x14ac:dyDescent="0.25">
      <c r="A175"/>
      <c r="B175"/>
    </row>
    <row r="176" spans="1:2" x14ac:dyDescent="0.25">
      <c r="A176"/>
      <c r="B176"/>
    </row>
    <row r="177" spans="1:2" x14ac:dyDescent="0.25">
      <c r="A177"/>
      <c r="B177"/>
    </row>
    <row r="178" spans="1:2" x14ac:dyDescent="0.25">
      <c r="A178"/>
      <c r="B178"/>
    </row>
    <row r="179" spans="1:2" x14ac:dyDescent="0.25">
      <c r="A179"/>
      <c r="B179"/>
    </row>
    <row r="180" spans="1:2" x14ac:dyDescent="0.25">
      <c r="A180"/>
      <c r="B180"/>
    </row>
    <row r="181" spans="1:2" x14ac:dyDescent="0.25">
      <c r="A181"/>
      <c r="B181"/>
    </row>
    <row r="182" spans="1:2" x14ac:dyDescent="0.25">
      <c r="A182"/>
      <c r="B182"/>
    </row>
    <row r="183" spans="1:2" x14ac:dyDescent="0.25">
      <c r="A183"/>
      <c r="B183"/>
    </row>
    <row r="184" spans="1:2" x14ac:dyDescent="0.25">
      <c r="A184"/>
      <c r="B184"/>
    </row>
    <row r="185" spans="1:2" x14ac:dyDescent="0.25">
      <c r="A185"/>
      <c r="B185"/>
    </row>
    <row r="186" spans="1:2" x14ac:dyDescent="0.25">
      <c r="A186"/>
      <c r="B186"/>
    </row>
    <row r="187" spans="1:2" x14ac:dyDescent="0.25">
      <c r="A187"/>
      <c r="B187"/>
    </row>
    <row r="188" spans="1:2" x14ac:dyDescent="0.25">
      <c r="A188"/>
      <c r="B188"/>
    </row>
    <row r="189" spans="1:2" x14ac:dyDescent="0.25">
      <c r="A189"/>
      <c r="B189"/>
    </row>
    <row r="190" spans="1:2" x14ac:dyDescent="0.25">
      <c r="A190"/>
      <c r="B190"/>
    </row>
    <row r="191" spans="1:2" x14ac:dyDescent="0.25">
      <c r="A191"/>
      <c r="B191"/>
    </row>
    <row r="192" spans="1:2" x14ac:dyDescent="0.25">
      <c r="A192"/>
      <c r="B192"/>
    </row>
    <row r="193" spans="1:2" x14ac:dyDescent="0.25">
      <c r="A193"/>
      <c r="B193"/>
    </row>
    <row r="194" spans="1:2" x14ac:dyDescent="0.25">
      <c r="A194"/>
      <c r="B194"/>
    </row>
    <row r="195" spans="1:2" x14ac:dyDescent="0.25">
      <c r="A195"/>
      <c r="B195"/>
    </row>
    <row r="196" spans="1:2" x14ac:dyDescent="0.25">
      <c r="A196"/>
      <c r="B196"/>
    </row>
    <row r="197" spans="1:2" x14ac:dyDescent="0.25">
      <c r="A197"/>
      <c r="B197"/>
    </row>
    <row r="198" spans="1:2" x14ac:dyDescent="0.25">
      <c r="A198"/>
      <c r="B198"/>
    </row>
    <row r="199" spans="1:2" x14ac:dyDescent="0.25">
      <c r="A199"/>
      <c r="B199"/>
    </row>
    <row r="200" spans="1:2" x14ac:dyDescent="0.25">
      <c r="A200"/>
      <c r="B200"/>
    </row>
    <row r="201" spans="1:2" x14ac:dyDescent="0.25">
      <c r="A201"/>
      <c r="B201"/>
    </row>
    <row r="202" spans="1:2" x14ac:dyDescent="0.25">
      <c r="A202"/>
      <c r="B202"/>
    </row>
    <row r="203" spans="1:2" x14ac:dyDescent="0.25">
      <c r="A203"/>
      <c r="B203"/>
    </row>
    <row r="204" spans="1:2" x14ac:dyDescent="0.25">
      <c r="A204"/>
      <c r="B204"/>
    </row>
    <row r="205" spans="1:2" x14ac:dyDescent="0.25">
      <c r="A205"/>
      <c r="B205"/>
    </row>
    <row r="206" spans="1:2" x14ac:dyDescent="0.25">
      <c r="A206"/>
      <c r="B206"/>
    </row>
    <row r="207" spans="1:2" x14ac:dyDescent="0.25">
      <c r="A207"/>
      <c r="B207"/>
    </row>
    <row r="208" spans="1:2" x14ac:dyDescent="0.25">
      <c r="A208"/>
      <c r="B208"/>
    </row>
    <row r="209" spans="1:2" x14ac:dyDescent="0.25">
      <c r="A209"/>
      <c r="B209"/>
    </row>
    <row r="210" spans="1:2" x14ac:dyDescent="0.25">
      <c r="A210"/>
      <c r="B210"/>
    </row>
    <row r="211" spans="1:2" x14ac:dyDescent="0.25">
      <c r="A211"/>
      <c r="B211"/>
    </row>
    <row r="212" spans="1:2" x14ac:dyDescent="0.25">
      <c r="A212"/>
      <c r="B212"/>
    </row>
    <row r="213" spans="1:2" x14ac:dyDescent="0.25">
      <c r="A213"/>
      <c r="B213"/>
    </row>
    <row r="214" spans="1:2" x14ac:dyDescent="0.25">
      <c r="A214"/>
      <c r="B214"/>
    </row>
    <row r="215" spans="1:2" x14ac:dyDescent="0.25">
      <c r="A215"/>
      <c r="B215"/>
    </row>
    <row r="216" spans="1:2" x14ac:dyDescent="0.25">
      <c r="A216"/>
      <c r="B216"/>
    </row>
    <row r="217" spans="1:2" x14ac:dyDescent="0.25">
      <c r="A217"/>
      <c r="B217"/>
    </row>
    <row r="218" spans="1:2" x14ac:dyDescent="0.25">
      <c r="A218"/>
      <c r="B218"/>
    </row>
    <row r="219" spans="1:2" x14ac:dyDescent="0.25">
      <c r="A219"/>
      <c r="B219"/>
    </row>
    <row r="220" spans="1:2" x14ac:dyDescent="0.25">
      <c r="A220"/>
      <c r="B220"/>
    </row>
    <row r="221" spans="1:2" x14ac:dyDescent="0.25">
      <c r="A221"/>
      <c r="B221"/>
    </row>
    <row r="222" spans="1:2" x14ac:dyDescent="0.25">
      <c r="A222"/>
      <c r="B222"/>
    </row>
    <row r="223" spans="1:2" x14ac:dyDescent="0.25">
      <c r="A223"/>
      <c r="B223"/>
    </row>
    <row r="224" spans="1:2" x14ac:dyDescent="0.25">
      <c r="A224"/>
      <c r="B224"/>
    </row>
    <row r="225" spans="1:2" x14ac:dyDescent="0.25">
      <c r="A225"/>
      <c r="B225"/>
    </row>
    <row r="226" spans="1:2" x14ac:dyDescent="0.25">
      <c r="A226"/>
      <c r="B226"/>
    </row>
    <row r="227" spans="1:2" x14ac:dyDescent="0.25">
      <c r="A227"/>
      <c r="B227"/>
    </row>
    <row r="228" spans="1:2" x14ac:dyDescent="0.25">
      <c r="A228"/>
      <c r="B228"/>
    </row>
    <row r="229" spans="1:2" x14ac:dyDescent="0.25">
      <c r="A229"/>
      <c r="B229"/>
    </row>
    <row r="230" spans="1:2" x14ac:dyDescent="0.25">
      <c r="A230"/>
      <c r="B230"/>
    </row>
    <row r="231" spans="1:2" x14ac:dyDescent="0.25">
      <c r="A231"/>
      <c r="B231"/>
    </row>
    <row r="232" spans="1:2" x14ac:dyDescent="0.25">
      <c r="A232"/>
      <c r="B232"/>
    </row>
    <row r="233" spans="1:2" x14ac:dyDescent="0.25">
      <c r="A233"/>
      <c r="B233"/>
    </row>
    <row r="234" spans="1:2" x14ac:dyDescent="0.25">
      <c r="A234"/>
      <c r="B234"/>
    </row>
    <row r="235" spans="1:2" x14ac:dyDescent="0.25">
      <c r="A235"/>
      <c r="B235"/>
    </row>
    <row r="236" spans="1:2" x14ac:dyDescent="0.25">
      <c r="A236"/>
      <c r="B236"/>
    </row>
    <row r="237" spans="1:2" x14ac:dyDescent="0.25">
      <c r="A237"/>
      <c r="B237"/>
    </row>
    <row r="238" spans="1:2" x14ac:dyDescent="0.25">
      <c r="A238"/>
      <c r="B238"/>
    </row>
    <row r="239" spans="1:2" x14ac:dyDescent="0.25">
      <c r="A239"/>
      <c r="B239"/>
    </row>
    <row r="240" spans="1:2" x14ac:dyDescent="0.25">
      <c r="A240"/>
      <c r="B240"/>
    </row>
    <row r="241" spans="1:2" x14ac:dyDescent="0.25">
      <c r="A241"/>
      <c r="B241"/>
    </row>
    <row r="242" spans="1:2" x14ac:dyDescent="0.25">
      <c r="A242"/>
      <c r="B242"/>
    </row>
    <row r="243" spans="1:2" x14ac:dyDescent="0.25">
      <c r="A243"/>
      <c r="B243"/>
    </row>
    <row r="244" spans="1:2" x14ac:dyDescent="0.25">
      <c r="A244"/>
      <c r="B244"/>
    </row>
    <row r="245" spans="1:2" x14ac:dyDescent="0.25">
      <c r="A245"/>
      <c r="B245"/>
    </row>
    <row r="246" spans="1:2" x14ac:dyDescent="0.25">
      <c r="A246"/>
      <c r="B246"/>
    </row>
    <row r="247" spans="1:2" x14ac:dyDescent="0.25">
      <c r="A247"/>
      <c r="B247"/>
    </row>
    <row r="248" spans="1:2" x14ac:dyDescent="0.25">
      <c r="A248"/>
      <c r="B248"/>
    </row>
    <row r="249" spans="1:2" x14ac:dyDescent="0.25">
      <c r="A249"/>
      <c r="B249"/>
    </row>
    <row r="250" spans="1:2" x14ac:dyDescent="0.25">
      <c r="A250"/>
      <c r="B250"/>
    </row>
    <row r="251" spans="1:2" x14ac:dyDescent="0.25">
      <c r="A251"/>
      <c r="B251"/>
    </row>
    <row r="252" spans="1:2" x14ac:dyDescent="0.25">
      <c r="A252"/>
      <c r="B252"/>
    </row>
    <row r="253" spans="1:2" x14ac:dyDescent="0.25">
      <c r="A253"/>
      <c r="B253"/>
    </row>
    <row r="254" spans="1:2" x14ac:dyDescent="0.25">
      <c r="A254"/>
      <c r="B254"/>
    </row>
    <row r="255" spans="1:2" x14ac:dyDescent="0.25">
      <c r="A255"/>
      <c r="B255"/>
    </row>
    <row r="256" spans="1:2" x14ac:dyDescent="0.25">
      <c r="A256"/>
      <c r="B256"/>
    </row>
    <row r="257" spans="1:2" x14ac:dyDescent="0.25">
      <c r="A257"/>
      <c r="B257"/>
    </row>
    <row r="258" spans="1:2" x14ac:dyDescent="0.25">
      <c r="A258"/>
      <c r="B258"/>
    </row>
    <row r="259" spans="1:2" x14ac:dyDescent="0.25">
      <c r="A259"/>
      <c r="B259"/>
    </row>
    <row r="260" spans="1:2" x14ac:dyDescent="0.25">
      <c r="A260"/>
      <c r="B260"/>
    </row>
    <row r="261" spans="1:2" x14ac:dyDescent="0.25">
      <c r="A261"/>
      <c r="B261"/>
    </row>
    <row r="262" spans="1:2" x14ac:dyDescent="0.25">
      <c r="A262"/>
      <c r="B262"/>
    </row>
    <row r="263" spans="1:2" x14ac:dyDescent="0.25">
      <c r="A263"/>
      <c r="B263"/>
    </row>
    <row r="264" spans="1:2" x14ac:dyDescent="0.25">
      <c r="A264"/>
      <c r="B264"/>
    </row>
    <row r="265" spans="1:2" x14ac:dyDescent="0.25">
      <c r="A265"/>
      <c r="B265"/>
    </row>
    <row r="266" spans="1:2" x14ac:dyDescent="0.25">
      <c r="A266"/>
      <c r="B266"/>
    </row>
    <row r="267" spans="1:2" x14ac:dyDescent="0.25">
      <c r="A267"/>
      <c r="B267"/>
    </row>
    <row r="268" spans="1:2" x14ac:dyDescent="0.25">
      <c r="A268"/>
      <c r="B268"/>
    </row>
    <row r="269" spans="1:2" x14ac:dyDescent="0.25">
      <c r="A269"/>
      <c r="B269"/>
    </row>
    <row r="270" spans="1:2" x14ac:dyDescent="0.25">
      <c r="A270"/>
      <c r="B270"/>
    </row>
    <row r="271" spans="1:2" x14ac:dyDescent="0.25">
      <c r="A271"/>
      <c r="B271"/>
    </row>
    <row r="272" spans="1:2" x14ac:dyDescent="0.25">
      <c r="A272"/>
      <c r="B272"/>
    </row>
    <row r="273" spans="1:2" x14ac:dyDescent="0.25">
      <c r="A273"/>
      <c r="B273"/>
    </row>
    <row r="274" spans="1:2" x14ac:dyDescent="0.25">
      <c r="A274"/>
      <c r="B274"/>
    </row>
    <row r="275" spans="1:2" x14ac:dyDescent="0.25">
      <c r="A275"/>
      <c r="B275"/>
    </row>
    <row r="276" spans="1:2" x14ac:dyDescent="0.25">
      <c r="A276"/>
      <c r="B276"/>
    </row>
    <row r="277" spans="1:2" x14ac:dyDescent="0.25">
      <c r="A277"/>
      <c r="B277"/>
    </row>
    <row r="278" spans="1:2" x14ac:dyDescent="0.25">
      <c r="A278"/>
      <c r="B278"/>
    </row>
    <row r="279" spans="1:2" x14ac:dyDescent="0.25">
      <c r="A279"/>
      <c r="B279"/>
    </row>
    <row r="280" spans="1:2" x14ac:dyDescent="0.25">
      <c r="A280"/>
      <c r="B280"/>
    </row>
    <row r="281" spans="1:2" x14ac:dyDescent="0.25">
      <c r="A281"/>
      <c r="B281"/>
    </row>
    <row r="282" spans="1:2" x14ac:dyDescent="0.25">
      <c r="A282"/>
      <c r="B282"/>
    </row>
    <row r="283" spans="1:2" x14ac:dyDescent="0.25">
      <c r="A283"/>
      <c r="B283"/>
    </row>
    <row r="284" spans="1:2" x14ac:dyDescent="0.25">
      <c r="A284"/>
      <c r="B284"/>
    </row>
    <row r="285" spans="1:2" x14ac:dyDescent="0.25">
      <c r="A285"/>
      <c r="B285"/>
    </row>
    <row r="286" spans="1:2" x14ac:dyDescent="0.25">
      <c r="A286"/>
      <c r="B286"/>
    </row>
    <row r="287" spans="1:2" x14ac:dyDescent="0.25">
      <c r="A287"/>
      <c r="B287"/>
    </row>
    <row r="288" spans="1:2" x14ac:dyDescent="0.25">
      <c r="A288"/>
      <c r="B288"/>
    </row>
    <row r="289" spans="1:2" x14ac:dyDescent="0.25">
      <c r="A289"/>
      <c r="B289"/>
    </row>
    <row r="290" spans="1:2" x14ac:dyDescent="0.25">
      <c r="A290"/>
      <c r="B290"/>
    </row>
    <row r="291" spans="1:2" x14ac:dyDescent="0.25">
      <c r="A291"/>
      <c r="B291"/>
    </row>
    <row r="292" spans="1:2" x14ac:dyDescent="0.25">
      <c r="A292"/>
      <c r="B292"/>
    </row>
    <row r="293" spans="1:2" x14ac:dyDescent="0.25">
      <c r="A293"/>
      <c r="B293"/>
    </row>
    <row r="294" spans="1:2" x14ac:dyDescent="0.25">
      <c r="A294"/>
      <c r="B294"/>
    </row>
    <row r="295" spans="1:2" x14ac:dyDescent="0.25">
      <c r="A295"/>
      <c r="B295"/>
    </row>
    <row r="296" spans="1:2" x14ac:dyDescent="0.25">
      <c r="A296"/>
      <c r="B296"/>
    </row>
    <row r="297" spans="1:2" x14ac:dyDescent="0.25">
      <c r="A297"/>
      <c r="B297"/>
    </row>
    <row r="298" spans="1:2" x14ac:dyDescent="0.25">
      <c r="A298"/>
      <c r="B298"/>
    </row>
    <row r="299" spans="1:2" x14ac:dyDescent="0.25">
      <c r="A299"/>
      <c r="B299"/>
    </row>
    <row r="300" spans="1:2" x14ac:dyDescent="0.25">
      <c r="A300"/>
      <c r="B300"/>
    </row>
    <row r="301" spans="1:2" x14ac:dyDescent="0.25">
      <c r="A301"/>
      <c r="B301"/>
    </row>
    <row r="302" spans="1:2" x14ac:dyDescent="0.25">
      <c r="A302"/>
      <c r="B302"/>
    </row>
    <row r="303" spans="1:2" x14ac:dyDescent="0.25">
      <c r="A303"/>
      <c r="B303"/>
    </row>
    <row r="304" spans="1:2" x14ac:dyDescent="0.25">
      <c r="A304"/>
      <c r="B304"/>
    </row>
    <row r="305" spans="1:2" x14ac:dyDescent="0.25">
      <c r="A305"/>
      <c r="B305"/>
    </row>
    <row r="306" spans="1:2" x14ac:dyDescent="0.25">
      <c r="A306"/>
      <c r="B306"/>
    </row>
    <row r="307" spans="1:2" x14ac:dyDescent="0.25">
      <c r="A307"/>
      <c r="B307"/>
    </row>
    <row r="308" spans="1:2" x14ac:dyDescent="0.25">
      <c r="A308"/>
      <c r="B308"/>
    </row>
    <row r="309" spans="1:2" x14ac:dyDescent="0.25">
      <c r="A309"/>
      <c r="B309"/>
    </row>
    <row r="310" spans="1:2" x14ac:dyDescent="0.25">
      <c r="A310"/>
      <c r="B310"/>
    </row>
    <row r="311" spans="1:2" x14ac:dyDescent="0.25">
      <c r="A311"/>
      <c r="B311"/>
    </row>
    <row r="312" spans="1:2" x14ac:dyDescent="0.25">
      <c r="A312"/>
      <c r="B312"/>
    </row>
    <row r="313" spans="1:2" x14ac:dyDescent="0.25">
      <c r="A313"/>
      <c r="B313"/>
    </row>
    <row r="314" spans="1:2" x14ac:dyDescent="0.25">
      <c r="A314"/>
      <c r="B314"/>
    </row>
    <row r="315" spans="1:2" x14ac:dyDescent="0.25">
      <c r="A315"/>
      <c r="B315"/>
    </row>
    <row r="316" spans="1:2" x14ac:dyDescent="0.25">
      <c r="A316"/>
      <c r="B316"/>
    </row>
    <row r="317" spans="1:2" x14ac:dyDescent="0.25">
      <c r="A317"/>
      <c r="B317"/>
    </row>
    <row r="318" spans="1:2" x14ac:dyDescent="0.25">
      <c r="A318"/>
      <c r="B318"/>
    </row>
    <row r="319" spans="1:2" x14ac:dyDescent="0.25">
      <c r="A319"/>
      <c r="B319"/>
    </row>
    <row r="320" spans="1:2" x14ac:dyDescent="0.25">
      <c r="A320"/>
      <c r="B320"/>
    </row>
    <row r="321" spans="1:2" x14ac:dyDescent="0.25">
      <c r="A321"/>
      <c r="B321"/>
    </row>
    <row r="322" spans="1:2" x14ac:dyDescent="0.25">
      <c r="A322"/>
      <c r="B322"/>
    </row>
    <row r="323" spans="1:2" x14ac:dyDescent="0.25">
      <c r="A323"/>
      <c r="B323"/>
    </row>
    <row r="324" spans="1:2" x14ac:dyDescent="0.25">
      <c r="A324"/>
      <c r="B324"/>
    </row>
    <row r="325" spans="1:2" x14ac:dyDescent="0.25">
      <c r="A325"/>
      <c r="B325"/>
    </row>
    <row r="326" spans="1:2" x14ac:dyDescent="0.25">
      <c r="A326"/>
      <c r="B326"/>
    </row>
    <row r="327" spans="1:2" x14ac:dyDescent="0.25">
      <c r="A327"/>
      <c r="B327"/>
    </row>
    <row r="328" spans="1:2" x14ac:dyDescent="0.25">
      <c r="A328"/>
      <c r="B328"/>
    </row>
    <row r="329" spans="1:2" x14ac:dyDescent="0.25">
      <c r="A329"/>
      <c r="B329"/>
    </row>
    <row r="330" spans="1:2" x14ac:dyDescent="0.25">
      <c r="A330"/>
      <c r="B330"/>
    </row>
    <row r="331" spans="1:2" x14ac:dyDescent="0.25">
      <c r="A331"/>
      <c r="B331"/>
    </row>
    <row r="332" spans="1:2" x14ac:dyDescent="0.25">
      <c r="A332"/>
      <c r="B332"/>
    </row>
    <row r="333" spans="1:2" x14ac:dyDescent="0.25">
      <c r="A333"/>
      <c r="B333"/>
    </row>
    <row r="334" spans="1:2" x14ac:dyDescent="0.25">
      <c r="A334"/>
      <c r="B334"/>
    </row>
    <row r="335" spans="1:2" x14ac:dyDescent="0.25">
      <c r="A335"/>
      <c r="B335"/>
    </row>
    <row r="336" spans="1:2" x14ac:dyDescent="0.25">
      <c r="A336"/>
      <c r="B336"/>
    </row>
    <row r="337" spans="1:2" x14ac:dyDescent="0.25">
      <c r="A337"/>
      <c r="B337"/>
    </row>
    <row r="338" spans="1:2" x14ac:dyDescent="0.25">
      <c r="A338"/>
      <c r="B338"/>
    </row>
    <row r="339" spans="1:2" x14ac:dyDescent="0.25">
      <c r="A339"/>
      <c r="B339"/>
    </row>
    <row r="340" spans="1:2" x14ac:dyDescent="0.25">
      <c r="A340"/>
      <c r="B340"/>
    </row>
    <row r="341" spans="1:2" x14ac:dyDescent="0.25">
      <c r="A341"/>
      <c r="B341"/>
    </row>
    <row r="342" spans="1:2" x14ac:dyDescent="0.25">
      <c r="A342"/>
      <c r="B342"/>
    </row>
    <row r="343" spans="1:2" x14ac:dyDescent="0.25">
      <c r="A343"/>
      <c r="B343"/>
    </row>
    <row r="344" spans="1:2" x14ac:dyDescent="0.25">
      <c r="A344"/>
      <c r="B344"/>
    </row>
    <row r="345" spans="1:2" x14ac:dyDescent="0.25">
      <c r="A345"/>
      <c r="B345"/>
    </row>
    <row r="346" spans="1:2" x14ac:dyDescent="0.25">
      <c r="A346"/>
      <c r="B346"/>
    </row>
    <row r="347" spans="1:2" x14ac:dyDescent="0.25">
      <c r="A347"/>
      <c r="B347"/>
    </row>
    <row r="348" spans="1:2" x14ac:dyDescent="0.25">
      <c r="A348"/>
      <c r="B348"/>
    </row>
    <row r="349" spans="1:2" x14ac:dyDescent="0.25">
      <c r="A349"/>
      <c r="B349"/>
    </row>
    <row r="350" spans="1:2" x14ac:dyDescent="0.25">
      <c r="A350"/>
      <c r="B350"/>
    </row>
    <row r="351" spans="1:2" x14ac:dyDescent="0.25">
      <c r="A351"/>
      <c r="B351"/>
    </row>
    <row r="352" spans="1:2" x14ac:dyDescent="0.25">
      <c r="A352"/>
      <c r="B352"/>
    </row>
    <row r="353" spans="1:2" x14ac:dyDescent="0.25">
      <c r="A353"/>
      <c r="B353"/>
    </row>
    <row r="354" spans="1:2" x14ac:dyDescent="0.25">
      <c r="A354"/>
      <c r="B354"/>
    </row>
    <row r="355" spans="1:2" x14ac:dyDescent="0.25">
      <c r="A355"/>
      <c r="B355"/>
    </row>
    <row r="356" spans="1:2" x14ac:dyDescent="0.25">
      <c r="A356"/>
      <c r="B356"/>
    </row>
    <row r="357" spans="1:2" x14ac:dyDescent="0.25">
      <c r="A357"/>
      <c r="B357"/>
    </row>
    <row r="358" spans="1:2" x14ac:dyDescent="0.25">
      <c r="A358"/>
      <c r="B358"/>
    </row>
    <row r="359" spans="1:2" x14ac:dyDescent="0.25">
      <c r="A359"/>
      <c r="B359"/>
    </row>
    <row r="360" spans="1:2" x14ac:dyDescent="0.25">
      <c r="A360"/>
      <c r="B360"/>
    </row>
    <row r="361" spans="1:2" x14ac:dyDescent="0.25">
      <c r="A361"/>
      <c r="B361"/>
    </row>
    <row r="362" spans="1:2" x14ac:dyDescent="0.25">
      <c r="A362"/>
      <c r="B362"/>
    </row>
    <row r="363" spans="1:2" x14ac:dyDescent="0.25">
      <c r="A363"/>
      <c r="B363"/>
    </row>
    <row r="364" spans="1:2" x14ac:dyDescent="0.25">
      <c r="A364"/>
      <c r="B364"/>
    </row>
    <row r="365" spans="1:2" x14ac:dyDescent="0.25">
      <c r="A365"/>
      <c r="B365"/>
    </row>
    <row r="366" spans="1:2" x14ac:dyDescent="0.25">
      <c r="A366"/>
      <c r="B366"/>
    </row>
    <row r="367" spans="1:2" x14ac:dyDescent="0.25">
      <c r="A367"/>
      <c r="B367"/>
    </row>
    <row r="368" spans="1:2" x14ac:dyDescent="0.25">
      <c r="A368"/>
      <c r="B368"/>
    </row>
    <row r="369" spans="1:2" x14ac:dyDescent="0.25">
      <c r="A369"/>
      <c r="B369"/>
    </row>
    <row r="370" spans="1:2" x14ac:dyDescent="0.25">
      <c r="A370"/>
      <c r="B370"/>
    </row>
    <row r="371" spans="1:2" x14ac:dyDescent="0.25">
      <c r="A371"/>
      <c r="B371"/>
    </row>
    <row r="372" spans="1:2" x14ac:dyDescent="0.25">
      <c r="A372"/>
      <c r="B372"/>
    </row>
    <row r="373" spans="1:2" x14ac:dyDescent="0.25">
      <c r="A373"/>
      <c r="B373"/>
    </row>
    <row r="374" spans="1:2" x14ac:dyDescent="0.25">
      <c r="A374"/>
      <c r="B374"/>
    </row>
    <row r="375" spans="1:2" x14ac:dyDescent="0.25">
      <c r="A375"/>
      <c r="B375"/>
    </row>
    <row r="376" spans="1:2" x14ac:dyDescent="0.25">
      <c r="A376"/>
      <c r="B376"/>
    </row>
    <row r="377" spans="1:2" x14ac:dyDescent="0.25">
      <c r="A377"/>
      <c r="B377"/>
    </row>
    <row r="378" spans="1:2" x14ac:dyDescent="0.25">
      <c r="A378"/>
      <c r="B378"/>
    </row>
    <row r="379" spans="1:2" x14ac:dyDescent="0.25">
      <c r="A379"/>
      <c r="B379"/>
    </row>
    <row r="380" spans="1:2" x14ac:dyDescent="0.25">
      <c r="A380"/>
      <c r="B380"/>
    </row>
    <row r="381" spans="1:2" x14ac:dyDescent="0.25">
      <c r="A381"/>
      <c r="B381"/>
    </row>
    <row r="382" spans="1:2" x14ac:dyDescent="0.25">
      <c r="A382"/>
      <c r="B382"/>
    </row>
    <row r="383" spans="1:2" x14ac:dyDescent="0.25">
      <c r="A383"/>
      <c r="B383"/>
    </row>
    <row r="384" spans="1:2" x14ac:dyDescent="0.25">
      <c r="A384"/>
      <c r="B384"/>
    </row>
    <row r="385" spans="1:2" x14ac:dyDescent="0.25">
      <c r="A385"/>
      <c r="B385"/>
    </row>
    <row r="386" spans="1:2" x14ac:dyDescent="0.25">
      <c r="A386"/>
      <c r="B386"/>
    </row>
    <row r="387" spans="1:2" x14ac:dyDescent="0.25">
      <c r="A387"/>
      <c r="B387"/>
    </row>
    <row r="388" spans="1:2" x14ac:dyDescent="0.25">
      <c r="A388"/>
      <c r="B388"/>
    </row>
    <row r="389" spans="1:2" x14ac:dyDescent="0.25">
      <c r="A389"/>
      <c r="B389"/>
    </row>
    <row r="390" spans="1:2" x14ac:dyDescent="0.25">
      <c r="A390"/>
      <c r="B390"/>
    </row>
    <row r="391" spans="1:2" x14ac:dyDescent="0.25">
      <c r="A391"/>
      <c r="B391"/>
    </row>
    <row r="392" spans="1:2" x14ac:dyDescent="0.25">
      <c r="A392"/>
      <c r="B392"/>
    </row>
    <row r="393" spans="1:2" x14ac:dyDescent="0.25">
      <c r="A393"/>
      <c r="B393"/>
    </row>
    <row r="394" spans="1:2" x14ac:dyDescent="0.25">
      <c r="A394"/>
      <c r="B394"/>
    </row>
    <row r="395" spans="1:2" x14ac:dyDescent="0.25">
      <c r="A395"/>
      <c r="B395"/>
    </row>
    <row r="396" spans="1:2" x14ac:dyDescent="0.25">
      <c r="A396"/>
      <c r="B396"/>
    </row>
    <row r="397" spans="1:2" x14ac:dyDescent="0.25">
      <c r="A397"/>
      <c r="B397"/>
    </row>
    <row r="398" spans="1:2" x14ac:dyDescent="0.25">
      <c r="A398"/>
      <c r="B398"/>
    </row>
    <row r="399" spans="1:2" x14ac:dyDescent="0.25">
      <c r="A399"/>
      <c r="B399"/>
    </row>
    <row r="400" spans="1:2" x14ac:dyDescent="0.25">
      <c r="A400"/>
      <c r="B400"/>
    </row>
    <row r="401" spans="1:2" x14ac:dyDescent="0.25">
      <c r="A401"/>
      <c r="B401"/>
    </row>
    <row r="402" spans="1:2" x14ac:dyDescent="0.25">
      <c r="A402"/>
      <c r="B402"/>
    </row>
    <row r="403" spans="1:2" x14ac:dyDescent="0.25">
      <c r="A403"/>
      <c r="B403"/>
    </row>
    <row r="404" spans="1:2" x14ac:dyDescent="0.25">
      <c r="A404"/>
      <c r="B404"/>
    </row>
    <row r="405" spans="1:2" x14ac:dyDescent="0.25">
      <c r="A405"/>
      <c r="B405"/>
    </row>
    <row r="406" spans="1:2" x14ac:dyDescent="0.25">
      <c r="A406"/>
      <c r="B406"/>
    </row>
    <row r="407" spans="1:2" x14ac:dyDescent="0.25">
      <c r="A407"/>
      <c r="B407"/>
    </row>
    <row r="408" spans="1:2" x14ac:dyDescent="0.25">
      <c r="A408"/>
      <c r="B408"/>
    </row>
    <row r="409" spans="1:2" x14ac:dyDescent="0.25">
      <c r="A409"/>
      <c r="B409"/>
    </row>
    <row r="410" spans="1:2" x14ac:dyDescent="0.25">
      <c r="A410"/>
      <c r="B410"/>
    </row>
    <row r="411" spans="1:2" x14ac:dyDescent="0.25">
      <c r="A411"/>
      <c r="B411"/>
    </row>
    <row r="412" spans="1:2" x14ac:dyDescent="0.25">
      <c r="A412"/>
      <c r="B412"/>
    </row>
    <row r="413" spans="1:2" x14ac:dyDescent="0.25">
      <c r="A413"/>
      <c r="B413"/>
    </row>
    <row r="414" spans="1:2" x14ac:dyDescent="0.25">
      <c r="A414"/>
      <c r="B414"/>
    </row>
    <row r="415" spans="1:2" x14ac:dyDescent="0.25">
      <c r="A415"/>
      <c r="B415"/>
    </row>
    <row r="416" spans="1:2" x14ac:dyDescent="0.25">
      <c r="A416"/>
      <c r="B416"/>
    </row>
    <row r="417" spans="1:2" x14ac:dyDescent="0.25">
      <c r="A417"/>
      <c r="B417"/>
    </row>
    <row r="418" spans="1:2" x14ac:dyDescent="0.25">
      <c r="A418"/>
      <c r="B418"/>
    </row>
    <row r="419" spans="1:2" x14ac:dyDescent="0.25">
      <c r="A419"/>
      <c r="B419"/>
    </row>
    <row r="420" spans="1:2" x14ac:dyDescent="0.25">
      <c r="A420"/>
      <c r="B420"/>
    </row>
    <row r="421" spans="1:2" x14ac:dyDescent="0.25">
      <c r="A421"/>
      <c r="B421"/>
    </row>
    <row r="422" spans="1:2" x14ac:dyDescent="0.25">
      <c r="A422"/>
      <c r="B422"/>
    </row>
    <row r="423" spans="1:2" x14ac:dyDescent="0.25">
      <c r="A423"/>
      <c r="B423"/>
    </row>
    <row r="424" spans="1:2" x14ac:dyDescent="0.25">
      <c r="A424"/>
      <c r="B424"/>
    </row>
    <row r="425" spans="1:2" x14ac:dyDescent="0.25">
      <c r="A425"/>
      <c r="B425"/>
    </row>
    <row r="426" spans="1:2" x14ac:dyDescent="0.25">
      <c r="A426"/>
      <c r="B426"/>
    </row>
    <row r="427" spans="1:2" x14ac:dyDescent="0.25">
      <c r="A427"/>
      <c r="B427"/>
    </row>
    <row r="428" spans="1:2" x14ac:dyDescent="0.25">
      <c r="A428"/>
      <c r="B428"/>
    </row>
    <row r="429" spans="1:2" x14ac:dyDescent="0.25">
      <c r="A429"/>
      <c r="B429"/>
    </row>
    <row r="430" spans="1:2" x14ac:dyDescent="0.25">
      <c r="A430"/>
      <c r="B430"/>
    </row>
    <row r="431" spans="1:2" x14ac:dyDescent="0.25">
      <c r="A431"/>
      <c r="B431"/>
    </row>
    <row r="432" spans="1:2" x14ac:dyDescent="0.25">
      <c r="A432"/>
      <c r="B432"/>
    </row>
    <row r="433" spans="1:2" x14ac:dyDescent="0.25">
      <c r="A433"/>
      <c r="B433"/>
    </row>
    <row r="434" spans="1:2" x14ac:dyDescent="0.25">
      <c r="A434"/>
      <c r="B434"/>
    </row>
    <row r="435" spans="1:2" x14ac:dyDescent="0.25">
      <c r="A435"/>
      <c r="B435"/>
    </row>
    <row r="436" spans="1:2" x14ac:dyDescent="0.25">
      <c r="A436"/>
      <c r="B436"/>
    </row>
    <row r="437" spans="1:2" x14ac:dyDescent="0.25">
      <c r="A437"/>
      <c r="B437"/>
    </row>
    <row r="438" spans="1:2" x14ac:dyDescent="0.25">
      <c r="A438"/>
      <c r="B438"/>
    </row>
    <row r="439" spans="1:2" x14ac:dyDescent="0.25">
      <c r="A439"/>
      <c r="B439"/>
    </row>
    <row r="440" spans="1:2" x14ac:dyDescent="0.25">
      <c r="A440"/>
      <c r="B440"/>
    </row>
    <row r="441" spans="1:2" x14ac:dyDescent="0.25">
      <c r="A441"/>
      <c r="B441"/>
    </row>
    <row r="442" spans="1:2" x14ac:dyDescent="0.25">
      <c r="A442"/>
      <c r="B442"/>
    </row>
    <row r="443" spans="1:2" x14ac:dyDescent="0.25">
      <c r="A443"/>
      <c r="B443"/>
    </row>
    <row r="444" spans="1:2" x14ac:dyDescent="0.25">
      <c r="A444"/>
      <c r="B444"/>
    </row>
    <row r="445" spans="1:2" x14ac:dyDescent="0.25">
      <c r="A445"/>
      <c r="B445"/>
    </row>
    <row r="446" spans="1:2" x14ac:dyDescent="0.25">
      <c r="A446"/>
      <c r="B446"/>
    </row>
    <row r="447" spans="1:2" x14ac:dyDescent="0.25">
      <c r="A447"/>
      <c r="B447"/>
    </row>
    <row r="448" spans="1:2" x14ac:dyDescent="0.25">
      <c r="A448"/>
      <c r="B448"/>
    </row>
    <row r="449" spans="1:2" x14ac:dyDescent="0.25">
      <c r="A449"/>
      <c r="B449"/>
    </row>
    <row r="450" spans="1:2" x14ac:dyDescent="0.25">
      <c r="A450"/>
      <c r="B450"/>
    </row>
    <row r="451" spans="1:2" x14ac:dyDescent="0.25">
      <c r="A451"/>
      <c r="B451"/>
    </row>
    <row r="452" spans="1:2" x14ac:dyDescent="0.25">
      <c r="A452"/>
      <c r="B452"/>
    </row>
    <row r="453" spans="1:2" x14ac:dyDescent="0.25">
      <c r="A453"/>
      <c r="B453"/>
    </row>
    <row r="454" spans="1:2" x14ac:dyDescent="0.25">
      <c r="A454"/>
      <c r="B454"/>
    </row>
    <row r="455" spans="1:2" x14ac:dyDescent="0.25">
      <c r="A455"/>
      <c r="B455"/>
    </row>
    <row r="456" spans="1:2" x14ac:dyDescent="0.25">
      <c r="A456"/>
      <c r="B456"/>
    </row>
    <row r="457" spans="1:2" x14ac:dyDescent="0.25">
      <c r="A457"/>
      <c r="B457"/>
    </row>
    <row r="458" spans="1:2" x14ac:dyDescent="0.25">
      <c r="A458"/>
      <c r="B458"/>
    </row>
    <row r="459" spans="1:2" x14ac:dyDescent="0.25">
      <c r="A459"/>
      <c r="B459"/>
    </row>
    <row r="460" spans="1:2" x14ac:dyDescent="0.25">
      <c r="A460"/>
      <c r="B460"/>
    </row>
    <row r="461" spans="1:2" x14ac:dyDescent="0.25">
      <c r="A461"/>
      <c r="B461"/>
    </row>
    <row r="462" spans="1:2" x14ac:dyDescent="0.25">
      <c r="A462"/>
      <c r="B462"/>
    </row>
    <row r="463" spans="1:2" x14ac:dyDescent="0.25">
      <c r="A463"/>
      <c r="B463"/>
    </row>
    <row r="464" spans="1:2" x14ac:dyDescent="0.25">
      <c r="A464"/>
      <c r="B464"/>
    </row>
    <row r="465" spans="1:2" x14ac:dyDescent="0.25">
      <c r="A465"/>
      <c r="B465"/>
    </row>
    <row r="466" spans="1:2" x14ac:dyDescent="0.25">
      <c r="A466"/>
      <c r="B466"/>
    </row>
    <row r="467" spans="1:2" x14ac:dyDescent="0.25">
      <c r="A467"/>
      <c r="B467"/>
    </row>
    <row r="468" spans="1:2" x14ac:dyDescent="0.25">
      <c r="A468"/>
      <c r="B468"/>
    </row>
    <row r="469" spans="1:2" x14ac:dyDescent="0.25">
      <c r="A469"/>
      <c r="B469"/>
    </row>
    <row r="470" spans="1:2" x14ac:dyDescent="0.25">
      <c r="A470"/>
      <c r="B470"/>
    </row>
    <row r="471" spans="1:2" x14ac:dyDescent="0.25">
      <c r="A471"/>
      <c r="B471"/>
    </row>
    <row r="472" spans="1:2" x14ac:dyDescent="0.25">
      <c r="A472"/>
      <c r="B472"/>
    </row>
    <row r="473" spans="1:2" x14ac:dyDescent="0.25">
      <c r="A473"/>
      <c r="B473"/>
    </row>
    <row r="474" spans="1:2" x14ac:dyDescent="0.25">
      <c r="A474"/>
      <c r="B474"/>
    </row>
    <row r="475" spans="1:2" x14ac:dyDescent="0.25">
      <c r="A475"/>
      <c r="B475"/>
    </row>
    <row r="476" spans="1:2" x14ac:dyDescent="0.25">
      <c r="A476"/>
      <c r="B476"/>
    </row>
    <row r="477" spans="1:2" x14ac:dyDescent="0.25">
      <c r="A477"/>
      <c r="B477"/>
    </row>
    <row r="478" spans="1:2" x14ac:dyDescent="0.25">
      <c r="A478"/>
      <c r="B478"/>
    </row>
    <row r="479" spans="1:2" x14ac:dyDescent="0.25">
      <c r="A479"/>
      <c r="B479"/>
    </row>
    <row r="480" spans="1:2" x14ac:dyDescent="0.25">
      <c r="A480"/>
      <c r="B480"/>
    </row>
    <row r="481" spans="1:2" x14ac:dyDescent="0.25">
      <c r="A481"/>
      <c r="B481"/>
    </row>
    <row r="482" spans="1:2" x14ac:dyDescent="0.25">
      <c r="A482"/>
      <c r="B482"/>
    </row>
    <row r="483" spans="1:2" x14ac:dyDescent="0.25">
      <c r="A483"/>
      <c r="B483"/>
    </row>
    <row r="484" spans="1:2" x14ac:dyDescent="0.25">
      <c r="A484"/>
      <c r="B484"/>
    </row>
    <row r="485" spans="1:2" x14ac:dyDescent="0.25">
      <c r="A485"/>
      <c r="B485"/>
    </row>
    <row r="486" spans="1:2" x14ac:dyDescent="0.25">
      <c r="A486"/>
      <c r="B486"/>
    </row>
    <row r="487" spans="1:2" x14ac:dyDescent="0.25">
      <c r="A487"/>
      <c r="B487"/>
    </row>
    <row r="488" spans="1:2" x14ac:dyDescent="0.25">
      <c r="A488"/>
      <c r="B488"/>
    </row>
    <row r="489" spans="1:2" x14ac:dyDescent="0.25">
      <c r="A489"/>
      <c r="B489"/>
    </row>
    <row r="490" spans="1:2" x14ac:dyDescent="0.25">
      <c r="A490"/>
      <c r="B490"/>
    </row>
    <row r="491" spans="1:2" x14ac:dyDescent="0.25">
      <c r="A491"/>
      <c r="B491"/>
    </row>
    <row r="492" spans="1:2" x14ac:dyDescent="0.25">
      <c r="A492"/>
      <c r="B492"/>
    </row>
    <row r="493" spans="1:2" x14ac:dyDescent="0.25">
      <c r="A493"/>
      <c r="B493"/>
    </row>
    <row r="494" spans="1:2" x14ac:dyDescent="0.25">
      <c r="A494"/>
      <c r="B494"/>
    </row>
    <row r="495" spans="1:2" x14ac:dyDescent="0.25">
      <c r="A495"/>
      <c r="B495"/>
    </row>
    <row r="496" spans="1:2" x14ac:dyDescent="0.25">
      <c r="A496"/>
      <c r="B496"/>
    </row>
    <row r="497" spans="1:2" x14ac:dyDescent="0.25">
      <c r="A497"/>
      <c r="B497"/>
    </row>
    <row r="498" spans="1:2" x14ac:dyDescent="0.25">
      <c r="A498"/>
      <c r="B498"/>
    </row>
    <row r="499" spans="1:2" x14ac:dyDescent="0.25">
      <c r="A499"/>
      <c r="B499"/>
    </row>
    <row r="500" spans="1:2" x14ac:dyDescent="0.25">
      <c r="A500"/>
      <c r="B500"/>
    </row>
    <row r="501" spans="1:2" x14ac:dyDescent="0.25">
      <c r="A501"/>
      <c r="B501"/>
    </row>
    <row r="502" spans="1:2" x14ac:dyDescent="0.25">
      <c r="A502"/>
      <c r="B502"/>
    </row>
    <row r="503" spans="1:2" x14ac:dyDescent="0.25">
      <c r="A503"/>
      <c r="B503"/>
    </row>
    <row r="504" spans="1:2" x14ac:dyDescent="0.25">
      <c r="A504"/>
      <c r="B504"/>
    </row>
    <row r="505" spans="1:2" x14ac:dyDescent="0.25">
      <c r="A505"/>
      <c r="B505"/>
    </row>
    <row r="506" spans="1:2" x14ac:dyDescent="0.25">
      <c r="A506"/>
      <c r="B506"/>
    </row>
    <row r="507" spans="1:2" x14ac:dyDescent="0.25">
      <c r="A507"/>
      <c r="B507"/>
    </row>
    <row r="508" spans="1:2" x14ac:dyDescent="0.25">
      <c r="A508"/>
      <c r="B508"/>
    </row>
    <row r="509" spans="1:2" x14ac:dyDescent="0.25">
      <c r="A509"/>
      <c r="B509"/>
    </row>
    <row r="510" spans="1:2" x14ac:dyDescent="0.25">
      <c r="A510"/>
      <c r="B510"/>
    </row>
    <row r="511" spans="1:2" x14ac:dyDescent="0.25">
      <c r="A511"/>
      <c r="B511"/>
    </row>
    <row r="512" spans="1:2" x14ac:dyDescent="0.25">
      <c r="A512"/>
      <c r="B512"/>
    </row>
    <row r="513" spans="1:2" x14ac:dyDescent="0.25">
      <c r="A513"/>
      <c r="B513"/>
    </row>
    <row r="514" spans="1:2" x14ac:dyDescent="0.25">
      <c r="A514"/>
      <c r="B514"/>
    </row>
    <row r="515" spans="1:2" x14ac:dyDescent="0.25">
      <c r="A515"/>
      <c r="B515"/>
    </row>
    <row r="516" spans="1:2" x14ac:dyDescent="0.25">
      <c r="A516"/>
      <c r="B516"/>
    </row>
    <row r="517" spans="1:2" x14ac:dyDescent="0.25">
      <c r="A517"/>
      <c r="B517"/>
    </row>
    <row r="518" spans="1:2" x14ac:dyDescent="0.25">
      <c r="A518"/>
      <c r="B518"/>
    </row>
    <row r="519" spans="1:2" x14ac:dyDescent="0.25">
      <c r="A519"/>
      <c r="B519"/>
    </row>
    <row r="520" spans="1:2" x14ac:dyDescent="0.25">
      <c r="A520"/>
      <c r="B520"/>
    </row>
    <row r="521" spans="1:2" x14ac:dyDescent="0.25">
      <c r="A521"/>
      <c r="B521"/>
    </row>
    <row r="522" spans="1:2" x14ac:dyDescent="0.25">
      <c r="A522"/>
      <c r="B522"/>
    </row>
    <row r="523" spans="1:2" x14ac:dyDescent="0.25">
      <c r="A523"/>
      <c r="B523"/>
    </row>
    <row r="524" spans="1:2" x14ac:dyDescent="0.25">
      <c r="A524"/>
      <c r="B524"/>
    </row>
    <row r="525" spans="1:2" x14ac:dyDescent="0.25">
      <c r="A525"/>
      <c r="B525"/>
    </row>
    <row r="526" spans="1:2" x14ac:dyDescent="0.25">
      <c r="A526"/>
      <c r="B526"/>
    </row>
    <row r="527" spans="1:2" x14ac:dyDescent="0.25">
      <c r="A527"/>
      <c r="B527"/>
    </row>
    <row r="528" spans="1:2" x14ac:dyDescent="0.25">
      <c r="A528"/>
      <c r="B528"/>
    </row>
    <row r="529" spans="1:2" x14ac:dyDescent="0.25">
      <c r="A529"/>
      <c r="B529"/>
    </row>
    <row r="530" spans="1:2" x14ac:dyDescent="0.25">
      <c r="A530"/>
      <c r="B530"/>
    </row>
    <row r="531" spans="1:2" x14ac:dyDescent="0.25">
      <c r="A531"/>
      <c r="B531"/>
    </row>
    <row r="532" spans="1:2" x14ac:dyDescent="0.25">
      <c r="A532"/>
      <c r="B532"/>
    </row>
    <row r="533" spans="1:2" x14ac:dyDescent="0.25">
      <c r="A533"/>
      <c r="B533"/>
    </row>
    <row r="534" spans="1:2" x14ac:dyDescent="0.25">
      <c r="A534"/>
      <c r="B534"/>
    </row>
    <row r="535" spans="1:2" x14ac:dyDescent="0.25">
      <c r="A535"/>
      <c r="B535"/>
    </row>
    <row r="536" spans="1:2" x14ac:dyDescent="0.25">
      <c r="A536"/>
      <c r="B536"/>
    </row>
    <row r="537" spans="1:2" x14ac:dyDescent="0.25">
      <c r="A537"/>
      <c r="B537"/>
    </row>
    <row r="538" spans="1:2" x14ac:dyDescent="0.25">
      <c r="A538"/>
      <c r="B538"/>
    </row>
    <row r="539" spans="1:2" x14ac:dyDescent="0.25">
      <c r="A539"/>
      <c r="B539"/>
    </row>
    <row r="540" spans="1:2" x14ac:dyDescent="0.25">
      <c r="A540"/>
      <c r="B540"/>
    </row>
    <row r="541" spans="1:2" x14ac:dyDescent="0.25">
      <c r="A541"/>
      <c r="B541"/>
    </row>
    <row r="542" spans="1:2" x14ac:dyDescent="0.25">
      <c r="A542"/>
      <c r="B542"/>
    </row>
    <row r="543" spans="1:2" x14ac:dyDescent="0.25">
      <c r="A543"/>
      <c r="B543"/>
    </row>
    <row r="544" spans="1:2" x14ac:dyDescent="0.25">
      <c r="A544"/>
      <c r="B544"/>
    </row>
    <row r="545" spans="1:2" x14ac:dyDescent="0.25">
      <c r="A545"/>
      <c r="B545"/>
    </row>
    <row r="546" spans="1:2" x14ac:dyDescent="0.25">
      <c r="A546"/>
      <c r="B546"/>
    </row>
    <row r="547" spans="1:2" x14ac:dyDescent="0.25">
      <c r="A547"/>
      <c r="B547"/>
    </row>
    <row r="548" spans="1:2" x14ac:dyDescent="0.25">
      <c r="A548"/>
      <c r="B548"/>
    </row>
    <row r="549" spans="1:2" x14ac:dyDescent="0.25">
      <c r="A549"/>
      <c r="B549"/>
    </row>
    <row r="550" spans="1:2" x14ac:dyDescent="0.25">
      <c r="A550"/>
      <c r="B550"/>
    </row>
    <row r="551" spans="1:2" x14ac:dyDescent="0.25">
      <c r="A551"/>
      <c r="B551"/>
    </row>
    <row r="552" spans="1:2" x14ac:dyDescent="0.25">
      <c r="A552"/>
      <c r="B552"/>
    </row>
    <row r="553" spans="1:2" x14ac:dyDescent="0.25">
      <c r="A553"/>
      <c r="B553"/>
    </row>
    <row r="554" spans="1:2" x14ac:dyDescent="0.25">
      <c r="A554"/>
      <c r="B554"/>
    </row>
    <row r="555" spans="1:2" x14ac:dyDescent="0.25">
      <c r="A555"/>
      <c r="B555"/>
    </row>
    <row r="556" spans="1:2" x14ac:dyDescent="0.25">
      <c r="A556"/>
      <c r="B556"/>
    </row>
    <row r="557" spans="1:2" x14ac:dyDescent="0.25">
      <c r="A557"/>
      <c r="B557"/>
    </row>
    <row r="558" spans="1:2" x14ac:dyDescent="0.25">
      <c r="A558"/>
      <c r="B558"/>
    </row>
    <row r="559" spans="1:2" x14ac:dyDescent="0.25">
      <c r="A559"/>
      <c r="B559"/>
    </row>
    <row r="560" spans="1:2" x14ac:dyDescent="0.25">
      <c r="A560"/>
      <c r="B560"/>
    </row>
    <row r="561" spans="1:2" x14ac:dyDescent="0.25">
      <c r="A561"/>
      <c r="B561"/>
    </row>
    <row r="562" spans="1:2" x14ac:dyDescent="0.25">
      <c r="A562"/>
      <c r="B562"/>
    </row>
    <row r="563" spans="1:2" x14ac:dyDescent="0.25">
      <c r="A563"/>
      <c r="B563"/>
    </row>
    <row r="564" spans="1:2" x14ac:dyDescent="0.25">
      <c r="A564"/>
      <c r="B564"/>
    </row>
    <row r="565" spans="1:2" x14ac:dyDescent="0.25">
      <c r="A565"/>
      <c r="B565"/>
    </row>
    <row r="566" spans="1:2" x14ac:dyDescent="0.25">
      <c r="A566"/>
      <c r="B566"/>
    </row>
    <row r="567" spans="1:2" x14ac:dyDescent="0.25">
      <c r="A567"/>
      <c r="B567"/>
    </row>
    <row r="568" spans="1:2" x14ac:dyDescent="0.25">
      <c r="A568"/>
      <c r="B568"/>
    </row>
    <row r="569" spans="1:2" x14ac:dyDescent="0.25">
      <c r="A569"/>
      <c r="B569"/>
    </row>
    <row r="570" spans="1:2" x14ac:dyDescent="0.25">
      <c r="A570"/>
      <c r="B570"/>
    </row>
    <row r="571" spans="1:2" x14ac:dyDescent="0.25">
      <c r="A571"/>
      <c r="B571"/>
    </row>
    <row r="572" spans="1:2" x14ac:dyDescent="0.25">
      <c r="A572"/>
      <c r="B572"/>
    </row>
    <row r="573" spans="1:2" x14ac:dyDescent="0.25">
      <c r="A573"/>
      <c r="B573"/>
    </row>
    <row r="574" spans="1:2" x14ac:dyDescent="0.25">
      <c r="A574"/>
      <c r="B574"/>
    </row>
    <row r="575" spans="1:2" x14ac:dyDescent="0.25">
      <c r="A575"/>
      <c r="B575"/>
    </row>
    <row r="576" spans="1:2" x14ac:dyDescent="0.25">
      <c r="A576"/>
      <c r="B576"/>
    </row>
    <row r="577" spans="1:2" x14ac:dyDescent="0.25">
      <c r="A577"/>
      <c r="B577"/>
    </row>
    <row r="578" spans="1:2" x14ac:dyDescent="0.25">
      <c r="A578"/>
      <c r="B578"/>
    </row>
    <row r="579" spans="1:2" x14ac:dyDescent="0.25">
      <c r="A579"/>
      <c r="B579"/>
    </row>
    <row r="580" spans="1:2" x14ac:dyDescent="0.25">
      <c r="A580"/>
      <c r="B580"/>
    </row>
    <row r="581" spans="1:2" x14ac:dyDescent="0.25">
      <c r="A581"/>
      <c r="B581"/>
    </row>
    <row r="582" spans="1:2" x14ac:dyDescent="0.25">
      <c r="A582"/>
      <c r="B582"/>
    </row>
    <row r="583" spans="1:2" x14ac:dyDescent="0.25">
      <c r="A583"/>
      <c r="B583"/>
    </row>
    <row r="584" spans="1:2" x14ac:dyDescent="0.25">
      <c r="A584"/>
      <c r="B584"/>
    </row>
    <row r="585" spans="1:2" x14ac:dyDescent="0.25">
      <c r="A585"/>
      <c r="B585"/>
    </row>
    <row r="586" spans="1:2" x14ac:dyDescent="0.25">
      <c r="A586"/>
      <c r="B586"/>
    </row>
    <row r="587" spans="1:2" x14ac:dyDescent="0.25">
      <c r="A587"/>
      <c r="B587"/>
    </row>
    <row r="588" spans="1:2" x14ac:dyDescent="0.25">
      <c r="A588"/>
      <c r="B588"/>
    </row>
    <row r="589" spans="1:2" x14ac:dyDescent="0.25">
      <c r="A589"/>
      <c r="B589"/>
    </row>
    <row r="590" spans="1:2" x14ac:dyDescent="0.25">
      <c r="A590"/>
      <c r="B590"/>
    </row>
    <row r="591" spans="1:2" x14ac:dyDescent="0.25">
      <c r="A591"/>
      <c r="B591"/>
    </row>
    <row r="592" spans="1:2" x14ac:dyDescent="0.25">
      <c r="A592"/>
      <c r="B592"/>
    </row>
    <row r="593" spans="1:2" x14ac:dyDescent="0.25">
      <c r="A593"/>
      <c r="B593"/>
    </row>
    <row r="594" spans="1:2" x14ac:dyDescent="0.25">
      <c r="A594"/>
      <c r="B594"/>
    </row>
    <row r="595" spans="1:2" x14ac:dyDescent="0.25">
      <c r="A595"/>
      <c r="B595"/>
    </row>
    <row r="596" spans="1:2" x14ac:dyDescent="0.25">
      <c r="A596"/>
      <c r="B596"/>
    </row>
    <row r="597" spans="1:2" x14ac:dyDescent="0.25">
      <c r="A597"/>
      <c r="B597"/>
    </row>
    <row r="598" spans="1:2" x14ac:dyDescent="0.25">
      <c r="A598"/>
      <c r="B598"/>
    </row>
    <row r="599" spans="1:2" x14ac:dyDescent="0.25">
      <c r="A599"/>
      <c r="B599"/>
    </row>
    <row r="600" spans="1:2" x14ac:dyDescent="0.25">
      <c r="A600"/>
      <c r="B600"/>
    </row>
    <row r="601" spans="1:2" x14ac:dyDescent="0.25">
      <c r="A601"/>
      <c r="B601"/>
    </row>
    <row r="602" spans="1:2" x14ac:dyDescent="0.25">
      <c r="A602"/>
      <c r="B602"/>
    </row>
    <row r="603" spans="1:2" x14ac:dyDescent="0.25">
      <c r="A603"/>
      <c r="B603"/>
    </row>
    <row r="604" spans="1:2" x14ac:dyDescent="0.25">
      <c r="A604"/>
      <c r="B604"/>
    </row>
  </sheetData>
  <mergeCells count="3">
    <mergeCell ref="J1:K1"/>
    <mergeCell ref="H1:I1"/>
    <mergeCell ref="L1:M1"/>
  </mergeCells>
  <pageMargins left="0.7" right="0.7" top="0.75" bottom="0.75" header="0.3" footer="0.3"/>
  <pageSetup orientation="portrait" horizontalDpi="4294967295" verticalDpi="4294967295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78"/>
  <sheetViews>
    <sheetView zoomScale="85" zoomScaleNormal="85" workbookViewId="0">
      <pane xSplit="3" ySplit="4" topLeftCell="P5" activePane="bottomRight" state="frozen"/>
      <selection pane="topRight" activeCell="D1" sqref="D1"/>
      <selection pane="bottomLeft" activeCell="A5" sqref="A5"/>
      <selection pane="bottomRight" activeCell="C22" sqref="C1:C1048576"/>
    </sheetView>
  </sheetViews>
  <sheetFormatPr baseColWidth="10" defaultRowHeight="15" x14ac:dyDescent="0.25"/>
  <cols>
    <col min="1" max="1" width="12.7109375" bestFit="1" customWidth="1"/>
    <col min="2" max="2" width="18.85546875" bestFit="1" customWidth="1"/>
    <col min="3" max="3" width="15.5703125" bestFit="1" customWidth="1"/>
    <col min="4" max="4" width="15.5703125" customWidth="1"/>
  </cols>
  <sheetData>
    <row r="1" spans="1:35" x14ac:dyDescent="0.25">
      <c r="A1" s="2" t="s">
        <v>258</v>
      </c>
      <c r="D1" t="s">
        <v>216</v>
      </c>
    </row>
    <row r="3" spans="1:35" x14ac:dyDescent="0.25">
      <c r="A3" s="2" t="s">
        <v>130</v>
      </c>
      <c r="D3" s="416"/>
      <c r="E3" s="416"/>
      <c r="F3" s="416"/>
      <c r="G3" s="416"/>
      <c r="H3" s="416"/>
      <c r="I3" s="416"/>
    </row>
    <row r="4" spans="1:35" ht="48" x14ac:dyDescent="0.25">
      <c r="A4" s="61" t="s">
        <v>0</v>
      </c>
      <c r="B4" s="61" t="s">
        <v>141</v>
      </c>
      <c r="C4" s="61" t="s">
        <v>132</v>
      </c>
      <c r="D4" s="61" t="s">
        <v>133</v>
      </c>
      <c r="E4" s="61" t="s">
        <v>134</v>
      </c>
      <c r="F4" s="141" t="s">
        <v>134</v>
      </c>
      <c r="G4" s="63" t="s">
        <v>142</v>
      </c>
      <c r="H4" s="64" t="s">
        <v>143</v>
      </c>
      <c r="I4" s="65" t="s">
        <v>144</v>
      </c>
      <c r="J4" s="65" t="s">
        <v>145</v>
      </c>
      <c r="K4" s="64" t="s">
        <v>146</v>
      </c>
      <c r="L4" s="65" t="s">
        <v>147</v>
      </c>
      <c r="M4" s="65" t="s">
        <v>148</v>
      </c>
      <c r="N4" s="64" t="s">
        <v>149</v>
      </c>
      <c r="O4" s="65" t="s">
        <v>150</v>
      </c>
      <c r="P4" s="65" t="s">
        <v>151</v>
      </c>
      <c r="Q4" s="64" t="s">
        <v>152</v>
      </c>
      <c r="R4" s="66" t="s">
        <v>153</v>
      </c>
      <c r="S4" s="67" t="s">
        <v>154</v>
      </c>
      <c r="T4" s="65" t="s">
        <v>147</v>
      </c>
      <c r="U4" s="68" t="s">
        <v>155</v>
      </c>
      <c r="V4" s="69" t="s">
        <v>156</v>
      </c>
      <c r="W4" s="68" t="s">
        <v>157</v>
      </c>
      <c r="X4" s="68" t="s">
        <v>158</v>
      </c>
      <c r="Y4" s="70" t="s">
        <v>159</v>
      </c>
      <c r="Z4" s="71" t="s">
        <v>160</v>
      </c>
      <c r="AA4" s="71" t="s">
        <v>161</v>
      </c>
      <c r="AB4" s="68" t="s">
        <v>162</v>
      </c>
      <c r="AC4" s="72" t="s">
        <v>163</v>
      </c>
      <c r="AD4" s="72" t="s">
        <v>164</v>
      </c>
      <c r="AE4" s="72" t="s">
        <v>165</v>
      </c>
      <c r="AF4" s="73" t="s">
        <v>166</v>
      </c>
      <c r="AG4" s="72" t="s">
        <v>167</v>
      </c>
      <c r="AH4" s="72" t="s">
        <v>168</v>
      </c>
      <c r="AI4" s="72" t="s">
        <v>169</v>
      </c>
    </row>
    <row r="5" spans="1:35" x14ac:dyDescent="0.25">
      <c r="A5" s="62" t="s">
        <v>79</v>
      </c>
      <c r="B5" s="62" t="s">
        <v>171</v>
      </c>
      <c r="C5" s="74" t="s">
        <v>64</v>
      </c>
      <c r="D5" s="74" t="s">
        <v>191</v>
      </c>
      <c r="E5" s="104">
        <v>42309</v>
      </c>
      <c r="F5" s="75">
        <v>42309</v>
      </c>
      <c r="G5" s="76">
        <v>7000</v>
      </c>
      <c r="H5" s="76">
        <v>1000</v>
      </c>
      <c r="I5" s="77">
        <v>1</v>
      </c>
      <c r="J5" s="78">
        <v>1000</v>
      </c>
      <c r="K5" s="76">
        <v>13000</v>
      </c>
      <c r="L5" s="77">
        <v>1</v>
      </c>
      <c r="M5" s="78">
        <v>13000</v>
      </c>
      <c r="N5" s="110">
        <v>1.4999999999999999E-2</v>
      </c>
      <c r="O5" s="80">
        <v>1</v>
      </c>
      <c r="P5" s="81">
        <v>1.4999999999999999E-2</v>
      </c>
      <c r="Q5" s="178">
        <v>12</v>
      </c>
      <c r="R5" s="82">
        <f t="shared" ref="R5:R39" si="0">+G5*J5</f>
        <v>7000000</v>
      </c>
      <c r="S5" s="83">
        <v>1150000</v>
      </c>
      <c r="T5" s="77">
        <v>1</v>
      </c>
      <c r="U5" s="84">
        <v>1150000</v>
      </c>
      <c r="V5" s="179">
        <v>317000</v>
      </c>
      <c r="W5" s="180">
        <v>1</v>
      </c>
      <c r="X5" s="84">
        <v>317000</v>
      </c>
      <c r="Y5" s="181">
        <v>1574318.5</v>
      </c>
      <c r="Z5" s="77">
        <v>1</v>
      </c>
      <c r="AA5" s="84">
        <v>1574318.5</v>
      </c>
      <c r="AB5" s="88">
        <v>152065.92500000002</v>
      </c>
      <c r="AC5" s="89">
        <f t="shared" ref="AC5:AC39" si="1">+SUM(U5,X5,AA5,AB5)</f>
        <v>3193384.4249999998</v>
      </c>
      <c r="AD5" s="88">
        <f t="shared" ref="AD5:AD39" si="2">+R5-AC5</f>
        <v>3806615.5750000002</v>
      </c>
      <c r="AE5" s="90">
        <f t="shared" ref="AE5:AE39" si="3">+AD5/R5</f>
        <v>0.54380222499999997</v>
      </c>
      <c r="AF5" s="91">
        <v>273718.66499999998</v>
      </c>
      <c r="AG5" s="84">
        <f t="shared" ref="AG5:AG39" si="4">+AC5+AF5</f>
        <v>3467103.09</v>
      </c>
      <c r="AH5" s="92">
        <f t="shared" ref="AH5:AH39" si="5">+R5-AG5</f>
        <v>3532896.91</v>
      </c>
      <c r="AI5" s="93">
        <f t="shared" ref="AI5:AI39" si="6">+AH5/R5</f>
        <v>0.50469955857142856</v>
      </c>
    </row>
    <row r="6" spans="1:35" x14ac:dyDescent="0.25">
      <c r="A6" s="62" t="s">
        <v>79</v>
      </c>
      <c r="B6" s="109" t="s">
        <v>192</v>
      </c>
      <c r="C6" s="245" t="s">
        <v>50</v>
      </c>
      <c r="D6" s="245" t="s">
        <v>137</v>
      </c>
      <c r="E6" s="182">
        <v>42095</v>
      </c>
      <c r="F6" s="177">
        <v>42095</v>
      </c>
      <c r="G6" s="185">
        <v>9000</v>
      </c>
      <c r="H6" s="185">
        <v>1600</v>
      </c>
      <c r="I6" s="186">
        <v>1.016</v>
      </c>
      <c r="J6" s="78">
        <v>1625.6</v>
      </c>
      <c r="K6" s="185">
        <v>13000</v>
      </c>
      <c r="L6" s="186">
        <v>1.0529999999999999</v>
      </c>
      <c r="M6" s="78">
        <v>13689</v>
      </c>
      <c r="N6" s="187">
        <v>1.4999999999999999E-2</v>
      </c>
      <c r="O6" s="80">
        <v>1</v>
      </c>
      <c r="P6" s="81">
        <v>1.4999999999999999E-2</v>
      </c>
      <c r="Q6" s="188">
        <v>12</v>
      </c>
      <c r="R6" s="82">
        <f t="shared" si="0"/>
        <v>14630400</v>
      </c>
      <c r="S6" s="189">
        <v>6881000</v>
      </c>
      <c r="T6" s="186">
        <v>1.0529999999999999</v>
      </c>
      <c r="U6" s="84">
        <v>7245693</v>
      </c>
      <c r="V6" s="190">
        <v>840000</v>
      </c>
      <c r="W6" s="191">
        <v>1.129</v>
      </c>
      <c r="X6" s="84">
        <v>948360</v>
      </c>
      <c r="Y6" s="192">
        <v>2175028</v>
      </c>
      <c r="Z6" s="186">
        <v>1.0289999999999999</v>
      </c>
      <c r="AA6" s="84">
        <v>2238103.8119999999</v>
      </c>
      <c r="AB6" s="88">
        <v>521607.8406</v>
      </c>
      <c r="AC6" s="89">
        <f t="shared" si="1"/>
        <v>10953764.6526</v>
      </c>
      <c r="AD6" s="88">
        <f t="shared" si="2"/>
        <v>3676635.3474000003</v>
      </c>
      <c r="AE6" s="90">
        <f t="shared" si="3"/>
        <v>0.2513010818159449</v>
      </c>
      <c r="AF6" s="91">
        <v>938894.11307999992</v>
      </c>
      <c r="AG6" s="84">
        <f t="shared" si="4"/>
        <v>11892658.76568</v>
      </c>
      <c r="AH6" s="92">
        <f t="shared" si="5"/>
        <v>2737741.2343199998</v>
      </c>
      <c r="AI6" s="93">
        <f t="shared" si="6"/>
        <v>0.18712688882874015</v>
      </c>
    </row>
    <row r="7" spans="1:35" x14ac:dyDescent="0.25">
      <c r="A7" s="109" t="s">
        <v>174</v>
      </c>
      <c r="B7" s="62"/>
      <c r="C7" s="74" t="s">
        <v>194</v>
      </c>
      <c r="D7" s="74" t="s">
        <v>173</v>
      </c>
      <c r="E7" s="104">
        <v>41883</v>
      </c>
      <c r="F7" s="114">
        <v>41883</v>
      </c>
      <c r="G7" s="194">
        <v>70</v>
      </c>
      <c r="H7" s="194">
        <v>18784.166666666701</v>
      </c>
      <c r="I7" s="195">
        <v>1.24</v>
      </c>
      <c r="J7" s="78">
        <v>23292.366666666709</v>
      </c>
      <c r="K7" s="194">
        <v>12500</v>
      </c>
      <c r="L7" s="196">
        <v>1.089</v>
      </c>
      <c r="M7" s="78">
        <v>13612.5</v>
      </c>
      <c r="N7" s="125">
        <v>1.4999999999999999E-2</v>
      </c>
      <c r="O7" s="197">
        <v>1</v>
      </c>
      <c r="P7" s="115">
        <v>1.4999999999999999E-2</v>
      </c>
      <c r="Q7" s="198">
        <v>6</v>
      </c>
      <c r="R7" s="82">
        <f t="shared" si="0"/>
        <v>1630465.6666666695</v>
      </c>
      <c r="S7" s="199">
        <v>100000</v>
      </c>
      <c r="T7" s="196">
        <v>1.089</v>
      </c>
      <c r="U7" s="84">
        <v>108900</v>
      </c>
      <c r="V7" s="200">
        <v>248400</v>
      </c>
      <c r="W7" s="201">
        <v>1.2110000000000001</v>
      </c>
      <c r="X7" s="84">
        <v>300812.40000000002</v>
      </c>
      <c r="Y7" s="202">
        <v>476830.75</v>
      </c>
      <c r="Z7" s="116">
        <v>1.06</v>
      </c>
      <c r="AA7" s="84">
        <v>505440.59500000003</v>
      </c>
      <c r="AB7" s="203">
        <v>45757.649750000011</v>
      </c>
      <c r="AC7" s="204">
        <f t="shared" si="1"/>
        <v>960910.64475000009</v>
      </c>
      <c r="AD7" s="205">
        <f t="shared" si="2"/>
        <v>669555.02191666944</v>
      </c>
      <c r="AE7" s="206">
        <f t="shared" si="3"/>
        <v>0.41065263476875929</v>
      </c>
      <c r="AF7" s="121">
        <v>41181.884775000006</v>
      </c>
      <c r="AG7" s="121">
        <f t="shared" si="4"/>
        <v>1002092.5295250001</v>
      </c>
      <c r="AH7" s="118">
        <f t="shared" si="5"/>
        <v>628373.1371416694</v>
      </c>
      <c r="AI7" s="93">
        <f t="shared" si="6"/>
        <v>0.38539489054456322</v>
      </c>
    </row>
    <row r="8" spans="1:35" x14ac:dyDescent="0.25">
      <c r="A8" s="62" t="s">
        <v>84</v>
      </c>
      <c r="B8" s="62"/>
      <c r="C8" s="134" t="s">
        <v>195</v>
      </c>
      <c r="D8" s="74" t="s">
        <v>135</v>
      </c>
      <c r="E8" s="104">
        <v>41579</v>
      </c>
      <c r="F8" s="75">
        <v>41579</v>
      </c>
      <c r="G8" s="76">
        <v>9000</v>
      </c>
      <c r="H8" s="76">
        <v>300</v>
      </c>
      <c r="I8" s="77">
        <v>1.258</v>
      </c>
      <c r="J8" s="78">
        <v>377.4</v>
      </c>
      <c r="K8" s="76">
        <v>9000</v>
      </c>
      <c r="L8" s="77">
        <v>1.167</v>
      </c>
      <c r="M8" s="78">
        <v>10503</v>
      </c>
      <c r="N8" s="110">
        <v>1.4999999999999999E-2</v>
      </c>
      <c r="O8" s="80">
        <v>1</v>
      </c>
      <c r="P8" s="81">
        <v>1.4999999999999999E-2</v>
      </c>
      <c r="Q8" s="112">
        <v>6</v>
      </c>
      <c r="R8" s="82">
        <f t="shared" si="0"/>
        <v>3396600</v>
      </c>
      <c r="S8" s="100">
        <v>954000</v>
      </c>
      <c r="T8" s="77">
        <v>1.167</v>
      </c>
      <c r="U8" s="84">
        <v>1113318</v>
      </c>
      <c r="V8" s="85">
        <v>170000</v>
      </c>
      <c r="W8" s="86">
        <v>1.3520000000000001</v>
      </c>
      <c r="X8" s="84">
        <v>229840.00000000003</v>
      </c>
      <c r="Y8" s="87">
        <v>362178</v>
      </c>
      <c r="Z8" s="77">
        <v>1.1000000000000001</v>
      </c>
      <c r="AA8" s="84">
        <v>398395.80000000005</v>
      </c>
      <c r="AB8" s="88">
        <v>87077.69</v>
      </c>
      <c r="AC8" s="89">
        <f t="shared" si="1"/>
        <v>1828631.49</v>
      </c>
      <c r="AD8" s="88">
        <f t="shared" si="2"/>
        <v>1567968.51</v>
      </c>
      <c r="AE8" s="90">
        <f t="shared" si="3"/>
        <v>0.46162883766119062</v>
      </c>
      <c r="AF8" s="91">
        <v>78369.921000000002</v>
      </c>
      <c r="AG8" s="84">
        <f t="shared" si="4"/>
        <v>1907001.4110000001</v>
      </c>
      <c r="AH8" s="92">
        <f t="shared" si="5"/>
        <v>1489598.5889999999</v>
      </c>
      <c r="AI8" s="93">
        <f t="shared" si="6"/>
        <v>0.43855578784667015</v>
      </c>
    </row>
    <row r="9" spans="1:35" x14ac:dyDescent="0.25">
      <c r="A9" s="207" t="s">
        <v>174</v>
      </c>
      <c r="B9" s="207"/>
      <c r="C9" s="208" t="s">
        <v>63</v>
      </c>
      <c r="D9" s="208" t="s">
        <v>196</v>
      </c>
      <c r="E9" s="208" t="s">
        <v>197</v>
      </c>
      <c r="F9" s="209">
        <v>40391</v>
      </c>
      <c r="G9" s="210">
        <v>60</v>
      </c>
      <c r="H9" s="211">
        <v>10000</v>
      </c>
      <c r="I9" s="212">
        <v>1.4370000000000001</v>
      </c>
      <c r="J9" s="78">
        <v>14370</v>
      </c>
      <c r="K9" s="211">
        <v>6690</v>
      </c>
      <c r="L9" s="213">
        <v>1.514</v>
      </c>
      <c r="M9" s="78">
        <v>10128.66</v>
      </c>
      <c r="N9" s="214">
        <v>1.0500000000000001E-2</v>
      </c>
      <c r="O9" s="215">
        <v>1.429</v>
      </c>
      <c r="P9" s="115">
        <v>1.5004500000000002E-2</v>
      </c>
      <c r="Q9" s="210">
        <v>6</v>
      </c>
      <c r="R9" s="82">
        <f t="shared" si="0"/>
        <v>862200</v>
      </c>
      <c r="S9" s="216">
        <v>244373</v>
      </c>
      <c r="T9" s="213">
        <v>1.514</v>
      </c>
      <c r="U9" s="84">
        <v>369980.72200000001</v>
      </c>
      <c r="V9" s="217"/>
      <c r="W9" s="218">
        <v>1.363</v>
      </c>
      <c r="X9" s="85">
        <v>0</v>
      </c>
      <c r="Y9" s="219">
        <v>257465.40000000002</v>
      </c>
      <c r="Z9" s="116">
        <v>1.2</v>
      </c>
      <c r="AA9" s="84">
        <v>308958.48000000004</v>
      </c>
      <c r="AB9" s="203">
        <v>33946.960100000004</v>
      </c>
      <c r="AC9" s="204">
        <f t="shared" si="1"/>
        <v>712886.16210000007</v>
      </c>
      <c r="AD9" s="205">
        <f t="shared" si="2"/>
        <v>149313.83789999993</v>
      </c>
      <c r="AE9" s="206">
        <f t="shared" si="3"/>
        <v>0.17317772894919964</v>
      </c>
      <c r="AF9" s="121">
        <v>30561.429769227008</v>
      </c>
      <c r="AG9" s="121">
        <f t="shared" si="4"/>
        <v>743447.59186922712</v>
      </c>
      <c r="AH9" s="118">
        <f t="shared" si="5"/>
        <v>118752.40813077288</v>
      </c>
      <c r="AI9" s="93">
        <f t="shared" si="6"/>
        <v>0.13773185818925177</v>
      </c>
    </row>
    <row r="10" spans="1:35" x14ac:dyDescent="0.25">
      <c r="A10" s="62" t="s">
        <v>84</v>
      </c>
      <c r="B10" s="109"/>
      <c r="C10" s="74" t="s">
        <v>46</v>
      </c>
      <c r="D10" s="74" t="s">
        <v>137</v>
      </c>
      <c r="E10" s="104" t="s">
        <v>138</v>
      </c>
      <c r="F10" s="75">
        <v>42064</v>
      </c>
      <c r="G10" s="76">
        <v>60000</v>
      </c>
      <c r="H10" s="76">
        <v>120</v>
      </c>
      <c r="I10" s="77">
        <v>1.131</v>
      </c>
      <c r="J10" s="78">
        <v>135.72</v>
      </c>
      <c r="K10" s="76">
        <v>13000</v>
      </c>
      <c r="L10" s="77">
        <v>1.0620000000000001</v>
      </c>
      <c r="M10" s="78">
        <v>13806</v>
      </c>
      <c r="N10" s="110">
        <v>1.4999999999999999E-2</v>
      </c>
      <c r="O10" s="80">
        <v>1</v>
      </c>
      <c r="P10" s="81">
        <v>1.4999999999999999E-2</v>
      </c>
      <c r="Q10" s="112">
        <v>8</v>
      </c>
      <c r="R10" s="82">
        <f t="shared" si="0"/>
        <v>8143200</v>
      </c>
      <c r="S10" s="100">
        <v>1397000</v>
      </c>
      <c r="T10" s="77">
        <v>1.0620000000000001</v>
      </c>
      <c r="U10" s="84">
        <v>1483614</v>
      </c>
      <c r="V10" s="85">
        <v>730000</v>
      </c>
      <c r="W10" s="86">
        <v>1.117</v>
      </c>
      <c r="X10" s="84">
        <v>815410</v>
      </c>
      <c r="Y10" s="87">
        <v>1627712</v>
      </c>
      <c r="Z10" s="77">
        <v>1.0389999999999999</v>
      </c>
      <c r="AA10" s="84">
        <v>1691192.7679999999</v>
      </c>
      <c r="AB10" s="88">
        <v>199510.83840000001</v>
      </c>
      <c r="AC10" s="89">
        <f t="shared" si="1"/>
        <v>4189727.6063999999</v>
      </c>
      <c r="AD10" s="88">
        <f t="shared" si="2"/>
        <v>3953472.3936000001</v>
      </c>
      <c r="AE10" s="90">
        <f t="shared" si="3"/>
        <v>0.4854937117595049</v>
      </c>
      <c r="AF10" s="91">
        <v>239413.00607999999</v>
      </c>
      <c r="AG10" s="84">
        <f t="shared" si="4"/>
        <v>4429140.6124799997</v>
      </c>
      <c r="AH10" s="92">
        <f t="shared" si="5"/>
        <v>3714059.3875200003</v>
      </c>
      <c r="AI10" s="93">
        <f t="shared" si="6"/>
        <v>0.45609335243147658</v>
      </c>
    </row>
    <row r="11" spans="1:35" x14ac:dyDescent="0.25">
      <c r="A11" s="62" t="s">
        <v>79</v>
      </c>
      <c r="B11" s="62" t="s">
        <v>198</v>
      </c>
      <c r="C11" s="74" t="s">
        <v>51</v>
      </c>
      <c r="D11" s="74" t="s">
        <v>200</v>
      </c>
      <c r="E11" s="104">
        <v>42217</v>
      </c>
      <c r="F11" s="75">
        <v>42217</v>
      </c>
      <c r="G11" s="76">
        <v>9000</v>
      </c>
      <c r="H11" s="76">
        <v>1700</v>
      </c>
      <c r="I11" s="221">
        <v>1.151</v>
      </c>
      <c r="J11" s="78">
        <v>1956.7</v>
      </c>
      <c r="K11" s="76">
        <v>12000</v>
      </c>
      <c r="L11" s="193">
        <v>1.0189999999999999</v>
      </c>
      <c r="M11" s="78">
        <v>12227.999999999998</v>
      </c>
      <c r="N11" s="110">
        <v>1.4999999999999999E-2</v>
      </c>
      <c r="O11" s="102">
        <v>1</v>
      </c>
      <c r="P11" s="81">
        <v>1.4999999999999999E-2</v>
      </c>
      <c r="Q11" s="111">
        <v>12</v>
      </c>
      <c r="R11" s="82">
        <f t="shared" si="0"/>
        <v>17610300</v>
      </c>
      <c r="S11" s="100">
        <v>4268800</v>
      </c>
      <c r="T11" s="193">
        <v>1.0189999999999999</v>
      </c>
      <c r="U11" s="84">
        <v>4349907.1999999993</v>
      </c>
      <c r="V11" s="85">
        <v>940000</v>
      </c>
      <c r="W11" s="86">
        <v>1.032</v>
      </c>
      <c r="X11" s="84">
        <v>970080</v>
      </c>
      <c r="Y11" s="87">
        <v>1783099.5</v>
      </c>
      <c r="Z11" s="193">
        <v>1.0149999999999999</v>
      </c>
      <c r="AA11" s="84">
        <v>1809845.9924999999</v>
      </c>
      <c r="AB11" s="88">
        <v>356491.65962499997</v>
      </c>
      <c r="AC11" s="89">
        <f t="shared" si="1"/>
        <v>7486324.8521249993</v>
      </c>
      <c r="AD11" s="88">
        <f t="shared" si="2"/>
        <v>10123975.147875</v>
      </c>
      <c r="AE11" s="90">
        <f t="shared" si="3"/>
        <v>0.57488941970750074</v>
      </c>
      <c r="AF11" s="91">
        <v>641684.98732499988</v>
      </c>
      <c r="AG11" s="84">
        <f t="shared" si="4"/>
        <v>8128009.8394499989</v>
      </c>
      <c r="AH11" s="92">
        <f t="shared" si="5"/>
        <v>9482290.160550002</v>
      </c>
      <c r="AI11" s="93">
        <f t="shared" si="6"/>
        <v>0.5384513699681438</v>
      </c>
    </row>
    <row r="12" spans="1:35" x14ac:dyDescent="0.25">
      <c r="A12" s="62" t="s">
        <v>79</v>
      </c>
      <c r="B12" s="62" t="s">
        <v>198</v>
      </c>
      <c r="C12" s="74" t="s">
        <v>217</v>
      </c>
      <c r="D12" s="74" t="s">
        <v>137</v>
      </c>
      <c r="E12" s="104" t="s">
        <v>201</v>
      </c>
      <c r="F12" s="75">
        <v>42095</v>
      </c>
      <c r="G12" s="76">
        <v>8000</v>
      </c>
      <c r="H12" s="76">
        <v>900</v>
      </c>
      <c r="I12" s="186">
        <v>1.016</v>
      </c>
      <c r="J12" s="78">
        <v>914.4</v>
      </c>
      <c r="K12" s="76">
        <v>13000</v>
      </c>
      <c r="L12" s="186">
        <v>1.0529999999999999</v>
      </c>
      <c r="M12" s="78">
        <v>13689</v>
      </c>
      <c r="N12" s="110">
        <v>1.4999999999999999E-2</v>
      </c>
      <c r="O12" s="102">
        <v>1</v>
      </c>
      <c r="P12" s="81">
        <v>1.4999999999999999E-2</v>
      </c>
      <c r="Q12" s="178">
        <v>12</v>
      </c>
      <c r="R12" s="82">
        <f t="shared" si="0"/>
        <v>7315200</v>
      </c>
      <c r="S12" s="183">
        <v>1741000</v>
      </c>
      <c r="T12" s="186">
        <v>1.0529999999999999</v>
      </c>
      <c r="U12" s="84">
        <v>1833273</v>
      </c>
      <c r="V12" s="85">
        <v>762000</v>
      </c>
      <c r="W12" s="191">
        <v>1.129</v>
      </c>
      <c r="X12" s="84">
        <v>860298</v>
      </c>
      <c r="Y12" s="184">
        <v>1269820</v>
      </c>
      <c r="Z12" s="186">
        <v>1.0289999999999999</v>
      </c>
      <c r="AA12" s="84">
        <v>1306644.7799999998</v>
      </c>
      <c r="AB12" s="88">
        <v>200010.78899999999</v>
      </c>
      <c r="AC12" s="89">
        <f t="shared" si="1"/>
        <v>4200226.5690000001</v>
      </c>
      <c r="AD12" s="88">
        <f t="shared" si="2"/>
        <v>3114973.4309999999</v>
      </c>
      <c r="AE12" s="90">
        <f t="shared" si="3"/>
        <v>0.42582204601377949</v>
      </c>
      <c r="AF12" s="91">
        <v>360019.42019999993</v>
      </c>
      <c r="AG12" s="84">
        <f t="shared" si="4"/>
        <v>4560245.9891999997</v>
      </c>
      <c r="AH12" s="92">
        <f t="shared" si="5"/>
        <v>2754954.0108000003</v>
      </c>
      <c r="AI12" s="93">
        <f t="shared" si="6"/>
        <v>0.37660679281496068</v>
      </c>
    </row>
    <row r="13" spans="1:35" x14ac:dyDescent="0.25">
      <c r="A13" s="62" t="s">
        <v>79</v>
      </c>
      <c r="B13" s="62" t="s">
        <v>198</v>
      </c>
      <c r="C13" s="74" t="s">
        <v>186</v>
      </c>
      <c r="D13" s="74" t="s">
        <v>136</v>
      </c>
      <c r="E13" s="104">
        <v>41671</v>
      </c>
      <c r="F13" s="75">
        <v>41671</v>
      </c>
      <c r="G13" s="76">
        <v>30000</v>
      </c>
      <c r="H13" s="76">
        <v>160</v>
      </c>
      <c r="I13" s="77">
        <v>1.216</v>
      </c>
      <c r="J13" s="78">
        <v>194.56</v>
      </c>
      <c r="K13" s="76">
        <v>15000</v>
      </c>
      <c r="L13" s="77">
        <v>1.151</v>
      </c>
      <c r="M13" s="78">
        <v>17265</v>
      </c>
      <c r="N13" s="110">
        <v>1.4999999999999999E-2</v>
      </c>
      <c r="O13" s="102">
        <v>1</v>
      </c>
      <c r="P13" s="81">
        <v>1.4999999999999999E-2</v>
      </c>
      <c r="Q13" s="178">
        <v>12</v>
      </c>
      <c r="R13" s="82">
        <f t="shared" si="0"/>
        <v>5836800</v>
      </c>
      <c r="S13" s="183">
        <v>1395000</v>
      </c>
      <c r="T13" s="77">
        <v>1.151</v>
      </c>
      <c r="U13" s="84">
        <v>1605645</v>
      </c>
      <c r="V13" s="85">
        <v>710000</v>
      </c>
      <c r="W13" s="86">
        <v>1.2649999999999999</v>
      </c>
      <c r="X13" s="84">
        <v>898149.99999999988</v>
      </c>
      <c r="Y13" s="184">
        <v>639625</v>
      </c>
      <c r="Z13" s="77">
        <v>1.0880000000000001</v>
      </c>
      <c r="AA13" s="84">
        <v>695912</v>
      </c>
      <c r="AB13" s="88">
        <v>159985.35</v>
      </c>
      <c r="AC13" s="89">
        <f t="shared" si="1"/>
        <v>3359692.35</v>
      </c>
      <c r="AD13" s="88">
        <f t="shared" si="2"/>
        <v>2477107.65</v>
      </c>
      <c r="AE13" s="90">
        <f t="shared" si="3"/>
        <v>0.42439481393914474</v>
      </c>
      <c r="AF13" s="91">
        <v>287973.63</v>
      </c>
      <c r="AG13" s="84">
        <f t="shared" si="4"/>
        <v>3647665.98</v>
      </c>
      <c r="AH13" s="92">
        <f t="shared" si="5"/>
        <v>2189134.02</v>
      </c>
      <c r="AI13" s="93">
        <f t="shared" si="6"/>
        <v>0.37505722656250001</v>
      </c>
    </row>
    <row r="14" spans="1:35" x14ac:dyDescent="0.25">
      <c r="A14" s="62" t="s">
        <v>79</v>
      </c>
      <c r="B14" s="62" t="s">
        <v>198</v>
      </c>
      <c r="C14" s="74" t="s">
        <v>218</v>
      </c>
      <c r="D14" s="74" t="s">
        <v>137</v>
      </c>
      <c r="E14" s="104">
        <v>42036</v>
      </c>
      <c r="F14" s="75">
        <v>42036</v>
      </c>
      <c r="G14" s="76">
        <v>30000</v>
      </c>
      <c r="H14" s="76">
        <v>220</v>
      </c>
      <c r="I14" s="77">
        <v>1.131</v>
      </c>
      <c r="J14" s="78">
        <v>248.82</v>
      </c>
      <c r="K14" s="76">
        <v>13000</v>
      </c>
      <c r="L14" s="77">
        <v>1.0620000000000001</v>
      </c>
      <c r="M14" s="78">
        <v>13806</v>
      </c>
      <c r="N14" s="110">
        <v>1.4999999999999999E-2</v>
      </c>
      <c r="O14" s="102">
        <v>1</v>
      </c>
      <c r="P14" s="81">
        <v>1.4999999999999999E-2</v>
      </c>
      <c r="Q14" s="111">
        <v>12</v>
      </c>
      <c r="R14" s="82">
        <f t="shared" si="0"/>
        <v>7464600</v>
      </c>
      <c r="S14" s="100">
        <v>1501750</v>
      </c>
      <c r="T14" s="77">
        <v>1.0620000000000001</v>
      </c>
      <c r="U14" s="84">
        <v>1594858.5</v>
      </c>
      <c r="V14" s="85">
        <v>720000</v>
      </c>
      <c r="W14" s="86">
        <v>1.117</v>
      </c>
      <c r="X14" s="84">
        <v>804240</v>
      </c>
      <c r="Y14" s="87">
        <v>648310</v>
      </c>
      <c r="Z14" s="77">
        <v>1.0389999999999999</v>
      </c>
      <c r="AA14" s="84">
        <v>673594.09</v>
      </c>
      <c r="AB14" s="88">
        <v>153634.62950000001</v>
      </c>
      <c r="AC14" s="89">
        <f t="shared" si="1"/>
        <v>3226327.2194999997</v>
      </c>
      <c r="AD14" s="88">
        <f t="shared" si="2"/>
        <v>4238272.7805000003</v>
      </c>
      <c r="AE14" s="90">
        <f t="shared" si="3"/>
        <v>0.56778297303271441</v>
      </c>
      <c r="AF14" s="91">
        <v>276542.33309999999</v>
      </c>
      <c r="AG14" s="84">
        <f t="shared" si="4"/>
        <v>3502869.5525999996</v>
      </c>
      <c r="AH14" s="92">
        <f t="shared" si="5"/>
        <v>3961730.4474000004</v>
      </c>
      <c r="AI14" s="93">
        <f t="shared" si="6"/>
        <v>0.53073579929266146</v>
      </c>
    </row>
    <row r="15" spans="1:35" x14ac:dyDescent="0.25">
      <c r="A15" s="62" t="s">
        <v>84</v>
      </c>
      <c r="B15" s="62"/>
      <c r="C15" s="134" t="s">
        <v>202</v>
      </c>
      <c r="D15" s="74" t="s">
        <v>191</v>
      </c>
      <c r="E15" s="104">
        <v>41699</v>
      </c>
      <c r="F15" s="75">
        <v>41699</v>
      </c>
      <c r="G15" s="76">
        <v>5000</v>
      </c>
      <c r="H15" s="76">
        <v>900</v>
      </c>
      <c r="I15" s="77">
        <v>1.216</v>
      </c>
      <c r="J15" s="78">
        <v>1094.3999999999999</v>
      </c>
      <c r="K15" s="76">
        <v>13000</v>
      </c>
      <c r="L15" s="77">
        <v>1.151</v>
      </c>
      <c r="M15" s="78">
        <v>14963</v>
      </c>
      <c r="N15" s="110">
        <v>1.4999999999999999E-2</v>
      </c>
      <c r="O15" s="102">
        <v>1</v>
      </c>
      <c r="P15" s="81">
        <v>1.4999999999999999E-2</v>
      </c>
      <c r="Q15" s="112">
        <v>6</v>
      </c>
      <c r="R15" s="82">
        <f t="shared" si="0"/>
        <v>5471999.9999999991</v>
      </c>
      <c r="S15" s="100">
        <v>2036000</v>
      </c>
      <c r="T15" s="77">
        <v>1.151</v>
      </c>
      <c r="U15" s="84">
        <v>2343436</v>
      </c>
      <c r="V15" s="85">
        <v>785000</v>
      </c>
      <c r="W15" s="86">
        <v>1.2649999999999999</v>
      </c>
      <c r="X15" s="84">
        <v>993024.99999999988</v>
      </c>
      <c r="Y15" s="87">
        <v>300071</v>
      </c>
      <c r="Z15" s="77">
        <v>1.0880000000000001</v>
      </c>
      <c r="AA15" s="84">
        <v>326477.24800000002</v>
      </c>
      <c r="AB15" s="88">
        <v>183146.91240000003</v>
      </c>
      <c r="AC15" s="89">
        <f t="shared" si="1"/>
        <v>3846085.1604000004</v>
      </c>
      <c r="AD15" s="88">
        <f t="shared" si="2"/>
        <v>1625914.8395999987</v>
      </c>
      <c r="AE15" s="90">
        <f t="shared" si="3"/>
        <v>0.29713355986842088</v>
      </c>
      <c r="AF15" s="91">
        <v>164832.22116000002</v>
      </c>
      <c r="AG15" s="84">
        <f t="shared" si="4"/>
        <v>4010917.3815600006</v>
      </c>
      <c r="AH15" s="92">
        <f t="shared" si="5"/>
        <v>1461082.6184399985</v>
      </c>
      <c r="AI15" s="93">
        <f t="shared" si="6"/>
        <v>0.26701071243421032</v>
      </c>
    </row>
    <row r="16" spans="1:35" x14ac:dyDescent="0.25">
      <c r="A16" s="62" t="s">
        <v>79</v>
      </c>
      <c r="B16" s="109" t="s">
        <v>192</v>
      </c>
      <c r="C16" s="246" t="s">
        <v>203</v>
      </c>
      <c r="D16" s="74" t="s">
        <v>135</v>
      </c>
      <c r="E16" s="104">
        <v>41609</v>
      </c>
      <c r="F16" s="75">
        <v>41609</v>
      </c>
      <c r="G16" s="76">
        <v>8000</v>
      </c>
      <c r="H16" s="76">
        <v>917</v>
      </c>
      <c r="I16" s="77">
        <v>1.258</v>
      </c>
      <c r="J16" s="78">
        <v>1153.586</v>
      </c>
      <c r="K16" s="76">
        <v>9000</v>
      </c>
      <c r="L16" s="77">
        <v>1.167</v>
      </c>
      <c r="M16" s="78">
        <v>10503</v>
      </c>
      <c r="N16" s="110">
        <v>1.4999999999999999E-2</v>
      </c>
      <c r="O16" s="102">
        <v>1</v>
      </c>
      <c r="P16" s="81">
        <v>1.4999999999999999E-2</v>
      </c>
      <c r="Q16" s="112">
        <v>7</v>
      </c>
      <c r="R16" s="82">
        <f t="shared" si="0"/>
        <v>9228688</v>
      </c>
      <c r="S16" s="100">
        <v>3758000</v>
      </c>
      <c r="T16" s="77">
        <v>1.167</v>
      </c>
      <c r="U16" s="84">
        <v>4385586</v>
      </c>
      <c r="V16" s="85">
        <v>120000</v>
      </c>
      <c r="W16" s="86">
        <v>1.3520000000000001</v>
      </c>
      <c r="X16" s="84">
        <v>162240</v>
      </c>
      <c r="Y16" s="222">
        <v>630285</v>
      </c>
      <c r="Z16" s="77">
        <v>1.1000000000000001</v>
      </c>
      <c r="AA16" s="84">
        <v>693313.5</v>
      </c>
      <c r="AB16" s="88">
        <v>262056.97500000001</v>
      </c>
      <c r="AC16" s="89">
        <f t="shared" si="1"/>
        <v>5503196.4749999996</v>
      </c>
      <c r="AD16" s="88">
        <f t="shared" si="2"/>
        <v>3725491.5250000004</v>
      </c>
      <c r="AE16" s="90">
        <f t="shared" si="3"/>
        <v>0.40368593293001132</v>
      </c>
      <c r="AF16" s="91">
        <v>275159.82374999998</v>
      </c>
      <c r="AG16" s="84">
        <f t="shared" si="4"/>
        <v>5778356.2987500001</v>
      </c>
      <c r="AH16" s="92">
        <f t="shared" si="5"/>
        <v>3450331.7012499999</v>
      </c>
      <c r="AI16" s="93">
        <f t="shared" si="6"/>
        <v>0.37387022957651184</v>
      </c>
    </row>
    <row r="17" spans="1:35" x14ac:dyDescent="0.25">
      <c r="A17" s="62" t="s">
        <v>79</v>
      </c>
      <c r="B17" s="62" t="s">
        <v>204</v>
      </c>
      <c r="C17" s="135" t="s">
        <v>73</v>
      </c>
      <c r="D17" s="136" t="s">
        <v>173</v>
      </c>
      <c r="E17" s="223">
        <v>41609</v>
      </c>
      <c r="F17" s="224">
        <v>41609</v>
      </c>
      <c r="G17" s="76">
        <v>30000</v>
      </c>
      <c r="H17" s="76">
        <v>152</v>
      </c>
      <c r="I17" s="77">
        <v>1.258</v>
      </c>
      <c r="J17" s="78">
        <v>191.21600000000001</v>
      </c>
      <c r="K17" s="76">
        <v>11000</v>
      </c>
      <c r="L17" s="77">
        <v>1.167</v>
      </c>
      <c r="M17" s="78">
        <v>12837</v>
      </c>
      <c r="N17" s="110">
        <v>1.4999999999999999E-2</v>
      </c>
      <c r="O17" s="102">
        <v>1</v>
      </c>
      <c r="P17" s="81">
        <v>1.4999999999999999E-2</v>
      </c>
      <c r="Q17" s="112">
        <v>12</v>
      </c>
      <c r="R17" s="82">
        <f t="shared" si="0"/>
        <v>5736480</v>
      </c>
      <c r="S17" s="183">
        <v>1385500</v>
      </c>
      <c r="T17" s="77">
        <v>1.167</v>
      </c>
      <c r="U17" s="84">
        <v>1616878.5</v>
      </c>
      <c r="V17" s="85">
        <v>505000</v>
      </c>
      <c r="W17" s="86">
        <v>1.3520000000000001</v>
      </c>
      <c r="X17" s="84">
        <v>682760</v>
      </c>
      <c r="Y17" s="87">
        <v>1088085.5</v>
      </c>
      <c r="Z17" s="77">
        <v>1.1000000000000001</v>
      </c>
      <c r="AA17" s="84">
        <v>1196894.05</v>
      </c>
      <c r="AB17" s="88">
        <v>174826.6275</v>
      </c>
      <c r="AC17" s="89">
        <f t="shared" si="1"/>
        <v>3671359.1774999998</v>
      </c>
      <c r="AD17" s="88">
        <f t="shared" si="2"/>
        <v>2065120.8225000002</v>
      </c>
      <c r="AE17" s="90">
        <f t="shared" si="3"/>
        <v>0.35999791204710907</v>
      </c>
      <c r="AF17" s="91">
        <v>314687.92949999997</v>
      </c>
      <c r="AG17" s="84">
        <f t="shared" si="4"/>
        <v>3986047.1069999998</v>
      </c>
      <c r="AH17" s="92">
        <f t="shared" si="5"/>
        <v>1750432.8930000002</v>
      </c>
      <c r="AI17" s="93">
        <f t="shared" si="6"/>
        <v>0.30514059022257556</v>
      </c>
    </row>
    <row r="18" spans="1:35" x14ac:dyDescent="0.25">
      <c r="A18" s="62" t="s">
        <v>84</v>
      </c>
      <c r="B18" s="109"/>
      <c r="C18" s="74" t="s">
        <v>54</v>
      </c>
      <c r="D18" s="74" t="s">
        <v>136</v>
      </c>
      <c r="E18" s="104">
        <v>41760</v>
      </c>
      <c r="F18" s="75">
        <v>41760</v>
      </c>
      <c r="G18" s="76">
        <v>32000</v>
      </c>
      <c r="H18" s="76">
        <v>120</v>
      </c>
      <c r="I18" s="77">
        <v>1.1080000000000001</v>
      </c>
      <c r="J18" s="78">
        <v>132.96</v>
      </c>
      <c r="K18" s="76">
        <v>12000</v>
      </c>
      <c r="L18" s="77">
        <v>1.1319999999999999</v>
      </c>
      <c r="M18" s="78">
        <v>13583.999999999998</v>
      </c>
      <c r="N18" s="110">
        <v>1.4999999999999999E-2</v>
      </c>
      <c r="O18" s="102">
        <v>1</v>
      </c>
      <c r="P18" s="81">
        <v>1.4999999999999999E-2</v>
      </c>
      <c r="Q18" s="112">
        <v>4</v>
      </c>
      <c r="R18" s="82">
        <f t="shared" si="0"/>
        <v>4254720</v>
      </c>
      <c r="S18" s="100">
        <v>800000</v>
      </c>
      <c r="T18" s="77">
        <v>1.1319999999999999</v>
      </c>
      <c r="U18" s="84">
        <v>905599.99999999988</v>
      </c>
      <c r="V18" s="85">
        <v>226000</v>
      </c>
      <c r="W18" s="86">
        <v>1.2589999999999999</v>
      </c>
      <c r="X18" s="84">
        <v>284534</v>
      </c>
      <c r="Y18" s="87">
        <v>1215647</v>
      </c>
      <c r="Z18" s="77">
        <v>1.071</v>
      </c>
      <c r="AA18" s="84">
        <v>1301957.9369999999</v>
      </c>
      <c r="AB18" s="88">
        <v>124604.59685</v>
      </c>
      <c r="AC18" s="89">
        <f t="shared" si="1"/>
        <v>2616696.5338499998</v>
      </c>
      <c r="AD18" s="88">
        <f t="shared" si="2"/>
        <v>1638023.4661500002</v>
      </c>
      <c r="AE18" s="90">
        <f t="shared" si="3"/>
        <v>0.38498972109798063</v>
      </c>
      <c r="AF18" s="91">
        <v>74762.758109999995</v>
      </c>
      <c r="AG18" s="84">
        <f t="shared" si="4"/>
        <v>2691459.2919599996</v>
      </c>
      <c r="AH18" s="92">
        <f t="shared" si="5"/>
        <v>1563260.7080400004</v>
      </c>
      <c r="AI18" s="93">
        <f t="shared" si="6"/>
        <v>0.36741799884363729</v>
      </c>
    </row>
    <row r="19" spans="1:35" x14ac:dyDescent="0.25">
      <c r="A19" s="62" t="s">
        <v>79</v>
      </c>
      <c r="B19" s="62" t="s">
        <v>205</v>
      </c>
      <c r="C19" s="74" t="s">
        <v>190</v>
      </c>
      <c r="D19" s="74" t="s">
        <v>191</v>
      </c>
      <c r="E19" s="104">
        <v>42309</v>
      </c>
      <c r="F19" s="75">
        <v>42309</v>
      </c>
      <c r="G19" s="76">
        <v>45000</v>
      </c>
      <c r="H19" s="76">
        <v>160</v>
      </c>
      <c r="I19" s="77">
        <v>1</v>
      </c>
      <c r="J19" s="78">
        <v>160</v>
      </c>
      <c r="K19" s="76">
        <v>13000</v>
      </c>
      <c r="L19" s="77">
        <v>1</v>
      </c>
      <c r="M19" s="78">
        <v>13000</v>
      </c>
      <c r="N19" s="110">
        <v>1.4999999999999999E-2</v>
      </c>
      <c r="O19" s="102">
        <v>1</v>
      </c>
      <c r="P19" s="81">
        <v>1.4999999999999999E-2</v>
      </c>
      <c r="Q19" s="111">
        <v>12</v>
      </c>
      <c r="R19" s="82">
        <f t="shared" si="0"/>
        <v>7200000</v>
      </c>
      <c r="S19" s="100">
        <v>1894000</v>
      </c>
      <c r="T19" s="77">
        <v>1</v>
      </c>
      <c r="U19" s="84">
        <v>1894000</v>
      </c>
      <c r="V19" s="85">
        <v>498750</v>
      </c>
      <c r="W19" s="86">
        <v>1</v>
      </c>
      <c r="X19" s="84">
        <v>498750</v>
      </c>
      <c r="Y19" s="87">
        <v>3352886</v>
      </c>
      <c r="Z19" s="77">
        <v>1</v>
      </c>
      <c r="AA19" s="84">
        <v>3352886</v>
      </c>
      <c r="AB19" s="88">
        <v>287281.8</v>
      </c>
      <c r="AC19" s="89">
        <f t="shared" si="1"/>
        <v>6032917.7999999998</v>
      </c>
      <c r="AD19" s="88">
        <f t="shared" si="2"/>
        <v>1167082.2000000002</v>
      </c>
      <c r="AE19" s="90">
        <f t="shared" si="3"/>
        <v>0.16209475000000004</v>
      </c>
      <c r="AF19" s="91">
        <v>517107.24</v>
      </c>
      <c r="AG19" s="84">
        <f t="shared" si="4"/>
        <v>6550025.04</v>
      </c>
      <c r="AH19" s="92">
        <f t="shared" si="5"/>
        <v>649974.96</v>
      </c>
      <c r="AI19" s="93">
        <f t="shared" si="6"/>
        <v>9.0274300000000002E-2</v>
      </c>
    </row>
    <row r="20" spans="1:35" x14ac:dyDescent="0.25">
      <c r="A20" s="109" t="s">
        <v>174</v>
      </c>
      <c r="B20" s="62"/>
      <c r="C20" s="134" t="s">
        <v>206</v>
      </c>
      <c r="D20" s="134" t="s">
        <v>199</v>
      </c>
      <c r="E20" s="101" t="s">
        <v>207</v>
      </c>
      <c r="F20" s="114">
        <v>42278</v>
      </c>
      <c r="G20" s="194">
        <v>150</v>
      </c>
      <c r="H20" s="194">
        <v>11723</v>
      </c>
      <c r="I20" s="195">
        <v>1</v>
      </c>
      <c r="J20" s="78">
        <v>11723</v>
      </c>
      <c r="K20" s="194">
        <v>15000</v>
      </c>
      <c r="L20" s="196">
        <v>1</v>
      </c>
      <c r="M20" s="78">
        <v>15000</v>
      </c>
      <c r="N20" s="125">
        <v>1.4999999999999999E-2</v>
      </c>
      <c r="O20" s="226">
        <v>1</v>
      </c>
      <c r="P20" s="115">
        <v>1.4999999999999999E-2</v>
      </c>
      <c r="Q20" s="227">
        <v>6</v>
      </c>
      <c r="R20" s="82">
        <f t="shared" si="0"/>
        <v>1758450</v>
      </c>
      <c r="S20" s="199">
        <v>133500</v>
      </c>
      <c r="T20" s="196">
        <v>1</v>
      </c>
      <c r="U20" s="84">
        <v>133500</v>
      </c>
      <c r="V20" s="200">
        <v>340000</v>
      </c>
      <c r="W20" s="201">
        <v>1</v>
      </c>
      <c r="X20" s="84">
        <v>340000</v>
      </c>
      <c r="Y20" s="202">
        <v>782875</v>
      </c>
      <c r="Z20" s="116">
        <v>1</v>
      </c>
      <c r="AA20" s="84">
        <v>782875</v>
      </c>
      <c r="AB20" s="203">
        <v>62818.75</v>
      </c>
      <c r="AC20" s="204">
        <f t="shared" si="1"/>
        <v>1319193.75</v>
      </c>
      <c r="AD20" s="205">
        <f t="shared" si="2"/>
        <v>439256.25</v>
      </c>
      <c r="AE20" s="206">
        <f t="shared" si="3"/>
        <v>0.24979740680713128</v>
      </c>
      <c r="AF20" s="121">
        <v>56536.875</v>
      </c>
      <c r="AG20" s="121">
        <f t="shared" si="4"/>
        <v>1375730.625</v>
      </c>
      <c r="AH20" s="118">
        <f t="shared" si="5"/>
        <v>382719.375</v>
      </c>
      <c r="AI20" s="93">
        <f t="shared" si="6"/>
        <v>0.21764586709886549</v>
      </c>
    </row>
    <row r="21" spans="1:35" x14ac:dyDescent="0.25">
      <c r="A21" s="62" t="s">
        <v>84</v>
      </c>
      <c r="B21" s="62"/>
      <c r="C21" s="74" t="s">
        <v>127</v>
      </c>
      <c r="D21" s="74" t="s">
        <v>140</v>
      </c>
      <c r="E21" s="104">
        <v>41640</v>
      </c>
      <c r="F21" s="75">
        <v>41640</v>
      </c>
      <c r="G21" s="76">
        <v>42000</v>
      </c>
      <c r="H21" s="76">
        <v>72</v>
      </c>
      <c r="I21" s="77">
        <v>1.216</v>
      </c>
      <c r="J21" s="78">
        <v>87.551999999999992</v>
      </c>
      <c r="K21" s="76">
        <v>12000</v>
      </c>
      <c r="L21" s="77">
        <v>1.151</v>
      </c>
      <c r="M21" s="78">
        <v>13812</v>
      </c>
      <c r="N21" s="110">
        <v>1.4999999999999999E-2</v>
      </c>
      <c r="O21" s="102">
        <v>1</v>
      </c>
      <c r="P21" s="81">
        <v>1.4999999999999999E-2</v>
      </c>
      <c r="Q21" s="112">
        <v>5</v>
      </c>
      <c r="R21" s="82">
        <f t="shared" si="0"/>
        <v>3677183.9999999995</v>
      </c>
      <c r="S21" s="100">
        <v>909000</v>
      </c>
      <c r="T21" s="77">
        <v>1.151</v>
      </c>
      <c r="U21" s="84">
        <v>1046259</v>
      </c>
      <c r="V21" s="85">
        <v>222000</v>
      </c>
      <c r="W21" s="86">
        <v>1.2649999999999999</v>
      </c>
      <c r="X21" s="84">
        <v>280830</v>
      </c>
      <c r="Y21" s="87">
        <v>665100</v>
      </c>
      <c r="Z21" s="77">
        <v>1.0880000000000001</v>
      </c>
      <c r="AA21" s="84">
        <v>723628.8</v>
      </c>
      <c r="AB21" s="88">
        <v>102535.89000000001</v>
      </c>
      <c r="AC21" s="89">
        <f t="shared" si="1"/>
        <v>2153253.69</v>
      </c>
      <c r="AD21" s="88">
        <f t="shared" si="2"/>
        <v>1523930.3099999996</v>
      </c>
      <c r="AE21" s="90">
        <f t="shared" si="3"/>
        <v>0.41442862527412277</v>
      </c>
      <c r="AF21" s="91">
        <v>76901.917499999996</v>
      </c>
      <c r="AG21" s="84">
        <f t="shared" si="4"/>
        <v>2230155.6074999999</v>
      </c>
      <c r="AH21" s="92">
        <f t="shared" si="5"/>
        <v>1447028.3924999996</v>
      </c>
      <c r="AI21" s="93">
        <f t="shared" si="6"/>
        <v>0.39351536189105568</v>
      </c>
    </row>
    <row r="22" spans="1:35" x14ac:dyDescent="0.25">
      <c r="A22" s="103" t="s">
        <v>79</v>
      </c>
      <c r="B22" s="103" t="s">
        <v>172</v>
      </c>
      <c r="C22" s="135" t="s">
        <v>52</v>
      </c>
      <c r="D22" s="136" t="s">
        <v>173</v>
      </c>
      <c r="E22" s="107">
        <v>41609</v>
      </c>
      <c r="F22" s="108">
        <v>41609</v>
      </c>
      <c r="G22" s="225">
        <v>50000</v>
      </c>
      <c r="H22" s="225">
        <v>128</v>
      </c>
      <c r="I22" s="77">
        <v>1.258</v>
      </c>
      <c r="J22" s="78">
        <v>161.024</v>
      </c>
      <c r="K22" s="225">
        <v>11000</v>
      </c>
      <c r="L22" s="77">
        <v>1.167</v>
      </c>
      <c r="M22" s="78">
        <v>12837</v>
      </c>
      <c r="N22" s="228">
        <v>1.4999999999999999E-2</v>
      </c>
      <c r="O22" s="102">
        <v>1</v>
      </c>
      <c r="P22" s="81">
        <v>1.4999999999999999E-2</v>
      </c>
      <c r="Q22" s="105">
        <v>12</v>
      </c>
      <c r="R22" s="82">
        <f t="shared" si="0"/>
        <v>8051200</v>
      </c>
      <c r="S22" s="106">
        <v>2128760</v>
      </c>
      <c r="T22" s="77">
        <v>1.167</v>
      </c>
      <c r="U22" s="84">
        <v>2484262.92</v>
      </c>
      <c r="V22" s="85">
        <v>635000</v>
      </c>
      <c r="W22" s="86">
        <v>1.3520000000000001</v>
      </c>
      <c r="X22" s="84">
        <v>858520</v>
      </c>
      <c r="Y22" s="220">
        <v>1182315.5</v>
      </c>
      <c r="Z22" s="77">
        <v>1.1000000000000001</v>
      </c>
      <c r="AA22" s="84">
        <v>1300547.05</v>
      </c>
      <c r="AB22" s="88">
        <v>232166.49849999999</v>
      </c>
      <c r="AC22" s="89">
        <f t="shared" si="1"/>
        <v>4875496.4684999995</v>
      </c>
      <c r="AD22" s="88">
        <f t="shared" si="2"/>
        <v>3175703.5315000005</v>
      </c>
      <c r="AE22" s="90">
        <f t="shared" si="3"/>
        <v>0.39443853481468605</v>
      </c>
      <c r="AF22" s="91">
        <v>417899.69729999994</v>
      </c>
      <c r="AG22" s="84">
        <f t="shared" si="4"/>
        <v>5293396.1657999996</v>
      </c>
      <c r="AH22" s="92">
        <f t="shared" si="5"/>
        <v>2757803.8342000004</v>
      </c>
      <c r="AI22" s="93">
        <f t="shared" si="6"/>
        <v>0.34253326637023057</v>
      </c>
    </row>
    <row r="23" spans="1:35" x14ac:dyDescent="0.25">
      <c r="A23" s="94" t="s">
        <v>84</v>
      </c>
      <c r="B23" s="94"/>
      <c r="C23" s="134" t="s">
        <v>60</v>
      </c>
      <c r="D23" s="134" t="s">
        <v>135</v>
      </c>
      <c r="E23" s="101">
        <v>41579</v>
      </c>
      <c r="F23" s="97">
        <v>41579</v>
      </c>
      <c r="G23" s="98">
        <v>24000</v>
      </c>
      <c r="H23" s="98">
        <v>207</v>
      </c>
      <c r="I23" s="77">
        <v>1.258</v>
      </c>
      <c r="J23" s="78">
        <v>260.40600000000001</v>
      </c>
      <c r="K23" s="98">
        <v>9000</v>
      </c>
      <c r="L23" s="77">
        <v>1.167</v>
      </c>
      <c r="M23" s="78">
        <v>10503</v>
      </c>
      <c r="N23" s="79">
        <v>1.4999999999999999E-2</v>
      </c>
      <c r="O23" s="102">
        <v>1</v>
      </c>
      <c r="P23" s="81">
        <v>1.4999999999999999E-2</v>
      </c>
      <c r="Q23" s="99">
        <v>7</v>
      </c>
      <c r="R23" s="82">
        <f t="shared" si="0"/>
        <v>6249744</v>
      </c>
      <c r="S23" s="100">
        <v>867000</v>
      </c>
      <c r="T23" s="77">
        <v>1.167</v>
      </c>
      <c r="U23" s="84">
        <v>1011789</v>
      </c>
      <c r="V23" s="85">
        <v>255000</v>
      </c>
      <c r="W23" s="86">
        <v>1.3520000000000001</v>
      </c>
      <c r="X23" s="84">
        <v>344760</v>
      </c>
      <c r="Y23" s="87">
        <v>972643</v>
      </c>
      <c r="Z23" s="77">
        <v>1.1000000000000001</v>
      </c>
      <c r="AA23" s="84">
        <v>1069907.3</v>
      </c>
      <c r="AB23" s="88">
        <v>121322.815</v>
      </c>
      <c r="AC23" s="89">
        <f t="shared" si="1"/>
        <v>2547779.1149999998</v>
      </c>
      <c r="AD23" s="88">
        <f t="shared" si="2"/>
        <v>3701964.8850000002</v>
      </c>
      <c r="AE23" s="90">
        <f t="shared" si="3"/>
        <v>0.59233864379084966</v>
      </c>
      <c r="AF23" s="91">
        <v>127388.95574999999</v>
      </c>
      <c r="AG23" s="84">
        <f t="shared" si="4"/>
        <v>2675168.07075</v>
      </c>
      <c r="AH23" s="92">
        <f t="shared" si="5"/>
        <v>3574575.92925</v>
      </c>
      <c r="AI23" s="93">
        <f t="shared" si="6"/>
        <v>0.57195557598039215</v>
      </c>
    </row>
    <row r="24" spans="1:35" x14ac:dyDescent="0.25">
      <c r="A24" s="62" t="s">
        <v>84</v>
      </c>
      <c r="B24" s="62"/>
      <c r="C24" s="134" t="s">
        <v>219</v>
      </c>
      <c r="D24" s="95" t="s">
        <v>199</v>
      </c>
      <c r="E24" s="96">
        <v>41275</v>
      </c>
      <c r="F24" s="97">
        <v>41275</v>
      </c>
      <c r="G24" s="76">
        <v>28000</v>
      </c>
      <c r="H24" s="76">
        <v>220</v>
      </c>
      <c r="I24" s="77">
        <v>1.4710000000000001</v>
      </c>
      <c r="J24" s="78">
        <v>323.62</v>
      </c>
      <c r="K24" s="76">
        <v>12000</v>
      </c>
      <c r="L24" s="77">
        <v>1.2509999999999999</v>
      </c>
      <c r="M24" s="78">
        <v>15011.999999999998</v>
      </c>
      <c r="N24" s="79">
        <v>1.2500000000000001E-2</v>
      </c>
      <c r="O24" s="102">
        <v>1.2</v>
      </c>
      <c r="P24" s="81">
        <v>1.4999999999999999E-2</v>
      </c>
      <c r="Q24" s="112">
        <v>7</v>
      </c>
      <c r="R24" s="82">
        <f t="shared" si="0"/>
        <v>9061360</v>
      </c>
      <c r="S24" s="100">
        <v>1031000</v>
      </c>
      <c r="T24" s="77">
        <v>1.2509999999999999</v>
      </c>
      <c r="U24" s="84">
        <v>1289781</v>
      </c>
      <c r="V24" s="85">
        <v>380000</v>
      </c>
      <c r="W24" s="86">
        <v>1.4770000000000001</v>
      </c>
      <c r="X24" s="84">
        <v>561260</v>
      </c>
      <c r="Y24" s="87">
        <v>2786936</v>
      </c>
      <c r="Z24" s="77">
        <v>1.1180000000000001</v>
      </c>
      <c r="AA24" s="84">
        <v>3115794.4480000003</v>
      </c>
      <c r="AB24" s="88">
        <v>248341.77240000005</v>
      </c>
      <c r="AC24" s="89">
        <f t="shared" si="1"/>
        <v>5215177.2204000009</v>
      </c>
      <c r="AD24" s="88">
        <f t="shared" si="2"/>
        <v>3846182.7795999991</v>
      </c>
      <c r="AE24" s="90">
        <f t="shared" si="3"/>
        <v>0.42445976979173095</v>
      </c>
      <c r="AF24" s="91">
        <v>260758.86102000004</v>
      </c>
      <c r="AG24" s="84">
        <f t="shared" si="4"/>
        <v>5475936.0814200006</v>
      </c>
      <c r="AH24" s="92">
        <f t="shared" si="5"/>
        <v>3585423.9185799994</v>
      </c>
      <c r="AI24" s="93">
        <f t="shared" si="6"/>
        <v>0.39568275828131755</v>
      </c>
    </row>
    <row r="25" spans="1:35" x14ac:dyDescent="0.25">
      <c r="A25" s="62" t="s">
        <v>84</v>
      </c>
      <c r="B25" s="94"/>
      <c r="C25" s="134" t="s">
        <v>220</v>
      </c>
      <c r="D25" s="95" t="s">
        <v>208</v>
      </c>
      <c r="E25" s="96">
        <v>41275</v>
      </c>
      <c r="F25" s="97">
        <v>41275</v>
      </c>
      <c r="G25" s="76">
        <v>30000</v>
      </c>
      <c r="H25" s="76">
        <v>260</v>
      </c>
      <c r="I25" s="77">
        <v>1.4710000000000001</v>
      </c>
      <c r="J25" s="78">
        <v>382.46000000000004</v>
      </c>
      <c r="K25" s="76">
        <v>12000</v>
      </c>
      <c r="L25" s="77">
        <v>1.2509999999999999</v>
      </c>
      <c r="M25" s="78">
        <v>15011.999999999998</v>
      </c>
      <c r="N25" s="79">
        <v>1.2500000000000001E-2</v>
      </c>
      <c r="O25" s="102">
        <v>1.2</v>
      </c>
      <c r="P25" s="81">
        <v>1.4999999999999999E-2</v>
      </c>
      <c r="Q25" s="112">
        <v>7</v>
      </c>
      <c r="R25" s="82">
        <f t="shared" si="0"/>
        <v>11473800.000000002</v>
      </c>
      <c r="S25" s="100">
        <v>1068000</v>
      </c>
      <c r="T25" s="77">
        <v>1.2509999999999999</v>
      </c>
      <c r="U25" s="84">
        <v>1336067.9999999998</v>
      </c>
      <c r="V25" s="85">
        <v>365000</v>
      </c>
      <c r="W25" s="86">
        <v>1.4770000000000001</v>
      </c>
      <c r="X25" s="84">
        <v>539105</v>
      </c>
      <c r="Y25" s="87">
        <v>3258639</v>
      </c>
      <c r="Z25" s="77">
        <v>1.1180000000000001</v>
      </c>
      <c r="AA25" s="84">
        <v>3643158.4020000002</v>
      </c>
      <c r="AB25" s="88">
        <v>275916.57010000001</v>
      </c>
      <c r="AC25" s="89">
        <f t="shared" si="1"/>
        <v>5794247.9720999999</v>
      </c>
      <c r="AD25" s="88">
        <f t="shared" si="2"/>
        <v>5679552.027900002</v>
      </c>
      <c r="AE25" s="90">
        <f t="shared" si="3"/>
        <v>0.49500183268838582</v>
      </c>
      <c r="AF25" s="91">
        <v>289712.39860499999</v>
      </c>
      <c r="AG25" s="84">
        <f t="shared" si="4"/>
        <v>6083960.3707050001</v>
      </c>
      <c r="AH25" s="92">
        <f t="shared" si="5"/>
        <v>5389839.6292950017</v>
      </c>
      <c r="AI25" s="93">
        <f t="shared" si="6"/>
        <v>0.46975192432280505</v>
      </c>
    </row>
    <row r="26" spans="1:35" x14ac:dyDescent="0.25">
      <c r="A26" s="62" t="s">
        <v>79</v>
      </c>
      <c r="B26" s="94" t="s">
        <v>171</v>
      </c>
      <c r="C26" s="74" t="s">
        <v>76</v>
      </c>
      <c r="D26" s="74" t="s">
        <v>136</v>
      </c>
      <c r="E26" s="104">
        <v>41821</v>
      </c>
      <c r="F26" s="75">
        <v>41821</v>
      </c>
      <c r="G26" s="76">
        <v>4000</v>
      </c>
      <c r="H26" s="76">
        <v>1700</v>
      </c>
      <c r="I26" s="77">
        <v>1.24</v>
      </c>
      <c r="J26" s="78">
        <v>2108</v>
      </c>
      <c r="K26" s="76">
        <v>13000</v>
      </c>
      <c r="L26" s="77">
        <v>1.089</v>
      </c>
      <c r="M26" s="78">
        <v>14157</v>
      </c>
      <c r="N26" s="110">
        <v>1.4999999999999999E-2</v>
      </c>
      <c r="O26" s="102">
        <v>1</v>
      </c>
      <c r="P26" s="81">
        <v>1.4999999999999999E-2</v>
      </c>
      <c r="Q26" s="111">
        <v>12</v>
      </c>
      <c r="R26" s="82">
        <f t="shared" si="0"/>
        <v>8432000</v>
      </c>
      <c r="S26" s="100">
        <v>1732400</v>
      </c>
      <c r="T26" s="77">
        <v>1.089</v>
      </c>
      <c r="U26" s="84">
        <v>1886583.5999999999</v>
      </c>
      <c r="V26" s="85">
        <v>490000</v>
      </c>
      <c r="W26" s="86">
        <v>1.2110000000000001</v>
      </c>
      <c r="X26" s="84">
        <v>593390</v>
      </c>
      <c r="Y26" s="87">
        <v>921291</v>
      </c>
      <c r="Z26" s="77">
        <v>1.06</v>
      </c>
      <c r="AA26" s="84">
        <v>976568.46000000008</v>
      </c>
      <c r="AB26" s="88">
        <v>172827.103</v>
      </c>
      <c r="AC26" s="89">
        <f t="shared" si="1"/>
        <v>3629369.1629999997</v>
      </c>
      <c r="AD26" s="88">
        <f t="shared" si="2"/>
        <v>4802630.8370000003</v>
      </c>
      <c r="AE26" s="90">
        <f t="shared" si="3"/>
        <v>0.56957196833491464</v>
      </c>
      <c r="AF26" s="91">
        <v>311088.78539999994</v>
      </c>
      <c r="AG26" s="84">
        <f t="shared" si="4"/>
        <v>3940457.9483999996</v>
      </c>
      <c r="AH26" s="92">
        <f t="shared" si="5"/>
        <v>4491542.0515999999</v>
      </c>
      <c r="AI26" s="93">
        <f t="shared" si="6"/>
        <v>0.53267813704933586</v>
      </c>
    </row>
    <row r="27" spans="1:35" x14ac:dyDescent="0.25">
      <c r="A27" s="62" t="s">
        <v>79</v>
      </c>
      <c r="B27" s="62" t="s">
        <v>170</v>
      </c>
      <c r="C27" s="62" t="s">
        <v>187</v>
      </c>
      <c r="D27" s="62" t="s">
        <v>137</v>
      </c>
      <c r="E27" s="182">
        <v>41306</v>
      </c>
      <c r="F27" s="177">
        <v>41306</v>
      </c>
      <c r="G27" s="229">
        <v>3000</v>
      </c>
      <c r="H27" s="229">
        <v>700</v>
      </c>
      <c r="I27" s="193">
        <v>1.4710000000000001</v>
      </c>
      <c r="J27" s="78">
        <v>1029.7</v>
      </c>
      <c r="K27" s="229">
        <v>12000</v>
      </c>
      <c r="L27" s="77">
        <v>1.2509999999999999</v>
      </c>
      <c r="M27" s="78">
        <v>15011.999999999998</v>
      </c>
      <c r="N27" s="230">
        <v>1.2500000000000001E-2</v>
      </c>
      <c r="O27" s="102">
        <v>1.2</v>
      </c>
      <c r="P27" s="81">
        <v>1.4999999999999999E-2</v>
      </c>
      <c r="Q27" s="112">
        <v>12</v>
      </c>
      <c r="R27" s="82">
        <f t="shared" si="0"/>
        <v>3089100</v>
      </c>
      <c r="S27" s="231">
        <v>444000</v>
      </c>
      <c r="T27" s="77">
        <v>1.2509999999999999</v>
      </c>
      <c r="U27" s="84">
        <v>555444</v>
      </c>
      <c r="V27" s="229">
        <v>135000</v>
      </c>
      <c r="W27" s="86">
        <v>1.4770000000000001</v>
      </c>
      <c r="X27" s="84">
        <v>199395</v>
      </c>
      <c r="Y27" s="232">
        <v>290380</v>
      </c>
      <c r="Z27" s="77">
        <v>1.1180000000000001</v>
      </c>
      <c r="AA27" s="84">
        <v>324644.84000000003</v>
      </c>
      <c r="AB27" s="88">
        <v>53974.19200000001</v>
      </c>
      <c r="AC27" s="89">
        <f t="shared" si="1"/>
        <v>1133458.0320000001</v>
      </c>
      <c r="AD27" s="88">
        <f t="shared" si="2"/>
        <v>1955641.9679999999</v>
      </c>
      <c r="AE27" s="90">
        <f t="shared" si="3"/>
        <v>0.63307823249490136</v>
      </c>
      <c r="AF27" s="91">
        <v>97153.545600000012</v>
      </c>
      <c r="AG27" s="84">
        <f t="shared" si="4"/>
        <v>1230611.5776000002</v>
      </c>
      <c r="AH27" s="92">
        <f t="shared" si="5"/>
        <v>1858488.4223999998</v>
      </c>
      <c r="AI27" s="93">
        <f t="shared" si="6"/>
        <v>0.60162779528017862</v>
      </c>
    </row>
    <row r="28" spans="1:35" x14ac:dyDescent="0.25">
      <c r="A28" s="62" t="s">
        <v>79</v>
      </c>
      <c r="B28" s="109" t="s">
        <v>170</v>
      </c>
      <c r="C28" s="74" t="s">
        <v>129</v>
      </c>
      <c r="D28" s="74" t="s">
        <v>136</v>
      </c>
      <c r="E28" s="104" t="s">
        <v>209</v>
      </c>
      <c r="F28" s="75">
        <v>41730</v>
      </c>
      <c r="G28" s="76">
        <v>10500</v>
      </c>
      <c r="H28" s="76">
        <v>600</v>
      </c>
      <c r="I28" s="77">
        <v>1.1080000000000001</v>
      </c>
      <c r="J28" s="78">
        <v>664.80000000000007</v>
      </c>
      <c r="K28" s="76">
        <v>15000</v>
      </c>
      <c r="L28" s="77">
        <v>1.1319999999999999</v>
      </c>
      <c r="M28" s="78">
        <v>16980</v>
      </c>
      <c r="N28" s="110">
        <v>1.4999999999999999E-2</v>
      </c>
      <c r="O28" s="102">
        <v>1</v>
      </c>
      <c r="P28" s="81">
        <v>1.4999999999999999E-2</v>
      </c>
      <c r="Q28" s="111">
        <v>12</v>
      </c>
      <c r="R28" s="82">
        <f t="shared" si="0"/>
        <v>6980400.0000000009</v>
      </c>
      <c r="S28" s="100">
        <v>1260000</v>
      </c>
      <c r="T28" s="77">
        <v>1.1319999999999999</v>
      </c>
      <c r="U28" s="84">
        <v>1426319.9999999998</v>
      </c>
      <c r="V28" s="85">
        <v>230000</v>
      </c>
      <c r="W28" s="86">
        <v>1.2589999999999999</v>
      </c>
      <c r="X28" s="84">
        <v>289570</v>
      </c>
      <c r="Y28" s="87">
        <v>1458837</v>
      </c>
      <c r="Z28" s="77">
        <v>1.071</v>
      </c>
      <c r="AA28" s="84">
        <v>1562414.4269999999</v>
      </c>
      <c r="AB28" s="88">
        <v>163915.22135000001</v>
      </c>
      <c r="AC28" s="89">
        <f t="shared" si="1"/>
        <v>3442219.6483499995</v>
      </c>
      <c r="AD28" s="88">
        <f t="shared" si="2"/>
        <v>3538180.3516500015</v>
      </c>
      <c r="AE28" s="90">
        <f t="shared" si="3"/>
        <v>0.50687358197954291</v>
      </c>
      <c r="AF28" s="91">
        <v>295047.39842999994</v>
      </c>
      <c r="AG28" s="84">
        <f t="shared" si="4"/>
        <v>3737267.0467799995</v>
      </c>
      <c r="AH28" s="92">
        <f t="shared" si="5"/>
        <v>3243132.9532200014</v>
      </c>
      <c r="AI28" s="93">
        <f t="shared" si="6"/>
        <v>0.46460560329207512</v>
      </c>
    </row>
    <row r="29" spans="1:35" x14ac:dyDescent="0.25">
      <c r="A29" s="62" t="s">
        <v>175</v>
      </c>
      <c r="B29" s="134"/>
      <c r="C29" s="134" t="s">
        <v>44</v>
      </c>
      <c r="D29" s="134" t="s">
        <v>139</v>
      </c>
      <c r="E29" s="101">
        <v>41699</v>
      </c>
      <c r="F29" s="114">
        <v>41699</v>
      </c>
      <c r="G29" s="122">
        <v>31000</v>
      </c>
      <c r="H29" s="122">
        <v>170</v>
      </c>
      <c r="I29" s="123">
        <v>1.216</v>
      </c>
      <c r="J29" s="124">
        <v>206.72</v>
      </c>
      <c r="K29" s="122">
        <v>12000</v>
      </c>
      <c r="L29" s="123">
        <v>1.151</v>
      </c>
      <c r="M29" s="124">
        <v>13812</v>
      </c>
      <c r="N29" s="125">
        <v>1.4999999999999999E-2</v>
      </c>
      <c r="O29" s="126">
        <v>1</v>
      </c>
      <c r="P29" s="127">
        <v>1.4999999999999999E-2</v>
      </c>
      <c r="Q29" s="128">
        <v>5</v>
      </c>
      <c r="R29" s="233">
        <f t="shared" si="0"/>
        <v>6408320</v>
      </c>
      <c r="S29" s="234">
        <v>1194000</v>
      </c>
      <c r="T29" s="123">
        <v>1.151</v>
      </c>
      <c r="U29" s="124">
        <v>1374294</v>
      </c>
      <c r="V29" s="129">
        <v>445000</v>
      </c>
      <c r="W29" s="130">
        <v>1.2649999999999999</v>
      </c>
      <c r="X29" s="124">
        <v>562925</v>
      </c>
      <c r="Y29" s="235">
        <v>1703750</v>
      </c>
      <c r="Z29" s="130">
        <v>1.0880000000000001</v>
      </c>
      <c r="AA29" s="124">
        <v>1853680.0000000002</v>
      </c>
      <c r="AB29" s="236">
        <v>189544.95</v>
      </c>
      <c r="AC29" s="237">
        <f t="shared" si="1"/>
        <v>3980443.95</v>
      </c>
      <c r="AD29" s="238">
        <f t="shared" si="2"/>
        <v>2427876.0499999998</v>
      </c>
      <c r="AE29" s="239">
        <f t="shared" si="3"/>
        <v>0.37886311076850093</v>
      </c>
      <c r="AF29" s="131">
        <v>142158.71249999999</v>
      </c>
      <c r="AG29" s="92">
        <f t="shared" si="4"/>
        <v>4122602.6625000001</v>
      </c>
      <c r="AH29" s="121">
        <f t="shared" si="5"/>
        <v>2285717.3374999999</v>
      </c>
      <c r="AI29" s="127">
        <f t="shared" si="6"/>
        <v>0.35667965043880456</v>
      </c>
    </row>
    <row r="30" spans="1:35" x14ac:dyDescent="0.25">
      <c r="A30" s="62" t="s">
        <v>210</v>
      </c>
      <c r="B30" s="62"/>
      <c r="C30" s="74" t="s">
        <v>38</v>
      </c>
      <c r="D30" s="74" t="s">
        <v>136</v>
      </c>
      <c r="E30" s="104">
        <v>41760</v>
      </c>
      <c r="F30" s="114">
        <v>41760</v>
      </c>
      <c r="G30" s="240">
        <v>7200</v>
      </c>
      <c r="H30" s="240">
        <v>400</v>
      </c>
      <c r="I30" s="195">
        <v>1.1080000000000001</v>
      </c>
      <c r="J30" s="78">
        <v>443.20000000000005</v>
      </c>
      <c r="K30" s="240">
        <v>12000</v>
      </c>
      <c r="L30" s="196">
        <v>1.1319999999999999</v>
      </c>
      <c r="M30" s="78">
        <v>13583.999999999998</v>
      </c>
      <c r="N30" s="241">
        <v>1.4999999999999999E-2</v>
      </c>
      <c r="O30" s="226">
        <v>1</v>
      </c>
      <c r="P30" s="115">
        <v>1.4999999999999999E-2</v>
      </c>
      <c r="Q30" s="227">
        <v>5</v>
      </c>
      <c r="R30" s="82">
        <f t="shared" si="0"/>
        <v>3191040.0000000005</v>
      </c>
      <c r="S30" s="199">
        <v>852000</v>
      </c>
      <c r="T30" s="196">
        <v>1.1319999999999999</v>
      </c>
      <c r="U30" s="84">
        <v>964463.99999999988</v>
      </c>
      <c r="V30" s="200">
        <v>220000</v>
      </c>
      <c r="W30" s="201">
        <v>1.2589999999999999</v>
      </c>
      <c r="X30" s="84">
        <v>276980</v>
      </c>
      <c r="Y30" s="202">
        <v>699894</v>
      </c>
      <c r="Z30" s="116">
        <v>1.071</v>
      </c>
      <c r="AA30" s="84">
        <v>749586.47399999993</v>
      </c>
      <c r="AB30" s="203">
        <v>99551.523700000005</v>
      </c>
      <c r="AC30" s="204">
        <f t="shared" si="1"/>
        <v>2090581.9976999999</v>
      </c>
      <c r="AD30" s="205">
        <f t="shared" si="2"/>
        <v>1100458.0023000005</v>
      </c>
      <c r="AE30" s="206">
        <f t="shared" si="3"/>
        <v>0.34485873016320712</v>
      </c>
      <c r="AF30" s="121">
        <v>74663.642775</v>
      </c>
      <c r="AG30" s="121">
        <f t="shared" si="4"/>
        <v>2165245.6404749998</v>
      </c>
      <c r="AH30" s="118">
        <f t="shared" si="5"/>
        <v>1025794.3595250007</v>
      </c>
      <c r="AI30" s="93">
        <f t="shared" si="6"/>
        <v>0.32146082766903594</v>
      </c>
    </row>
    <row r="31" spans="1:35" x14ac:dyDescent="0.25">
      <c r="A31" s="62" t="s">
        <v>210</v>
      </c>
      <c r="B31" s="62"/>
      <c r="C31" s="134" t="s">
        <v>221</v>
      </c>
      <c r="D31" s="95" t="s">
        <v>137</v>
      </c>
      <c r="E31" s="96">
        <v>41183</v>
      </c>
      <c r="F31" s="114">
        <v>41183</v>
      </c>
      <c r="G31" s="240">
        <v>290</v>
      </c>
      <c r="H31" s="240">
        <v>9000</v>
      </c>
      <c r="I31" s="195">
        <v>1.472</v>
      </c>
      <c r="J31" s="78">
        <v>13248</v>
      </c>
      <c r="K31" s="240">
        <v>12000</v>
      </c>
      <c r="L31" s="196">
        <v>1.2629999999999999</v>
      </c>
      <c r="M31" s="78">
        <v>15155.999999999998</v>
      </c>
      <c r="N31" s="241">
        <v>0.01</v>
      </c>
      <c r="O31" s="242">
        <v>1.5</v>
      </c>
      <c r="P31" s="115">
        <v>1.4999999999999999E-2</v>
      </c>
      <c r="Q31" s="227">
        <v>5</v>
      </c>
      <c r="R31" s="82">
        <f t="shared" si="0"/>
        <v>3841920</v>
      </c>
      <c r="S31" s="199">
        <v>1050000</v>
      </c>
      <c r="T31" s="196">
        <v>1.2629999999999999</v>
      </c>
      <c r="U31" s="84">
        <v>1326150</v>
      </c>
      <c r="V31" s="200">
        <v>300000</v>
      </c>
      <c r="W31" s="201">
        <v>1.4610000000000001</v>
      </c>
      <c r="X31" s="84">
        <v>438300</v>
      </c>
      <c r="Y31" s="202">
        <v>529513.75</v>
      </c>
      <c r="Z31" s="116">
        <v>1.121</v>
      </c>
      <c r="AA31" s="84">
        <v>593584.91374999995</v>
      </c>
      <c r="AB31" s="203">
        <v>117901.74568749999</v>
      </c>
      <c r="AC31" s="204">
        <f t="shared" si="1"/>
        <v>2475936.6594374999</v>
      </c>
      <c r="AD31" s="205">
        <f t="shared" si="2"/>
        <v>1365983.3405625001</v>
      </c>
      <c r="AE31" s="206">
        <f t="shared" si="3"/>
        <v>0.35554705474411236</v>
      </c>
      <c r="AF31" s="121">
        <v>88426.309265624994</v>
      </c>
      <c r="AG31" s="121">
        <f t="shared" si="4"/>
        <v>2564362.9687031251</v>
      </c>
      <c r="AH31" s="118">
        <f t="shared" si="5"/>
        <v>1277557.0312968749</v>
      </c>
      <c r="AI31" s="93">
        <f t="shared" si="6"/>
        <v>0.33253087812783055</v>
      </c>
    </row>
    <row r="32" spans="1:35" x14ac:dyDescent="0.25">
      <c r="A32" s="62" t="s">
        <v>84</v>
      </c>
      <c r="B32" s="62"/>
      <c r="C32" s="74" t="s">
        <v>62</v>
      </c>
      <c r="D32" s="74" t="s">
        <v>193</v>
      </c>
      <c r="E32" s="104">
        <v>41579</v>
      </c>
      <c r="F32" s="75">
        <v>41579</v>
      </c>
      <c r="G32" s="76">
        <v>7500</v>
      </c>
      <c r="H32" s="76">
        <v>490</v>
      </c>
      <c r="I32" s="77">
        <v>1.258</v>
      </c>
      <c r="J32" s="78">
        <v>616.41999999999996</v>
      </c>
      <c r="K32" s="76">
        <v>9000</v>
      </c>
      <c r="L32" s="77">
        <v>1.167</v>
      </c>
      <c r="M32" s="78">
        <v>10503</v>
      </c>
      <c r="N32" s="110">
        <v>1.4999999999999999E-2</v>
      </c>
      <c r="O32" s="102">
        <v>1</v>
      </c>
      <c r="P32" s="81">
        <v>1.4999999999999999E-2</v>
      </c>
      <c r="Q32" s="112">
        <v>7</v>
      </c>
      <c r="R32" s="82">
        <f t="shared" si="0"/>
        <v>4623150</v>
      </c>
      <c r="S32" s="100">
        <v>762000</v>
      </c>
      <c r="T32" s="77">
        <v>1.167</v>
      </c>
      <c r="U32" s="84">
        <v>889254</v>
      </c>
      <c r="V32" s="85">
        <v>235000</v>
      </c>
      <c r="W32" s="86">
        <v>1.3520000000000001</v>
      </c>
      <c r="X32" s="84">
        <v>317720</v>
      </c>
      <c r="Y32" s="87">
        <v>984273</v>
      </c>
      <c r="Z32" s="77">
        <v>1.1000000000000001</v>
      </c>
      <c r="AA32" s="84">
        <v>1082700.3</v>
      </c>
      <c r="AB32" s="88">
        <v>114483.715</v>
      </c>
      <c r="AC32" s="89">
        <f t="shared" si="1"/>
        <v>2404158.0149999997</v>
      </c>
      <c r="AD32" s="88">
        <f t="shared" si="2"/>
        <v>2218991.9850000003</v>
      </c>
      <c r="AE32" s="90">
        <f t="shared" si="3"/>
        <v>0.47997404042698166</v>
      </c>
      <c r="AF32" s="91">
        <v>120207.90074999999</v>
      </c>
      <c r="AG32" s="84">
        <f t="shared" si="4"/>
        <v>2524365.9157499997</v>
      </c>
      <c r="AH32" s="92">
        <f t="shared" si="5"/>
        <v>2098784.0842500003</v>
      </c>
      <c r="AI32" s="93">
        <f t="shared" si="6"/>
        <v>0.45397274244833075</v>
      </c>
    </row>
    <row r="33" spans="1:35" x14ac:dyDescent="0.25">
      <c r="A33" s="62" t="s">
        <v>84</v>
      </c>
      <c r="B33" s="109"/>
      <c r="C33" s="74" t="s">
        <v>48</v>
      </c>
      <c r="D33" s="74" t="s">
        <v>136</v>
      </c>
      <c r="E33" s="104">
        <v>41671</v>
      </c>
      <c r="F33" s="75">
        <v>41671</v>
      </c>
      <c r="G33" s="76">
        <v>54000</v>
      </c>
      <c r="H33" s="76">
        <v>150</v>
      </c>
      <c r="I33" s="77">
        <v>1.216</v>
      </c>
      <c r="J33" s="78">
        <v>182.4</v>
      </c>
      <c r="K33" s="76">
        <v>12000</v>
      </c>
      <c r="L33" s="77">
        <v>1.151</v>
      </c>
      <c r="M33" s="78">
        <v>13812</v>
      </c>
      <c r="N33" s="110">
        <v>1.4999999999999999E-2</v>
      </c>
      <c r="O33" s="102">
        <v>1</v>
      </c>
      <c r="P33" s="81">
        <v>1.4999999999999999E-2</v>
      </c>
      <c r="Q33" s="112">
        <v>5</v>
      </c>
      <c r="R33" s="82">
        <f t="shared" si="0"/>
        <v>9849600</v>
      </c>
      <c r="S33" s="113">
        <v>2574000</v>
      </c>
      <c r="T33" s="77">
        <v>1.151</v>
      </c>
      <c r="U33" s="113">
        <v>2962674</v>
      </c>
      <c r="V33" s="113">
        <v>644000</v>
      </c>
      <c r="W33" s="86">
        <v>1.2649999999999999</v>
      </c>
      <c r="X33" s="84">
        <v>814660</v>
      </c>
      <c r="Y33" s="243">
        <v>2664030</v>
      </c>
      <c r="Z33" s="77">
        <v>1.0880000000000001</v>
      </c>
      <c r="AA33" s="84">
        <v>2898464.64</v>
      </c>
      <c r="AB33" s="92">
        <v>333790</v>
      </c>
      <c r="AC33" s="91">
        <f t="shared" si="1"/>
        <v>7009588.6400000006</v>
      </c>
      <c r="AD33" s="92">
        <f t="shared" si="2"/>
        <v>2840011.3599999994</v>
      </c>
      <c r="AE33" s="140">
        <f t="shared" si="3"/>
        <v>0.28833773554256004</v>
      </c>
      <c r="AF33" s="91">
        <v>250342</v>
      </c>
      <c r="AG33" s="84">
        <f t="shared" si="4"/>
        <v>7259930.6400000006</v>
      </c>
      <c r="AH33" s="92">
        <f t="shared" si="5"/>
        <v>2589669.3599999994</v>
      </c>
      <c r="AI33" s="93">
        <f t="shared" si="6"/>
        <v>0.26292127192982451</v>
      </c>
    </row>
    <row r="34" spans="1:35" x14ac:dyDescent="0.25">
      <c r="A34" s="62" t="s">
        <v>84</v>
      </c>
      <c r="B34" s="109"/>
      <c r="C34" s="74" t="s">
        <v>211</v>
      </c>
      <c r="D34" s="74" t="s">
        <v>136</v>
      </c>
      <c r="E34" s="104" t="s">
        <v>212</v>
      </c>
      <c r="F34" s="75">
        <v>41821</v>
      </c>
      <c r="G34" s="76">
        <v>154000</v>
      </c>
      <c r="H34" s="76">
        <v>280</v>
      </c>
      <c r="I34" s="77">
        <v>1.24</v>
      </c>
      <c r="J34" s="78">
        <v>347.2</v>
      </c>
      <c r="K34" s="76">
        <v>13000</v>
      </c>
      <c r="L34" s="77">
        <v>1.089</v>
      </c>
      <c r="M34" s="78">
        <v>14157</v>
      </c>
      <c r="N34" s="110">
        <v>1.4999999999999999E-2</v>
      </c>
      <c r="O34" s="102">
        <v>1</v>
      </c>
      <c r="P34" s="81">
        <v>1.4999999999999999E-2</v>
      </c>
      <c r="Q34" s="112">
        <v>7</v>
      </c>
      <c r="R34" s="82">
        <f t="shared" si="0"/>
        <v>53468800</v>
      </c>
      <c r="S34" s="85">
        <v>9264000</v>
      </c>
      <c r="T34" s="77">
        <v>1.089</v>
      </c>
      <c r="U34" s="84">
        <v>10088496</v>
      </c>
      <c r="V34" s="85">
        <v>590000</v>
      </c>
      <c r="W34" s="86">
        <v>1.2110000000000001</v>
      </c>
      <c r="X34" s="84">
        <v>714490</v>
      </c>
      <c r="Y34" s="243">
        <v>13948457</v>
      </c>
      <c r="Z34" s="77">
        <v>1.06</v>
      </c>
      <c r="AA34" s="84">
        <v>14785364.42</v>
      </c>
      <c r="AB34" s="92">
        <v>1279417.5210000002</v>
      </c>
      <c r="AC34" s="91">
        <f t="shared" si="1"/>
        <v>26867767.941000003</v>
      </c>
      <c r="AD34" s="92">
        <f t="shared" si="2"/>
        <v>26601032.058999997</v>
      </c>
      <c r="AE34" s="140">
        <f t="shared" si="3"/>
        <v>0.49750568666212813</v>
      </c>
      <c r="AF34" s="91">
        <v>1343388.39705</v>
      </c>
      <c r="AG34" s="84">
        <f t="shared" si="4"/>
        <v>28211156.338050004</v>
      </c>
      <c r="AH34" s="92">
        <f t="shared" si="5"/>
        <v>25257643.661949996</v>
      </c>
      <c r="AI34" s="93">
        <f t="shared" si="6"/>
        <v>0.47238097099523452</v>
      </c>
    </row>
    <row r="35" spans="1:35" x14ac:dyDescent="0.25">
      <c r="A35" s="109" t="s">
        <v>174</v>
      </c>
      <c r="B35" s="62"/>
      <c r="C35" s="134" t="s">
        <v>71</v>
      </c>
      <c r="D35" s="95" t="s">
        <v>213</v>
      </c>
      <c r="E35" s="96">
        <v>41426</v>
      </c>
      <c r="F35" s="114">
        <v>41426</v>
      </c>
      <c r="G35" s="240">
        <v>70</v>
      </c>
      <c r="H35" s="240">
        <v>16280</v>
      </c>
      <c r="I35" s="195">
        <v>1.296</v>
      </c>
      <c r="J35" s="78">
        <v>21098.880000000001</v>
      </c>
      <c r="K35" s="240">
        <v>10000</v>
      </c>
      <c r="L35" s="196">
        <v>1.2470000000000001</v>
      </c>
      <c r="M35" s="78">
        <v>12470.000000000002</v>
      </c>
      <c r="N35" s="241">
        <v>1.2500000000000001E-2</v>
      </c>
      <c r="O35" s="137">
        <v>1.2</v>
      </c>
      <c r="P35" s="115">
        <v>1.4999999999999999E-2</v>
      </c>
      <c r="Q35" s="227">
        <v>6</v>
      </c>
      <c r="R35" s="82">
        <f t="shared" si="0"/>
        <v>1476921.6</v>
      </c>
      <c r="S35" s="200">
        <v>52500</v>
      </c>
      <c r="T35" s="196">
        <v>1.2470000000000001</v>
      </c>
      <c r="U35" s="84">
        <v>65467.500000000007</v>
      </c>
      <c r="V35" s="200">
        <v>164500</v>
      </c>
      <c r="W35" s="201">
        <v>1.44</v>
      </c>
      <c r="X35" s="84">
        <v>236880</v>
      </c>
      <c r="Y35" s="244">
        <v>518535.94000000006</v>
      </c>
      <c r="Z35" s="116">
        <v>1.115</v>
      </c>
      <c r="AA35" s="84">
        <v>578167.57310000004</v>
      </c>
      <c r="AB35" s="117">
        <v>44025.753655000008</v>
      </c>
      <c r="AC35" s="118">
        <f t="shared" si="1"/>
        <v>924540.82675500005</v>
      </c>
      <c r="AD35" s="119">
        <f t="shared" si="2"/>
        <v>552380.77324500005</v>
      </c>
      <c r="AE35" s="120">
        <f t="shared" si="3"/>
        <v>0.37400818922615797</v>
      </c>
      <c r="AF35" s="121">
        <v>39623.1782895</v>
      </c>
      <c r="AG35" s="121">
        <f t="shared" si="4"/>
        <v>964164.00504449999</v>
      </c>
      <c r="AH35" s="118">
        <f t="shared" si="5"/>
        <v>512757.5949555001</v>
      </c>
      <c r="AI35" s="93">
        <f t="shared" si="6"/>
        <v>0.34717996876442192</v>
      </c>
    </row>
    <row r="36" spans="1:35" x14ac:dyDescent="0.25">
      <c r="A36" s="62" t="s">
        <v>79</v>
      </c>
      <c r="B36" s="109" t="s">
        <v>170</v>
      </c>
      <c r="C36" s="74" t="s">
        <v>128</v>
      </c>
      <c r="D36" s="74" t="s">
        <v>136</v>
      </c>
      <c r="E36" s="104">
        <v>41671</v>
      </c>
      <c r="F36" s="75">
        <v>41671</v>
      </c>
      <c r="G36" s="76">
        <v>30000</v>
      </c>
      <c r="H36" s="76">
        <v>450</v>
      </c>
      <c r="I36" s="77">
        <v>1.216</v>
      </c>
      <c r="J36" s="78">
        <v>547.19999999999993</v>
      </c>
      <c r="K36" s="76">
        <v>13000</v>
      </c>
      <c r="L36" s="77">
        <v>1.151</v>
      </c>
      <c r="M36" s="78">
        <v>14963</v>
      </c>
      <c r="N36" s="110">
        <v>1.4999999999999999E-2</v>
      </c>
      <c r="O36" s="102">
        <v>1</v>
      </c>
      <c r="P36" s="81">
        <v>1.4999999999999999E-2</v>
      </c>
      <c r="Q36" s="111">
        <v>12</v>
      </c>
      <c r="R36" s="84">
        <f t="shared" si="0"/>
        <v>16415999.999999998</v>
      </c>
      <c r="S36" s="85">
        <v>3754100</v>
      </c>
      <c r="T36" s="77">
        <v>1.151</v>
      </c>
      <c r="U36" s="84">
        <v>4320969.0999999996</v>
      </c>
      <c r="V36" s="85">
        <v>780000</v>
      </c>
      <c r="W36" s="86">
        <v>1.2649999999999999</v>
      </c>
      <c r="X36" s="84">
        <v>986699.99999999988</v>
      </c>
      <c r="Y36" s="243">
        <v>2421695.1750000003</v>
      </c>
      <c r="Z36" s="77">
        <v>1.0880000000000001</v>
      </c>
      <c r="AA36" s="84">
        <v>2634804.3504000003</v>
      </c>
      <c r="AB36" s="92">
        <v>397123.67252000002</v>
      </c>
      <c r="AC36" s="91">
        <f t="shared" si="1"/>
        <v>8339597.1229200009</v>
      </c>
      <c r="AD36" s="92">
        <f t="shared" si="2"/>
        <v>8076402.8770799972</v>
      </c>
      <c r="AE36" s="140">
        <f t="shared" si="3"/>
        <v>0.4919836060599414</v>
      </c>
      <c r="AF36" s="91">
        <v>714822.61053599999</v>
      </c>
      <c r="AG36" s="84">
        <f t="shared" si="4"/>
        <v>9054419.7334560007</v>
      </c>
      <c r="AH36" s="92">
        <f t="shared" si="5"/>
        <v>7361580.2665439975</v>
      </c>
      <c r="AI36" s="93">
        <f t="shared" si="6"/>
        <v>0.44843934372222211</v>
      </c>
    </row>
    <row r="37" spans="1:35" x14ac:dyDescent="0.25">
      <c r="A37" s="62" t="s">
        <v>214</v>
      </c>
      <c r="B37" s="134"/>
      <c r="C37" s="134" t="s">
        <v>188</v>
      </c>
      <c r="D37" s="134" t="s">
        <v>140</v>
      </c>
      <c r="E37" s="101">
        <v>41730</v>
      </c>
      <c r="F37" s="114">
        <v>41730</v>
      </c>
      <c r="G37" s="122">
        <v>8000</v>
      </c>
      <c r="H37" s="122">
        <v>240</v>
      </c>
      <c r="I37" s="123">
        <v>1.1080000000000001</v>
      </c>
      <c r="J37" s="124">
        <v>265.92</v>
      </c>
      <c r="K37" s="122">
        <v>12000</v>
      </c>
      <c r="L37" s="123">
        <v>1.1319999999999999</v>
      </c>
      <c r="M37" s="124">
        <v>13583.999999999998</v>
      </c>
      <c r="N37" s="125">
        <v>1.4999999999999999E-2</v>
      </c>
      <c r="O37" s="126">
        <v>1</v>
      </c>
      <c r="P37" s="127">
        <v>1.4999999999999999E-2</v>
      </c>
      <c r="Q37" s="128">
        <v>12</v>
      </c>
      <c r="R37" s="126">
        <f t="shared" si="0"/>
        <v>2127360</v>
      </c>
      <c r="S37" s="129">
        <v>593355</v>
      </c>
      <c r="T37" s="123">
        <v>1.1319999999999999</v>
      </c>
      <c r="U37" s="124">
        <v>671677.86</v>
      </c>
      <c r="V37" s="129">
        <v>156000</v>
      </c>
      <c r="W37" s="130">
        <v>1.2589999999999999</v>
      </c>
      <c r="X37" s="124">
        <v>196403.99999999997</v>
      </c>
      <c r="Y37" s="129">
        <v>341884</v>
      </c>
      <c r="Z37" s="130">
        <v>1.071</v>
      </c>
      <c r="AA37" s="124">
        <v>366157.76399999997</v>
      </c>
      <c r="AB37" s="131">
        <v>61711.981199999995</v>
      </c>
      <c r="AC37" s="132">
        <f t="shared" si="1"/>
        <v>1295951.6051999999</v>
      </c>
      <c r="AD37" s="126">
        <f t="shared" si="2"/>
        <v>831408.39480000013</v>
      </c>
      <c r="AE37" s="93">
        <f t="shared" si="3"/>
        <v>0.39081697258574011</v>
      </c>
      <c r="AF37" s="131">
        <v>111081.56615999997</v>
      </c>
      <c r="AG37" s="92">
        <f t="shared" si="4"/>
        <v>1407033.1713599998</v>
      </c>
      <c r="AH37" s="121">
        <f t="shared" si="5"/>
        <v>720326.8286400002</v>
      </c>
      <c r="AI37" s="127">
        <f t="shared" si="6"/>
        <v>0.33860128452166072</v>
      </c>
    </row>
    <row r="38" spans="1:35" x14ac:dyDescent="0.25">
      <c r="A38" s="62" t="s">
        <v>84</v>
      </c>
      <c r="B38" s="109"/>
      <c r="C38" s="134" t="s">
        <v>215</v>
      </c>
      <c r="D38" s="74" t="s">
        <v>135</v>
      </c>
      <c r="E38" s="104">
        <v>41609</v>
      </c>
      <c r="F38" s="75">
        <v>41609</v>
      </c>
      <c r="G38" s="76">
        <v>850</v>
      </c>
      <c r="H38" s="76">
        <v>5000</v>
      </c>
      <c r="I38" s="77">
        <v>1.258</v>
      </c>
      <c r="J38" s="78">
        <v>6290</v>
      </c>
      <c r="K38" s="76">
        <v>9000</v>
      </c>
      <c r="L38" s="77">
        <v>1.167</v>
      </c>
      <c r="M38" s="78">
        <v>10503</v>
      </c>
      <c r="N38" s="110">
        <v>1.4999999999999999E-2</v>
      </c>
      <c r="O38" s="102">
        <v>1</v>
      </c>
      <c r="P38" s="81">
        <v>1.4999999999999999E-2</v>
      </c>
      <c r="Q38" s="112">
        <v>6</v>
      </c>
      <c r="R38" s="84">
        <f t="shared" si="0"/>
        <v>5346500</v>
      </c>
      <c r="S38" s="85">
        <v>1146000</v>
      </c>
      <c r="T38" s="77">
        <v>1.167</v>
      </c>
      <c r="U38" s="84">
        <v>1337382</v>
      </c>
      <c r="V38" s="85">
        <v>180000</v>
      </c>
      <c r="W38" s="86">
        <v>1.3520000000000001</v>
      </c>
      <c r="X38" s="84">
        <v>243360.00000000003</v>
      </c>
      <c r="Y38" s="243">
        <v>712644</v>
      </c>
      <c r="Z38" s="77">
        <v>1.1000000000000001</v>
      </c>
      <c r="AA38" s="84">
        <v>783908.4</v>
      </c>
      <c r="AB38" s="92">
        <v>118232.52</v>
      </c>
      <c r="AC38" s="91">
        <f t="shared" si="1"/>
        <v>2482882.92</v>
      </c>
      <c r="AD38" s="92">
        <f t="shared" si="2"/>
        <v>2863617.08</v>
      </c>
      <c r="AE38" s="140">
        <f t="shared" si="3"/>
        <v>0.53560592537173857</v>
      </c>
      <c r="AF38" s="91">
        <v>106409.26799999998</v>
      </c>
      <c r="AG38" s="84">
        <f t="shared" si="4"/>
        <v>2589292.1880000001</v>
      </c>
      <c r="AH38" s="92">
        <f t="shared" si="5"/>
        <v>2757207.8119999999</v>
      </c>
      <c r="AI38" s="93">
        <f t="shared" si="6"/>
        <v>0.51570332217338444</v>
      </c>
    </row>
    <row r="39" spans="1:35" x14ac:dyDescent="0.25">
      <c r="A39" s="62" t="s">
        <v>84</v>
      </c>
      <c r="B39" s="109"/>
      <c r="C39" s="134" t="s">
        <v>55</v>
      </c>
      <c r="D39" s="95" t="s">
        <v>200</v>
      </c>
      <c r="E39" s="96">
        <v>41487</v>
      </c>
      <c r="F39" s="97">
        <v>41487</v>
      </c>
      <c r="G39" s="76">
        <v>25000</v>
      </c>
      <c r="H39" s="76">
        <v>117</v>
      </c>
      <c r="I39" s="77">
        <v>1.4159999999999999</v>
      </c>
      <c r="J39" s="78">
        <v>165.672</v>
      </c>
      <c r="K39" s="76">
        <v>11000</v>
      </c>
      <c r="L39" s="77">
        <v>1.1919999999999999</v>
      </c>
      <c r="M39" s="78">
        <v>13112</v>
      </c>
      <c r="N39" s="110">
        <v>1.4999999999999999E-2</v>
      </c>
      <c r="O39" s="102">
        <v>1</v>
      </c>
      <c r="P39" s="81">
        <v>1.4999999999999999E-2</v>
      </c>
      <c r="Q39" s="112">
        <v>7</v>
      </c>
      <c r="R39" s="84">
        <f t="shared" si="0"/>
        <v>4141800</v>
      </c>
      <c r="S39" s="85">
        <v>475000</v>
      </c>
      <c r="T39" s="77">
        <v>1.1919999999999999</v>
      </c>
      <c r="U39" s="84">
        <v>566200</v>
      </c>
      <c r="V39" s="85">
        <v>300000</v>
      </c>
      <c r="W39" s="86">
        <v>1.375</v>
      </c>
      <c r="X39" s="84">
        <v>412500</v>
      </c>
      <c r="Y39" s="243">
        <v>632671</v>
      </c>
      <c r="Z39" s="77">
        <v>1.111</v>
      </c>
      <c r="AA39" s="84">
        <v>702897.48100000003</v>
      </c>
      <c r="AB39" s="92">
        <v>84079.874050000013</v>
      </c>
      <c r="AC39" s="91">
        <f t="shared" si="1"/>
        <v>1765677.3550500001</v>
      </c>
      <c r="AD39" s="92">
        <f t="shared" si="2"/>
        <v>2376122.6449499996</v>
      </c>
      <c r="AE39" s="140">
        <f t="shared" si="3"/>
        <v>0.57369323602057065</v>
      </c>
      <c r="AF39" s="91">
        <v>88283.867752499995</v>
      </c>
      <c r="AG39" s="84">
        <f t="shared" si="4"/>
        <v>1853961.2228025002</v>
      </c>
      <c r="AH39" s="92">
        <f t="shared" si="5"/>
        <v>2287838.7771974998</v>
      </c>
      <c r="AI39" s="93">
        <f t="shared" si="6"/>
        <v>0.5523778978215993</v>
      </c>
    </row>
    <row r="40" spans="1:35" x14ac:dyDescent="0.25">
      <c r="A40" s="160"/>
      <c r="B40" s="133"/>
      <c r="C40" s="133"/>
      <c r="D40" s="133"/>
      <c r="E40" s="161"/>
      <c r="F40" s="162"/>
      <c r="G40" s="163"/>
      <c r="H40" s="163"/>
      <c r="I40" s="164"/>
      <c r="J40" s="165"/>
      <c r="K40" s="163"/>
      <c r="L40" s="164"/>
      <c r="M40" s="165"/>
      <c r="N40" s="166"/>
      <c r="O40" s="167"/>
      <c r="P40" s="168"/>
      <c r="Q40" s="169"/>
      <c r="R40" s="167"/>
      <c r="S40" s="170"/>
      <c r="T40" s="164"/>
      <c r="U40" s="165"/>
      <c r="V40" s="170"/>
      <c r="W40" s="171"/>
      <c r="X40" s="165"/>
      <c r="Y40" s="170"/>
      <c r="Z40" s="171"/>
      <c r="AA40" s="165"/>
      <c r="AB40" s="172"/>
      <c r="AC40" s="173"/>
      <c r="AD40" s="167"/>
      <c r="AE40" s="174"/>
      <c r="AF40" s="172"/>
      <c r="AG40" s="175"/>
      <c r="AH40" s="176"/>
      <c r="AI40" s="168"/>
    </row>
    <row r="42" spans="1:35" x14ac:dyDescent="0.25">
      <c r="A42" s="2" t="s">
        <v>131</v>
      </c>
    </row>
    <row r="43" spans="1:35" ht="48" x14ac:dyDescent="0.25">
      <c r="A43" s="61" t="s">
        <v>0</v>
      </c>
      <c r="B43" s="61" t="s">
        <v>141</v>
      </c>
      <c r="C43" s="61" t="s">
        <v>132</v>
      </c>
      <c r="D43" s="61" t="s">
        <v>133</v>
      </c>
      <c r="E43" s="61" t="s">
        <v>134</v>
      </c>
      <c r="F43" s="141" t="s">
        <v>134</v>
      </c>
      <c r="G43" s="63" t="s">
        <v>142</v>
      </c>
      <c r="H43" s="138" t="s">
        <v>145</v>
      </c>
      <c r="I43" s="138" t="s">
        <v>148</v>
      </c>
      <c r="J43" s="65" t="s">
        <v>176</v>
      </c>
      <c r="K43" s="66" t="s">
        <v>153</v>
      </c>
      <c r="L43" s="69" t="s">
        <v>155</v>
      </c>
      <c r="M43" s="68" t="s">
        <v>177</v>
      </c>
      <c r="N43" s="69" t="s">
        <v>158</v>
      </c>
      <c r="O43" s="68" t="s">
        <v>178</v>
      </c>
      <c r="P43" s="71" t="s">
        <v>161</v>
      </c>
      <c r="Q43" s="68" t="s">
        <v>162</v>
      </c>
      <c r="R43" s="72" t="s">
        <v>163</v>
      </c>
      <c r="S43" s="72" t="s">
        <v>164</v>
      </c>
      <c r="T43" s="72" t="s">
        <v>165</v>
      </c>
      <c r="U43" s="72" t="s">
        <v>167</v>
      </c>
      <c r="V43" s="72" t="s">
        <v>168</v>
      </c>
      <c r="W43" s="72" t="s">
        <v>169</v>
      </c>
    </row>
    <row r="44" spans="1:35" x14ac:dyDescent="0.25">
      <c r="A44" s="62" t="s">
        <v>79</v>
      </c>
      <c r="B44" s="62" t="s">
        <v>171</v>
      </c>
      <c r="C44" s="74" t="s">
        <v>64</v>
      </c>
      <c r="D44" s="74" t="s">
        <v>191</v>
      </c>
      <c r="E44" s="104">
        <v>42309</v>
      </c>
      <c r="F44" s="75">
        <v>42309</v>
      </c>
      <c r="G44" s="76">
        <v>7000</v>
      </c>
      <c r="H44" s="98">
        <v>1000</v>
      </c>
      <c r="I44" s="98">
        <v>13000</v>
      </c>
      <c r="J44" s="139">
        <v>8060</v>
      </c>
      <c r="K44" s="82">
        <f t="shared" ref="K44:K78" si="7">+G44*H44</f>
        <v>7000000</v>
      </c>
      <c r="L44" s="85">
        <v>1150000</v>
      </c>
      <c r="M44" s="139">
        <v>713000</v>
      </c>
      <c r="N44" s="85">
        <v>317000</v>
      </c>
      <c r="O44" s="139">
        <v>320170</v>
      </c>
      <c r="P44" s="84">
        <v>1574318.5</v>
      </c>
      <c r="Q44" s="88">
        <v>130374.425</v>
      </c>
      <c r="R44" s="89">
        <f t="shared" ref="R44:R78" si="8">+SUM(M44,O44,P44,Q44)</f>
        <v>2737862.9249999998</v>
      </c>
      <c r="S44" s="88">
        <f t="shared" ref="S44:S78" si="9">+K44-R44</f>
        <v>4262137.0750000002</v>
      </c>
      <c r="T44" s="90">
        <f t="shared" ref="T44:T78" si="10">+S44/K44</f>
        <v>0.60887672500000001</v>
      </c>
      <c r="U44" s="92">
        <f>+R44</f>
        <v>2737862.9249999998</v>
      </c>
      <c r="V44" s="92">
        <f t="shared" ref="V44:V78" si="11">+K44-U44</f>
        <v>4262137.0750000002</v>
      </c>
      <c r="W44" s="140">
        <f t="shared" ref="W44:W78" si="12">+V44/K44</f>
        <v>0.60887672500000001</v>
      </c>
    </row>
    <row r="45" spans="1:35" x14ac:dyDescent="0.25">
      <c r="A45" s="62" t="s">
        <v>79</v>
      </c>
      <c r="B45" s="109" t="s">
        <v>192</v>
      </c>
      <c r="C45" s="245" t="s">
        <v>50</v>
      </c>
      <c r="D45" s="245" t="s">
        <v>137</v>
      </c>
      <c r="E45" s="182">
        <v>42095</v>
      </c>
      <c r="F45" s="177">
        <v>42095</v>
      </c>
      <c r="G45" s="185">
        <v>9000</v>
      </c>
      <c r="H45" s="98">
        <v>1625.6</v>
      </c>
      <c r="I45" s="98">
        <v>13689</v>
      </c>
      <c r="J45" s="139">
        <v>8487.18</v>
      </c>
      <c r="K45" s="82">
        <f t="shared" si="7"/>
        <v>14630400</v>
      </c>
      <c r="L45" s="85">
        <v>7245693</v>
      </c>
      <c r="M45" s="139">
        <v>4492329.66</v>
      </c>
      <c r="N45" s="85">
        <v>948360</v>
      </c>
      <c r="O45" s="139">
        <v>957843.6</v>
      </c>
      <c r="P45" s="84">
        <v>2238103.8119999999</v>
      </c>
      <c r="Q45" s="88">
        <v>384413.85360000003</v>
      </c>
      <c r="R45" s="89">
        <f t="shared" si="8"/>
        <v>8072690.9255999997</v>
      </c>
      <c r="S45" s="88">
        <f t="shared" si="9"/>
        <v>6557709.0744000003</v>
      </c>
      <c r="T45" s="90">
        <f t="shared" si="10"/>
        <v>0.44822486564960634</v>
      </c>
      <c r="U45" s="92">
        <f t="shared" ref="U45:U78" si="13">+R45</f>
        <v>8072690.9255999997</v>
      </c>
      <c r="V45" s="92">
        <f t="shared" si="11"/>
        <v>6557709.0744000003</v>
      </c>
      <c r="W45" s="140">
        <f t="shared" si="12"/>
        <v>0.44822486564960634</v>
      </c>
    </row>
    <row r="46" spans="1:35" x14ac:dyDescent="0.25">
      <c r="A46" s="109" t="s">
        <v>174</v>
      </c>
      <c r="B46" s="62"/>
      <c r="C46" s="74" t="s">
        <v>194</v>
      </c>
      <c r="D46" s="74" t="s">
        <v>173</v>
      </c>
      <c r="E46" s="104">
        <v>41883</v>
      </c>
      <c r="F46" s="114">
        <v>41883</v>
      </c>
      <c r="G46" s="194">
        <v>70</v>
      </c>
      <c r="H46" s="194">
        <v>23292.366666666709</v>
      </c>
      <c r="I46" s="194">
        <v>12500</v>
      </c>
      <c r="J46" s="139">
        <f>+I46*$I$5</f>
        <v>12500</v>
      </c>
      <c r="K46" s="82">
        <f t="shared" si="7"/>
        <v>1630465.6666666695</v>
      </c>
      <c r="L46" s="85">
        <v>108900</v>
      </c>
      <c r="M46" s="139">
        <f>+L46*$L$5</f>
        <v>108900</v>
      </c>
      <c r="N46" s="85">
        <v>300812.40000000002</v>
      </c>
      <c r="O46" s="139">
        <f>+N46*$N$5</f>
        <v>4512.1860000000006</v>
      </c>
      <c r="P46" s="84">
        <v>505440.59500000003</v>
      </c>
      <c r="Q46" s="203">
        <v>45757.649750000011</v>
      </c>
      <c r="R46" s="89">
        <f t="shared" si="8"/>
        <v>664610.43075000006</v>
      </c>
      <c r="S46" s="88">
        <f t="shared" si="9"/>
        <v>965855.23591666948</v>
      </c>
      <c r="T46" s="90">
        <f t="shared" si="10"/>
        <v>0.59237999036880529</v>
      </c>
      <c r="U46" s="92">
        <f t="shared" si="13"/>
        <v>664610.43075000006</v>
      </c>
      <c r="V46" s="92">
        <f t="shared" si="11"/>
        <v>965855.23591666948</v>
      </c>
      <c r="W46" s="140">
        <f t="shared" si="12"/>
        <v>0.59237999036880529</v>
      </c>
    </row>
    <row r="47" spans="1:35" x14ac:dyDescent="0.25">
      <c r="A47" s="62" t="s">
        <v>84</v>
      </c>
      <c r="B47" s="62"/>
      <c r="C47" s="134" t="s">
        <v>195</v>
      </c>
      <c r="D47" s="74" t="s">
        <v>135</v>
      </c>
      <c r="E47" s="104">
        <v>41579</v>
      </c>
      <c r="F47" s="75">
        <v>41579</v>
      </c>
      <c r="G47" s="76">
        <v>9000</v>
      </c>
      <c r="H47" s="98">
        <v>377.4</v>
      </c>
      <c r="I47" s="98">
        <v>10503</v>
      </c>
      <c r="J47" s="139">
        <v>6511.86</v>
      </c>
      <c r="K47" s="82">
        <f t="shared" si="7"/>
        <v>3396600</v>
      </c>
      <c r="L47" s="85">
        <v>1113318</v>
      </c>
      <c r="M47" s="139">
        <v>690257.16</v>
      </c>
      <c r="N47" s="85">
        <v>229840.00000000003</v>
      </c>
      <c r="O47" s="139">
        <v>232138.40000000002</v>
      </c>
      <c r="P47" s="84">
        <v>398395.80000000005</v>
      </c>
      <c r="Q47" s="88">
        <v>66039.568000000014</v>
      </c>
      <c r="R47" s="89">
        <f t="shared" si="8"/>
        <v>1386830.9280000001</v>
      </c>
      <c r="S47" s="88">
        <f t="shared" si="9"/>
        <v>2009769.0719999999</v>
      </c>
      <c r="T47" s="90">
        <f t="shared" si="10"/>
        <v>0.59170025083907429</v>
      </c>
      <c r="U47" s="92">
        <f t="shared" si="13"/>
        <v>1386830.9280000001</v>
      </c>
      <c r="V47" s="92">
        <f t="shared" si="11"/>
        <v>2009769.0719999999</v>
      </c>
      <c r="W47" s="140">
        <f t="shared" si="12"/>
        <v>0.59170025083907429</v>
      </c>
    </row>
    <row r="48" spans="1:35" x14ac:dyDescent="0.25">
      <c r="A48" s="207" t="s">
        <v>174</v>
      </c>
      <c r="B48" s="207"/>
      <c r="C48" s="208" t="s">
        <v>63</v>
      </c>
      <c r="D48" s="208" t="s">
        <v>196</v>
      </c>
      <c r="E48" s="208" t="s">
        <v>197</v>
      </c>
      <c r="F48" s="209">
        <v>40391</v>
      </c>
      <c r="G48" s="210">
        <v>60</v>
      </c>
      <c r="H48" s="211">
        <v>14370</v>
      </c>
      <c r="I48" s="211">
        <v>6690</v>
      </c>
      <c r="J48" s="139">
        <f>+I48*$I$5</f>
        <v>6690</v>
      </c>
      <c r="K48" s="82">
        <f t="shared" si="7"/>
        <v>862200</v>
      </c>
      <c r="L48" s="85">
        <v>369980.72200000001</v>
      </c>
      <c r="M48" s="139">
        <f>+L48*$L$5</f>
        <v>369980.72200000001</v>
      </c>
      <c r="N48" s="85">
        <v>0</v>
      </c>
      <c r="O48" s="139">
        <f>+N48*$N$5</f>
        <v>0</v>
      </c>
      <c r="P48" s="84">
        <v>308958.48000000004</v>
      </c>
      <c r="Q48" s="203">
        <v>33946.960100000004</v>
      </c>
      <c r="R48" s="89">
        <f t="shared" si="8"/>
        <v>712886.16210000007</v>
      </c>
      <c r="S48" s="88">
        <f t="shared" si="9"/>
        <v>149313.83789999993</v>
      </c>
      <c r="T48" s="90">
        <f t="shared" si="10"/>
        <v>0.17317772894919964</v>
      </c>
      <c r="U48" s="92">
        <f t="shared" si="13"/>
        <v>712886.16210000007</v>
      </c>
      <c r="V48" s="92">
        <f t="shared" si="11"/>
        <v>149313.83789999993</v>
      </c>
      <c r="W48" s="140">
        <f t="shared" si="12"/>
        <v>0.17317772894919964</v>
      </c>
    </row>
    <row r="49" spans="1:23" x14ac:dyDescent="0.25">
      <c r="A49" s="62" t="s">
        <v>84</v>
      </c>
      <c r="B49" s="109"/>
      <c r="C49" s="74" t="s">
        <v>46</v>
      </c>
      <c r="D49" s="74" t="s">
        <v>137</v>
      </c>
      <c r="E49" s="104" t="s">
        <v>138</v>
      </c>
      <c r="F49" s="75">
        <v>42064</v>
      </c>
      <c r="G49" s="76">
        <v>60000</v>
      </c>
      <c r="H49" s="98">
        <v>135.72</v>
      </c>
      <c r="I49" s="98">
        <v>13806</v>
      </c>
      <c r="J49" s="139">
        <v>8559.7199999999993</v>
      </c>
      <c r="K49" s="82">
        <f t="shared" si="7"/>
        <v>8143200</v>
      </c>
      <c r="L49" s="85">
        <v>1483614</v>
      </c>
      <c r="M49" s="139">
        <v>919840.68</v>
      </c>
      <c r="N49" s="85">
        <v>815410</v>
      </c>
      <c r="O49" s="139">
        <v>823564.1</v>
      </c>
      <c r="P49" s="84">
        <v>1691192.7679999999</v>
      </c>
      <c r="Q49" s="88">
        <v>171729.8774</v>
      </c>
      <c r="R49" s="89">
        <f t="shared" si="8"/>
        <v>3606327.4254000001</v>
      </c>
      <c r="S49" s="88">
        <f t="shared" si="9"/>
        <v>4536872.5745999999</v>
      </c>
      <c r="T49" s="90">
        <f t="shared" si="10"/>
        <v>0.55713633149130559</v>
      </c>
      <c r="U49" s="92">
        <f t="shared" si="13"/>
        <v>3606327.4254000001</v>
      </c>
      <c r="V49" s="92">
        <f t="shared" si="11"/>
        <v>4536872.5745999999</v>
      </c>
      <c r="W49" s="140">
        <f t="shared" si="12"/>
        <v>0.55713633149130559</v>
      </c>
    </row>
    <row r="50" spans="1:23" x14ac:dyDescent="0.25">
      <c r="A50" s="62" t="s">
        <v>79</v>
      </c>
      <c r="B50" s="62" t="s">
        <v>198</v>
      </c>
      <c r="C50" s="74" t="s">
        <v>51</v>
      </c>
      <c r="D50" s="74" t="s">
        <v>200</v>
      </c>
      <c r="E50" s="104">
        <v>42217</v>
      </c>
      <c r="F50" s="75">
        <v>42217</v>
      </c>
      <c r="G50" s="76">
        <v>9000</v>
      </c>
      <c r="H50" s="98">
        <v>1956.7</v>
      </c>
      <c r="I50" s="98">
        <v>12227.999999999998</v>
      </c>
      <c r="J50" s="139">
        <v>7581.3599999999988</v>
      </c>
      <c r="K50" s="82">
        <f t="shared" si="7"/>
        <v>17610300</v>
      </c>
      <c r="L50" s="85">
        <v>4349907.1999999993</v>
      </c>
      <c r="M50" s="139">
        <v>2696942.4639999997</v>
      </c>
      <c r="N50" s="85">
        <v>970080</v>
      </c>
      <c r="O50" s="139">
        <v>979780.8</v>
      </c>
      <c r="P50" s="84">
        <v>1809845.9924999999</v>
      </c>
      <c r="Q50" s="88">
        <v>274328.462825</v>
      </c>
      <c r="R50" s="89">
        <f t="shared" si="8"/>
        <v>5760897.7193249995</v>
      </c>
      <c r="S50" s="88">
        <f t="shared" si="9"/>
        <v>11849402.280675001</v>
      </c>
      <c r="T50" s="90">
        <f t="shared" si="10"/>
        <v>0.67286771268377032</v>
      </c>
      <c r="U50" s="92">
        <f t="shared" si="13"/>
        <v>5760897.7193249995</v>
      </c>
      <c r="V50" s="92">
        <f t="shared" si="11"/>
        <v>11849402.280675001</v>
      </c>
      <c r="W50" s="140">
        <f t="shared" si="12"/>
        <v>0.67286771268377032</v>
      </c>
    </row>
    <row r="51" spans="1:23" x14ac:dyDescent="0.25">
      <c r="A51" s="62" t="s">
        <v>79</v>
      </c>
      <c r="B51" s="62" t="s">
        <v>198</v>
      </c>
      <c r="C51" s="74" t="s">
        <v>217</v>
      </c>
      <c r="D51" s="74" t="s">
        <v>137</v>
      </c>
      <c r="E51" s="104" t="s">
        <v>201</v>
      </c>
      <c r="F51" s="75">
        <v>42095</v>
      </c>
      <c r="G51" s="76">
        <v>8000</v>
      </c>
      <c r="H51" s="98">
        <v>914.4</v>
      </c>
      <c r="I51" s="98">
        <v>13689</v>
      </c>
      <c r="J51" s="139">
        <v>8487.18</v>
      </c>
      <c r="K51" s="82">
        <f t="shared" si="7"/>
        <v>7315200</v>
      </c>
      <c r="L51" s="85">
        <v>1833273</v>
      </c>
      <c r="M51" s="139">
        <v>1136629.26</v>
      </c>
      <c r="N51" s="85">
        <v>860298</v>
      </c>
      <c r="O51" s="139">
        <v>868900.98</v>
      </c>
      <c r="P51" s="84">
        <v>1306644.7799999998</v>
      </c>
      <c r="Q51" s="88">
        <v>165608.75099999999</v>
      </c>
      <c r="R51" s="89">
        <f t="shared" si="8"/>
        <v>3477783.7709999997</v>
      </c>
      <c r="S51" s="88">
        <f t="shared" si="9"/>
        <v>3837416.2290000003</v>
      </c>
      <c r="T51" s="90">
        <f t="shared" si="10"/>
        <v>0.52458117741141741</v>
      </c>
      <c r="U51" s="92">
        <f t="shared" si="13"/>
        <v>3477783.7709999997</v>
      </c>
      <c r="V51" s="92">
        <f t="shared" si="11"/>
        <v>3837416.2290000003</v>
      </c>
      <c r="W51" s="140">
        <f t="shared" si="12"/>
        <v>0.52458117741141741</v>
      </c>
    </row>
    <row r="52" spans="1:23" x14ac:dyDescent="0.25">
      <c r="A52" s="62" t="s">
        <v>79</v>
      </c>
      <c r="B52" s="62" t="s">
        <v>198</v>
      </c>
      <c r="C52" s="74" t="s">
        <v>186</v>
      </c>
      <c r="D52" s="74" t="s">
        <v>136</v>
      </c>
      <c r="E52" s="104">
        <v>41671</v>
      </c>
      <c r="F52" s="75">
        <v>41671</v>
      </c>
      <c r="G52" s="76">
        <v>30000</v>
      </c>
      <c r="H52" s="98">
        <v>194.56</v>
      </c>
      <c r="I52" s="98">
        <v>17265</v>
      </c>
      <c r="J52" s="139">
        <v>10704.3</v>
      </c>
      <c r="K52" s="82">
        <f t="shared" si="7"/>
        <v>5836800</v>
      </c>
      <c r="L52" s="85">
        <v>1605645</v>
      </c>
      <c r="M52" s="139">
        <v>995499.9</v>
      </c>
      <c r="N52" s="85">
        <v>898149.99999999988</v>
      </c>
      <c r="O52" s="139">
        <v>907131.49999999988</v>
      </c>
      <c r="P52" s="84">
        <v>695912</v>
      </c>
      <c r="Q52" s="88">
        <v>129927.17</v>
      </c>
      <c r="R52" s="89">
        <f t="shared" si="8"/>
        <v>2728470.57</v>
      </c>
      <c r="S52" s="88">
        <f t="shared" si="9"/>
        <v>3108329.43</v>
      </c>
      <c r="T52" s="90">
        <f t="shared" si="10"/>
        <v>0.53253999280427633</v>
      </c>
      <c r="U52" s="92">
        <f t="shared" si="13"/>
        <v>2728470.57</v>
      </c>
      <c r="V52" s="92">
        <f t="shared" si="11"/>
        <v>3108329.43</v>
      </c>
      <c r="W52" s="140">
        <f t="shared" si="12"/>
        <v>0.53253999280427633</v>
      </c>
    </row>
    <row r="53" spans="1:23" x14ac:dyDescent="0.25">
      <c r="A53" s="62" t="s">
        <v>79</v>
      </c>
      <c r="B53" s="62" t="s">
        <v>198</v>
      </c>
      <c r="C53" s="74" t="s">
        <v>218</v>
      </c>
      <c r="D53" s="74" t="s">
        <v>137</v>
      </c>
      <c r="E53" s="104">
        <v>42036</v>
      </c>
      <c r="F53" s="75">
        <v>42036</v>
      </c>
      <c r="G53" s="76">
        <v>30000</v>
      </c>
      <c r="H53" s="98">
        <v>248.82</v>
      </c>
      <c r="I53" s="98">
        <v>13806</v>
      </c>
      <c r="J53" s="139">
        <v>8559.7199999999993</v>
      </c>
      <c r="K53" s="82">
        <f t="shared" si="7"/>
        <v>7464600</v>
      </c>
      <c r="L53" s="85">
        <v>1594858.5</v>
      </c>
      <c r="M53" s="139">
        <v>988812.27</v>
      </c>
      <c r="N53" s="85">
        <v>804240</v>
      </c>
      <c r="O53" s="139">
        <v>812282.4</v>
      </c>
      <c r="P53" s="84">
        <v>673594.09</v>
      </c>
      <c r="Q53" s="88">
        <v>123734.43799999999</v>
      </c>
      <c r="R53" s="89">
        <f t="shared" si="8"/>
        <v>2598423.1979999999</v>
      </c>
      <c r="S53" s="88">
        <f t="shared" si="9"/>
        <v>4866176.8020000001</v>
      </c>
      <c r="T53" s="90">
        <f t="shared" si="10"/>
        <v>0.6519005441684752</v>
      </c>
      <c r="U53" s="92">
        <f t="shared" si="13"/>
        <v>2598423.1979999999</v>
      </c>
      <c r="V53" s="92">
        <f t="shared" si="11"/>
        <v>4866176.8020000001</v>
      </c>
      <c r="W53" s="140">
        <f t="shared" si="12"/>
        <v>0.6519005441684752</v>
      </c>
    </row>
    <row r="54" spans="1:23" x14ac:dyDescent="0.25">
      <c r="A54" s="62" t="s">
        <v>84</v>
      </c>
      <c r="B54" s="62"/>
      <c r="C54" s="134" t="s">
        <v>202</v>
      </c>
      <c r="D54" s="74" t="s">
        <v>191</v>
      </c>
      <c r="E54" s="104">
        <v>41699</v>
      </c>
      <c r="F54" s="75">
        <v>41699</v>
      </c>
      <c r="G54" s="76">
        <v>5000</v>
      </c>
      <c r="H54" s="98">
        <v>1094.3999999999999</v>
      </c>
      <c r="I54" s="98">
        <v>14963</v>
      </c>
      <c r="J54" s="139">
        <v>9277.06</v>
      </c>
      <c r="K54" s="82">
        <f t="shared" si="7"/>
        <v>5471999.9999999991</v>
      </c>
      <c r="L54" s="85">
        <v>2343436</v>
      </c>
      <c r="M54" s="139">
        <v>1452930.32</v>
      </c>
      <c r="N54" s="85">
        <v>993024.99999999988</v>
      </c>
      <c r="O54" s="139">
        <v>1002955.2499999999</v>
      </c>
      <c r="P54" s="84">
        <v>326477.24800000002</v>
      </c>
      <c r="Q54" s="88">
        <v>139118.1409</v>
      </c>
      <c r="R54" s="89">
        <f t="shared" si="8"/>
        <v>2921480.9589</v>
      </c>
      <c r="S54" s="88">
        <f t="shared" si="9"/>
        <v>2550519.0410999991</v>
      </c>
      <c r="T54" s="90">
        <f t="shared" si="10"/>
        <v>0.46610362593201748</v>
      </c>
      <c r="U54" s="92">
        <f t="shared" si="13"/>
        <v>2921480.9589</v>
      </c>
      <c r="V54" s="92">
        <f t="shared" si="11"/>
        <v>2550519.0410999991</v>
      </c>
      <c r="W54" s="140">
        <f t="shared" si="12"/>
        <v>0.46610362593201748</v>
      </c>
    </row>
    <row r="55" spans="1:23" x14ac:dyDescent="0.25">
      <c r="A55" s="62" t="s">
        <v>79</v>
      </c>
      <c r="B55" s="109" t="s">
        <v>192</v>
      </c>
      <c r="C55" s="246" t="s">
        <v>203</v>
      </c>
      <c r="D55" s="74" t="s">
        <v>135</v>
      </c>
      <c r="E55" s="104">
        <v>41609</v>
      </c>
      <c r="F55" s="75">
        <v>41609</v>
      </c>
      <c r="G55" s="76">
        <v>8000</v>
      </c>
      <c r="H55" s="98">
        <v>1153.586</v>
      </c>
      <c r="I55" s="98">
        <v>10503</v>
      </c>
      <c r="J55" s="139">
        <v>6511.86</v>
      </c>
      <c r="K55" s="82">
        <f t="shared" si="7"/>
        <v>9228688</v>
      </c>
      <c r="L55" s="85">
        <v>4385586</v>
      </c>
      <c r="M55" s="139">
        <v>2719063.32</v>
      </c>
      <c r="N55" s="85">
        <v>162240</v>
      </c>
      <c r="O55" s="139">
        <v>163862.39999999999</v>
      </c>
      <c r="P55" s="84">
        <v>693313.5</v>
      </c>
      <c r="Q55" s="88">
        <v>178811.96100000001</v>
      </c>
      <c r="R55" s="89">
        <f t="shared" si="8"/>
        <v>3755051.1809999999</v>
      </c>
      <c r="S55" s="88">
        <f t="shared" si="9"/>
        <v>5473636.8190000001</v>
      </c>
      <c r="T55" s="90">
        <f t="shared" si="10"/>
        <v>0.59311104882947607</v>
      </c>
      <c r="U55" s="92">
        <f t="shared" si="13"/>
        <v>3755051.1809999999</v>
      </c>
      <c r="V55" s="92">
        <f t="shared" si="11"/>
        <v>5473636.8190000001</v>
      </c>
      <c r="W55" s="140">
        <f t="shared" si="12"/>
        <v>0.59311104882947607</v>
      </c>
    </row>
    <row r="56" spans="1:23" x14ac:dyDescent="0.25">
      <c r="A56" s="62" t="s">
        <v>79</v>
      </c>
      <c r="B56" s="62" t="s">
        <v>204</v>
      </c>
      <c r="C56" s="135" t="s">
        <v>73</v>
      </c>
      <c r="D56" s="136" t="s">
        <v>173</v>
      </c>
      <c r="E56" s="223">
        <v>41609</v>
      </c>
      <c r="F56" s="224">
        <v>41609</v>
      </c>
      <c r="G56" s="76">
        <v>30000</v>
      </c>
      <c r="H56" s="98">
        <v>191.21600000000001</v>
      </c>
      <c r="I56" s="98">
        <v>12837</v>
      </c>
      <c r="J56" s="139">
        <v>7958.94</v>
      </c>
      <c r="K56" s="82">
        <f t="shared" si="7"/>
        <v>5736480</v>
      </c>
      <c r="L56" s="85">
        <v>1616878.5</v>
      </c>
      <c r="M56" s="139">
        <v>1002464.67</v>
      </c>
      <c r="N56" s="85">
        <v>682760</v>
      </c>
      <c r="O56" s="139">
        <v>689587.6</v>
      </c>
      <c r="P56" s="84">
        <v>1196894.05</v>
      </c>
      <c r="Q56" s="88">
        <v>144447.31600000002</v>
      </c>
      <c r="R56" s="89">
        <f t="shared" si="8"/>
        <v>3033393.6360000004</v>
      </c>
      <c r="S56" s="88">
        <f t="shared" si="9"/>
        <v>2703086.3639999996</v>
      </c>
      <c r="T56" s="90">
        <f t="shared" si="10"/>
        <v>0.47120993431511998</v>
      </c>
      <c r="U56" s="92">
        <f t="shared" si="13"/>
        <v>3033393.6360000004</v>
      </c>
      <c r="V56" s="92">
        <f t="shared" si="11"/>
        <v>2703086.3639999996</v>
      </c>
      <c r="W56" s="140">
        <f t="shared" si="12"/>
        <v>0.47120993431511998</v>
      </c>
    </row>
    <row r="57" spans="1:23" x14ac:dyDescent="0.25">
      <c r="A57" s="62" t="s">
        <v>84</v>
      </c>
      <c r="B57" s="109"/>
      <c r="C57" s="74" t="s">
        <v>54</v>
      </c>
      <c r="D57" s="74" t="s">
        <v>136</v>
      </c>
      <c r="E57" s="104">
        <v>41760</v>
      </c>
      <c r="F57" s="75">
        <v>41760</v>
      </c>
      <c r="G57" s="76">
        <v>32000</v>
      </c>
      <c r="H57" s="98">
        <v>132.96</v>
      </c>
      <c r="I57" s="98">
        <v>13583.999999999998</v>
      </c>
      <c r="J57" s="139">
        <v>8422.0799999999981</v>
      </c>
      <c r="K57" s="82">
        <f t="shared" si="7"/>
        <v>4254720</v>
      </c>
      <c r="L57" s="85">
        <v>905599.99999999988</v>
      </c>
      <c r="M57" s="139">
        <v>561471.99999999988</v>
      </c>
      <c r="N57" s="85">
        <v>284534</v>
      </c>
      <c r="O57" s="139">
        <v>287379.34000000003</v>
      </c>
      <c r="P57" s="84">
        <v>1301957.9369999999</v>
      </c>
      <c r="Q57" s="88">
        <v>107540.46385</v>
      </c>
      <c r="R57" s="89">
        <f t="shared" si="8"/>
        <v>2258349.7408499997</v>
      </c>
      <c r="S57" s="88">
        <f t="shared" si="9"/>
        <v>1996370.2591500003</v>
      </c>
      <c r="T57" s="90">
        <f t="shared" si="10"/>
        <v>0.46921307610136515</v>
      </c>
      <c r="U57" s="92">
        <f t="shared" si="13"/>
        <v>2258349.7408499997</v>
      </c>
      <c r="V57" s="92">
        <f t="shared" si="11"/>
        <v>1996370.2591500003</v>
      </c>
      <c r="W57" s="140">
        <f t="shared" si="12"/>
        <v>0.46921307610136515</v>
      </c>
    </row>
    <row r="58" spans="1:23" x14ac:dyDescent="0.25">
      <c r="A58" s="62" t="s">
        <v>79</v>
      </c>
      <c r="B58" s="62" t="s">
        <v>205</v>
      </c>
      <c r="C58" s="74" t="s">
        <v>190</v>
      </c>
      <c r="D58" s="74" t="s">
        <v>191</v>
      </c>
      <c r="E58" s="104">
        <v>42309</v>
      </c>
      <c r="F58" s="75">
        <v>42309</v>
      </c>
      <c r="G58" s="76">
        <v>45000</v>
      </c>
      <c r="H58" s="98">
        <v>160</v>
      </c>
      <c r="I58" s="98">
        <v>13000</v>
      </c>
      <c r="J58" s="139">
        <f>+I58*$I$5</f>
        <v>13000</v>
      </c>
      <c r="K58" s="82">
        <f t="shared" si="7"/>
        <v>7200000</v>
      </c>
      <c r="L58" s="85">
        <v>1894000</v>
      </c>
      <c r="M58" s="139">
        <f>+L58*$L$5</f>
        <v>1894000</v>
      </c>
      <c r="N58" s="85">
        <v>498750</v>
      </c>
      <c r="O58" s="139">
        <f>+N58*$N$5</f>
        <v>7481.25</v>
      </c>
      <c r="P58" s="84">
        <v>3352886</v>
      </c>
      <c r="Q58" s="88">
        <v>251545.17500000002</v>
      </c>
      <c r="R58" s="89">
        <f t="shared" si="8"/>
        <v>5505912.4249999998</v>
      </c>
      <c r="S58" s="88">
        <f t="shared" si="9"/>
        <v>1694087.5750000002</v>
      </c>
      <c r="T58" s="90">
        <f t="shared" si="10"/>
        <v>0.23528994097222225</v>
      </c>
      <c r="U58" s="92">
        <f t="shared" si="13"/>
        <v>5505912.4249999998</v>
      </c>
      <c r="V58" s="92">
        <f t="shared" si="11"/>
        <v>1694087.5750000002</v>
      </c>
      <c r="W58" s="140">
        <f t="shared" si="12"/>
        <v>0.23528994097222225</v>
      </c>
    </row>
    <row r="59" spans="1:23" x14ac:dyDescent="0.25">
      <c r="A59" s="109" t="s">
        <v>174</v>
      </c>
      <c r="B59" s="62"/>
      <c r="C59" s="134" t="s">
        <v>206</v>
      </c>
      <c r="D59" s="134" t="s">
        <v>199</v>
      </c>
      <c r="E59" s="101" t="s">
        <v>207</v>
      </c>
      <c r="F59" s="114">
        <v>42278</v>
      </c>
      <c r="G59" s="194">
        <v>150</v>
      </c>
      <c r="H59" s="194">
        <v>11723</v>
      </c>
      <c r="I59" s="194">
        <v>15000</v>
      </c>
      <c r="J59" s="139">
        <f>+I59*$I$5</f>
        <v>15000</v>
      </c>
      <c r="K59" s="82">
        <f t="shared" si="7"/>
        <v>1758450</v>
      </c>
      <c r="L59" s="85">
        <v>133500</v>
      </c>
      <c r="M59" s="139">
        <f>+L59*$L$5</f>
        <v>133500</v>
      </c>
      <c r="N59" s="85">
        <v>340000</v>
      </c>
      <c r="O59" s="139">
        <f>+N59*$N$5</f>
        <v>5100</v>
      </c>
      <c r="P59" s="84">
        <v>782875</v>
      </c>
      <c r="Q59" s="203">
        <v>62818.75</v>
      </c>
      <c r="R59" s="89">
        <f t="shared" si="8"/>
        <v>984293.75</v>
      </c>
      <c r="S59" s="88">
        <f t="shared" si="9"/>
        <v>774156.25</v>
      </c>
      <c r="T59" s="90">
        <f t="shared" si="10"/>
        <v>0.44024922516989395</v>
      </c>
      <c r="U59" s="92">
        <f t="shared" si="13"/>
        <v>984293.75</v>
      </c>
      <c r="V59" s="92">
        <f t="shared" si="11"/>
        <v>774156.25</v>
      </c>
      <c r="W59" s="140">
        <f t="shared" si="12"/>
        <v>0.44024922516989395</v>
      </c>
    </row>
    <row r="60" spans="1:23" x14ac:dyDescent="0.25">
      <c r="A60" s="62" t="s">
        <v>84</v>
      </c>
      <c r="B60" s="62"/>
      <c r="C60" s="74" t="s">
        <v>127</v>
      </c>
      <c r="D60" s="74" t="s">
        <v>140</v>
      </c>
      <c r="E60" s="104">
        <v>41640</v>
      </c>
      <c r="F60" s="75">
        <v>41640</v>
      </c>
      <c r="G60" s="76">
        <v>42000</v>
      </c>
      <c r="H60" s="98">
        <v>87.551999999999992</v>
      </c>
      <c r="I60" s="98">
        <v>13812</v>
      </c>
      <c r="J60" s="139">
        <v>8563.44</v>
      </c>
      <c r="K60" s="82">
        <f t="shared" si="7"/>
        <v>3677183.9999999995</v>
      </c>
      <c r="L60" s="85">
        <v>1046259</v>
      </c>
      <c r="M60" s="139">
        <v>648680.57999999996</v>
      </c>
      <c r="N60" s="85">
        <v>280830</v>
      </c>
      <c r="O60" s="139">
        <v>283638.3</v>
      </c>
      <c r="P60" s="84">
        <v>723628.8</v>
      </c>
      <c r="Q60" s="88">
        <v>82797.384000000005</v>
      </c>
      <c r="R60" s="89">
        <f t="shared" si="8"/>
        <v>1738745.064</v>
      </c>
      <c r="S60" s="88">
        <f t="shared" si="9"/>
        <v>1938438.9359999995</v>
      </c>
      <c r="T60" s="90">
        <f t="shared" si="10"/>
        <v>0.52715309758771922</v>
      </c>
      <c r="U60" s="92">
        <f t="shared" si="13"/>
        <v>1738745.064</v>
      </c>
      <c r="V60" s="92">
        <f t="shared" si="11"/>
        <v>1938438.9359999995</v>
      </c>
      <c r="W60" s="140">
        <f t="shared" si="12"/>
        <v>0.52715309758771922</v>
      </c>
    </row>
    <row r="61" spans="1:23" x14ac:dyDescent="0.25">
      <c r="A61" s="103" t="s">
        <v>79</v>
      </c>
      <c r="B61" s="103" t="s">
        <v>172</v>
      </c>
      <c r="C61" s="135" t="s">
        <v>52</v>
      </c>
      <c r="D61" s="136" t="s">
        <v>173</v>
      </c>
      <c r="E61" s="107">
        <v>41609</v>
      </c>
      <c r="F61" s="108">
        <v>41609</v>
      </c>
      <c r="G61" s="225">
        <v>50000</v>
      </c>
      <c r="H61" s="98">
        <v>161.024</v>
      </c>
      <c r="I61" s="98">
        <v>12837</v>
      </c>
      <c r="J61" s="139">
        <v>7958.94</v>
      </c>
      <c r="K61" s="82">
        <f t="shared" si="7"/>
        <v>8051200</v>
      </c>
      <c r="L61" s="85">
        <v>2484262.92</v>
      </c>
      <c r="M61" s="139">
        <v>1540243.0104</v>
      </c>
      <c r="N61" s="85">
        <v>858520</v>
      </c>
      <c r="O61" s="139">
        <v>867105.2</v>
      </c>
      <c r="P61" s="84">
        <v>1300547.05</v>
      </c>
      <c r="Q61" s="88">
        <v>185394.76302000001</v>
      </c>
      <c r="R61" s="89">
        <f t="shared" si="8"/>
        <v>3893290.02342</v>
      </c>
      <c r="S61" s="88">
        <f t="shared" si="9"/>
        <v>4157909.97658</v>
      </c>
      <c r="T61" s="90">
        <f t="shared" si="10"/>
        <v>0.51643357221035369</v>
      </c>
      <c r="U61" s="92">
        <f t="shared" si="13"/>
        <v>3893290.02342</v>
      </c>
      <c r="V61" s="92">
        <f t="shared" si="11"/>
        <v>4157909.97658</v>
      </c>
      <c r="W61" s="140">
        <f t="shared" si="12"/>
        <v>0.51643357221035369</v>
      </c>
    </row>
    <row r="62" spans="1:23" x14ac:dyDescent="0.25">
      <c r="A62" s="94" t="s">
        <v>84</v>
      </c>
      <c r="B62" s="94"/>
      <c r="C62" s="134" t="s">
        <v>60</v>
      </c>
      <c r="D62" s="134" t="s">
        <v>135</v>
      </c>
      <c r="E62" s="101">
        <v>41579</v>
      </c>
      <c r="F62" s="97">
        <v>41579</v>
      </c>
      <c r="G62" s="98">
        <v>24000</v>
      </c>
      <c r="H62" s="98">
        <v>260.40600000000001</v>
      </c>
      <c r="I62" s="98">
        <v>10503</v>
      </c>
      <c r="J62" s="139">
        <v>6511.86</v>
      </c>
      <c r="K62" s="82">
        <f t="shared" si="7"/>
        <v>6249744</v>
      </c>
      <c r="L62" s="85">
        <v>1011789</v>
      </c>
      <c r="M62" s="139">
        <v>627309.18000000005</v>
      </c>
      <c r="N62" s="85">
        <v>344760</v>
      </c>
      <c r="O62" s="139">
        <v>348207.6</v>
      </c>
      <c r="P62" s="84">
        <v>1069907.3</v>
      </c>
      <c r="Q62" s="88">
        <v>102271.20400000001</v>
      </c>
      <c r="R62" s="89">
        <f t="shared" si="8"/>
        <v>2147695.284</v>
      </c>
      <c r="S62" s="88">
        <f t="shared" si="9"/>
        <v>4102048.716</v>
      </c>
      <c r="T62" s="90">
        <f t="shared" si="10"/>
        <v>0.65635467884764565</v>
      </c>
      <c r="U62" s="92">
        <f t="shared" si="13"/>
        <v>2147695.284</v>
      </c>
      <c r="V62" s="92">
        <f t="shared" si="11"/>
        <v>4102048.716</v>
      </c>
      <c r="W62" s="140">
        <f t="shared" si="12"/>
        <v>0.65635467884764565</v>
      </c>
    </row>
    <row r="63" spans="1:23" x14ac:dyDescent="0.25">
      <c r="A63" s="62" t="s">
        <v>84</v>
      </c>
      <c r="B63" s="62"/>
      <c r="C63" s="134" t="s">
        <v>219</v>
      </c>
      <c r="D63" s="95" t="s">
        <v>199</v>
      </c>
      <c r="E63" s="96">
        <v>41275</v>
      </c>
      <c r="F63" s="97">
        <v>41275</v>
      </c>
      <c r="G63" s="76">
        <v>28000</v>
      </c>
      <c r="H63" s="98">
        <v>323.62</v>
      </c>
      <c r="I63" s="98">
        <v>15011.999999999998</v>
      </c>
      <c r="J63" s="139">
        <v>9307.4399999999987</v>
      </c>
      <c r="K63" s="82">
        <f t="shared" si="7"/>
        <v>9061360</v>
      </c>
      <c r="L63" s="85">
        <v>1289781</v>
      </c>
      <c r="M63" s="139">
        <v>799664.22</v>
      </c>
      <c r="N63" s="85">
        <v>561260</v>
      </c>
      <c r="O63" s="139">
        <v>566872.6</v>
      </c>
      <c r="P63" s="84">
        <v>3115794.4480000003</v>
      </c>
      <c r="Q63" s="88">
        <v>224116.56340000001</v>
      </c>
      <c r="R63" s="89">
        <f t="shared" si="8"/>
        <v>4706447.8314000005</v>
      </c>
      <c r="S63" s="88">
        <f t="shared" si="9"/>
        <v>4354912.1685999995</v>
      </c>
      <c r="T63" s="90">
        <f t="shared" si="10"/>
        <v>0.480602488875842</v>
      </c>
      <c r="U63" s="92">
        <f t="shared" si="13"/>
        <v>4706447.8314000005</v>
      </c>
      <c r="V63" s="92">
        <f t="shared" si="11"/>
        <v>4354912.1685999995</v>
      </c>
      <c r="W63" s="140">
        <f t="shared" si="12"/>
        <v>0.480602488875842</v>
      </c>
    </row>
    <row r="64" spans="1:23" x14ac:dyDescent="0.25">
      <c r="A64" s="62" t="s">
        <v>84</v>
      </c>
      <c r="B64" s="94"/>
      <c r="C64" s="134" t="s">
        <v>220</v>
      </c>
      <c r="D64" s="95" t="s">
        <v>208</v>
      </c>
      <c r="E64" s="96">
        <v>41275</v>
      </c>
      <c r="F64" s="97">
        <v>41275</v>
      </c>
      <c r="G64" s="76">
        <v>30000</v>
      </c>
      <c r="H64" s="98">
        <v>382.46000000000004</v>
      </c>
      <c r="I64" s="98">
        <v>15011.999999999998</v>
      </c>
      <c r="J64" s="139">
        <v>9307.4399999999987</v>
      </c>
      <c r="K64" s="82">
        <f t="shared" si="7"/>
        <v>11473800.000000002</v>
      </c>
      <c r="L64" s="85">
        <v>1336067.9999999998</v>
      </c>
      <c r="M64" s="139">
        <v>828362.1599999998</v>
      </c>
      <c r="N64" s="85">
        <v>539105</v>
      </c>
      <c r="O64" s="139">
        <v>544496.05000000005</v>
      </c>
      <c r="P64" s="84">
        <v>3643158.4020000002</v>
      </c>
      <c r="Q64" s="88">
        <v>250800.83059999999</v>
      </c>
      <c r="R64" s="89">
        <f t="shared" si="8"/>
        <v>5266817.4425999997</v>
      </c>
      <c r="S64" s="88">
        <f t="shared" si="9"/>
        <v>6206982.5574000021</v>
      </c>
      <c r="T64" s="90">
        <f t="shared" si="10"/>
        <v>0.54097008466244845</v>
      </c>
      <c r="U64" s="92">
        <f t="shared" si="13"/>
        <v>5266817.4425999997</v>
      </c>
      <c r="V64" s="92">
        <f t="shared" si="11"/>
        <v>6206982.5574000021</v>
      </c>
      <c r="W64" s="140">
        <f t="shared" si="12"/>
        <v>0.54097008466244845</v>
      </c>
    </row>
    <row r="65" spans="1:23" x14ac:dyDescent="0.25">
      <c r="A65" s="62" t="s">
        <v>79</v>
      </c>
      <c r="B65" s="94" t="s">
        <v>171</v>
      </c>
      <c r="C65" s="74" t="s">
        <v>76</v>
      </c>
      <c r="D65" s="74" t="s">
        <v>136</v>
      </c>
      <c r="E65" s="104">
        <v>41821</v>
      </c>
      <c r="F65" s="75">
        <v>41821</v>
      </c>
      <c r="G65" s="76">
        <v>4000</v>
      </c>
      <c r="H65" s="98">
        <v>2108</v>
      </c>
      <c r="I65" s="98">
        <v>14157</v>
      </c>
      <c r="J65" s="139">
        <v>8777.34</v>
      </c>
      <c r="K65" s="82">
        <f t="shared" si="7"/>
        <v>8432000</v>
      </c>
      <c r="L65" s="85">
        <v>1886583.5999999999</v>
      </c>
      <c r="M65" s="139">
        <v>1169681.8319999999</v>
      </c>
      <c r="N65" s="85">
        <v>593390</v>
      </c>
      <c r="O65" s="139">
        <v>599323.9</v>
      </c>
      <c r="P65" s="84">
        <v>976568.46000000008</v>
      </c>
      <c r="Q65" s="88">
        <v>137278.7096</v>
      </c>
      <c r="R65" s="89">
        <f t="shared" si="8"/>
        <v>2882852.9016</v>
      </c>
      <c r="S65" s="88">
        <f t="shared" si="9"/>
        <v>5549147.0984000005</v>
      </c>
      <c r="T65" s="90">
        <f t="shared" si="10"/>
        <v>0.65810568055028473</v>
      </c>
      <c r="U65" s="92">
        <f t="shared" si="13"/>
        <v>2882852.9016</v>
      </c>
      <c r="V65" s="92">
        <f t="shared" si="11"/>
        <v>5549147.0984000005</v>
      </c>
      <c r="W65" s="140">
        <f t="shared" si="12"/>
        <v>0.65810568055028473</v>
      </c>
    </row>
    <row r="66" spans="1:23" x14ac:dyDescent="0.25">
      <c r="A66" s="62" t="s">
        <v>79</v>
      </c>
      <c r="B66" s="62" t="s">
        <v>170</v>
      </c>
      <c r="C66" s="62" t="s">
        <v>187</v>
      </c>
      <c r="D66" s="62" t="s">
        <v>137</v>
      </c>
      <c r="E66" s="182">
        <v>41306</v>
      </c>
      <c r="F66" s="177">
        <v>41306</v>
      </c>
      <c r="G66" s="229">
        <v>3000</v>
      </c>
      <c r="H66" s="98">
        <v>1029.7</v>
      </c>
      <c r="I66" s="98">
        <v>15011.999999999998</v>
      </c>
      <c r="J66" s="139">
        <v>9307.4399999999987</v>
      </c>
      <c r="K66" s="82">
        <f t="shared" si="7"/>
        <v>3089100</v>
      </c>
      <c r="L66" s="85">
        <v>555444</v>
      </c>
      <c r="M66" s="139">
        <v>344375.27999999997</v>
      </c>
      <c r="N66" s="85">
        <v>199395</v>
      </c>
      <c r="O66" s="139">
        <v>201388.95</v>
      </c>
      <c r="P66" s="84">
        <v>324644.84000000003</v>
      </c>
      <c r="Q66" s="88">
        <v>43520.453500000003</v>
      </c>
      <c r="R66" s="89">
        <f t="shared" si="8"/>
        <v>913929.52350000013</v>
      </c>
      <c r="S66" s="88">
        <f t="shared" si="9"/>
        <v>2175170.4764999999</v>
      </c>
      <c r="T66" s="90">
        <f t="shared" si="10"/>
        <v>0.70414375594833445</v>
      </c>
      <c r="U66" s="92">
        <f t="shared" si="13"/>
        <v>913929.52350000013</v>
      </c>
      <c r="V66" s="92">
        <f t="shared" si="11"/>
        <v>2175170.4764999999</v>
      </c>
      <c r="W66" s="140">
        <f t="shared" si="12"/>
        <v>0.70414375594833445</v>
      </c>
    </row>
    <row r="67" spans="1:23" x14ac:dyDescent="0.25">
      <c r="A67" s="62" t="s">
        <v>79</v>
      </c>
      <c r="B67" s="109" t="s">
        <v>170</v>
      </c>
      <c r="C67" s="74" t="s">
        <v>129</v>
      </c>
      <c r="D67" s="74" t="s">
        <v>136</v>
      </c>
      <c r="E67" s="104" t="s">
        <v>209</v>
      </c>
      <c r="F67" s="75">
        <v>41730</v>
      </c>
      <c r="G67" s="76">
        <v>10500</v>
      </c>
      <c r="H67" s="98">
        <v>664.80000000000007</v>
      </c>
      <c r="I67" s="98">
        <v>16980</v>
      </c>
      <c r="J67" s="139">
        <v>10527.6</v>
      </c>
      <c r="K67" s="82">
        <f t="shared" si="7"/>
        <v>6980400.0000000009</v>
      </c>
      <c r="L67" s="85">
        <v>1426319.9999999998</v>
      </c>
      <c r="M67" s="139">
        <v>884318.39999999991</v>
      </c>
      <c r="N67" s="85">
        <v>289570</v>
      </c>
      <c r="O67" s="139">
        <v>292465.7</v>
      </c>
      <c r="P67" s="84">
        <v>1562414.4269999999</v>
      </c>
      <c r="Q67" s="88">
        <v>136959.92634999999</v>
      </c>
      <c r="R67" s="89">
        <f t="shared" si="8"/>
        <v>2876158.4533499996</v>
      </c>
      <c r="S67" s="88">
        <f t="shared" si="9"/>
        <v>4104241.5466500013</v>
      </c>
      <c r="T67" s="90">
        <f t="shared" si="10"/>
        <v>0.58796652722623355</v>
      </c>
      <c r="U67" s="92">
        <f t="shared" si="13"/>
        <v>2876158.4533499996</v>
      </c>
      <c r="V67" s="92">
        <f t="shared" si="11"/>
        <v>4104241.5466500013</v>
      </c>
      <c r="W67" s="140">
        <f t="shared" si="12"/>
        <v>0.58796652722623355</v>
      </c>
    </row>
    <row r="68" spans="1:23" x14ac:dyDescent="0.25">
      <c r="A68" s="62" t="s">
        <v>175</v>
      </c>
      <c r="B68" s="134"/>
      <c r="C68" s="134" t="s">
        <v>44</v>
      </c>
      <c r="D68" s="134" t="s">
        <v>139</v>
      </c>
      <c r="E68" s="101">
        <v>41699</v>
      </c>
      <c r="F68" s="114">
        <v>41699</v>
      </c>
      <c r="G68" s="122">
        <v>31000</v>
      </c>
      <c r="H68" s="122">
        <v>206.72</v>
      </c>
      <c r="I68" s="122">
        <v>12000</v>
      </c>
      <c r="J68" s="139">
        <f>+I68*$I$5</f>
        <v>12000</v>
      </c>
      <c r="K68" s="82">
        <f t="shared" si="7"/>
        <v>6408320</v>
      </c>
      <c r="L68" s="85">
        <v>1374294</v>
      </c>
      <c r="M68" s="139">
        <f>+L68*$L$5</f>
        <v>1374294</v>
      </c>
      <c r="N68" s="85">
        <v>562925</v>
      </c>
      <c r="O68" s="139">
        <f>+N68*$N$5</f>
        <v>8443.875</v>
      </c>
      <c r="P68" s="124">
        <v>1853680.0000000002</v>
      </c>
      <c r="Q68" s="236">
        <v>189544.95</v>
      </c>
      <c r="R68" s="89">
        <f t="shared" si="8"/>
        <v>3425962.8250000002</v>
      </c>
      <c r="S68" s="88">
        <f t="shared" si="9"/>
        <v>2982357.1749999998</v>
      </c>
      <c r="T68" s="90">
        <f t="shared" si="10"/>
        <v>0.46538830379881152</v>
      </c>
      <c r="U68" s="92">
        <f t="shared" si="13"/>
        <v>3425962.8250000002</v>
      </c>
      <c r="V68" s="92">
        <f t="shared" si="11"/>
        <v>2982357.1749999998</v>
      </c>
      <c r="W68" s="140">
        <f t="shared" si="12"/>
        <v>0.46538830379881152</v>
      </c>
    </row>
    <row r="69" spans="1:23" x14ac:dyDescent="0.25">
      <c r="A69" s="62" t="s">
        <v>210</v>
      </c>
      <c r="B69" s="62"/>
      <c r="C69" s="74" t="s">
        <v>38</v>
      </c>
      <c r="D69" s="74" t="s">
        <v>136</v>
      </c>
      <c r="E69" s="104">
        <v>41760</v>
      </c>
      <c r="F69" s="114">
        <v>41760</v>
      </c>
      <c r="G69" s="240">
        <v>7200</v>
      </c>
      <c r="H69" s="240">
        <v>443.20000000000005</v>
      </c>
      <c r="I69" s="240">
        <v>12000</v>
      </c>
      <c r="J69" s="139">
        <f>+I69*$I$5</f>
        <v>12000</v>
      </c>
      <c r="K69" s="82">
        <f t="shared" si="7"/>
        <v>3191040.0000000005</v>
      </c>
      <c r="L69" s="85">
        <v>964463.99999999988</v>
      </c>
      <c r="M69" s="139">
        <f>+L69*$L$5</f>
        <v>964463.99999999988</v>
      </c>
      <c r="N69" s="85">
        <v>276980</v>
      </c>
      <c r="O69" s="139">
        <f>+N69*$N$5</f>
        <v>4154.7</v>
      </c>
      <c r="P69" s="84">
        <v>749586.47399999993</v>
      </c>
      <c r="Q69" s="203">
        <v>99551.523700000005</v>
      </c>
      <c r="R69" s="89">
        <f t="shared" si="8"/>
        <v>1817756.6976999997</v>
      </c>
      <c r="S69" s="88">
        <f t="shared" si="9"/>
        <v>1373283.3023000008</v>
      </c>
      <c r="T69" s="90">
        <f t="shared" si="10"/>
        <v>0.43035602884952889</v>
      </c>
      <c r="U69" s="92">
        <f t="shared" si="13"/>
        <v>1817756.6976999997</v>
      </c>
      <c r="V69" s="92">
        <f t="shared" si="11"/>
        <v>1373283.3023000008</v>
      </c>
      <c r="W69" s="140">
        <f t="shared" si="12"/>
        <v>0.43035602884952889</v>
      </c>
    </row>
    <row r="70" spans="1:23" x14ac:dyDescent="0.25">
      <c r="A70" s="62" t="s">
        <v>210</v>
      </c>
      <c r="B70" s="62"/>
      <c r="C70" s="134" t="s">
        <v>221</v>
      </c>
      <c r="D70" s="95" t="s">
        <v>137</v>
      </c>
      <c r="E70" s="96">
        <v>41183</v>
      </c>
      <c r="F70" s="114">
        <v>41183</v>
      </c>
      <c r="G70" s="240">
        <v>290</v>
      </c>
      <c r="H70" s="240">
        <v>13248</v>
      </c>
      <c r="I70" s="240">
        <v>12000</v>
      </c>
      <c r="J70" s="139">
        <f>+I70*$I$5</f>
        <v>12000</v>
      </c>
      <c r="K70" s="82">
        <f t="shared" si="7"/>
        <v>3841920</v>
      </c>
      <c r="L70" s="85">
        <v>1326150</v>
      </c>
      <c r="M70" s="139">
        <f>+L70*$L$5</f>
        <v>1326150</v>
      </c>
      <c r="N70" s="85">
        <v>438300</v>
      </c>
      <c r="O70" s="139">
        <f>+N70*$N$5</f>
        <v>6574.5</v>
      </c>
      <c r="P70" s="84">
        <v>593584.91374999995</v>
      </c>
      <c r="Q70" s="203">
        <v>117901.74568749999</v>
      </c>
      <c r="R70" s="89">
        <f t="shared" si="8"/>
        <v>2044211.1594374999</v>
      </c>
      <c r="S70" s="88">
        <f t="shared" si="9"/>
        <v>1797708.8405625001</v>
      </c>
      <c r="T70" s="90">
        <f t="shared" si="10"/>
        <v>0.46791938420438223</v>
      </c>
      <c r="U70" s="92">
        <f t="shared" si="13"/>
        <v>2044211.1594374999</v>
      </c>
      <c r="V70" s="92">
        <f t="shared" si="11"/>
        <v>1797708.8405625001</v>
      </c>
      <c r="W70" s="140">
        <f t="shared" si="12"/>
        <v>0.46791938420438223</v>
      </c>
    </row>
    <row r="71" spans="1:23" x14ac:dyDescent="0.25">
      <c r="A71" s="62" t="s">
        <v>84</v>
      </c>
      <c r="B71" s="62"/>
      <c r="C71" s="74" t="s">
        <v>62</v>
      </c>
      <c r="D71" s="74" t="s">
        <v>193</v>
      </c>
      <c r="E71" s="104">
        <v>41579</v>
      </c>
      <c r="F71" s="75">
        <v>41579</v>
      </c>
      <c r="G71" s="76">
        <v>7500</v>
      </c>
      <c r="H71" s="98">
        <v>616.41999999999996</v>
      </c>
      <c r="I71" s="98">
        <v>10503</v>
      </c>
      <c r="J71" s="139">
        <v>6511.86</v>
      </c>
      <c r="K71" s="82">
        <f t="shared" si="7"/>
        <v>4623150</v>
      </c>
      <c r="L71" s="85">
        <v>889254</v>
      </c>
      <c r="M71" s="139">
        <v>551337.48</v>
      </c>
      <c r="N71" s="85">
        <v>317720</v>
      </c>
      <c r="O71" s="139">
        <v>320897.2</v>
      </c>
      <c r="P71" s="84">
        <v>1082700.3</v>
      </c>
      <c r="Q71" s="88">
        <v>97746.749000000011</v>
      </c>
      <c r="R71" s="89">
        <f t="shared" si="8"/>
        <v>2052681.7290000001</v>
      </c>
      <c r="S71" s="88">
        <f t="shared" si="9"/>
        <v>2570468.2709999997</v>
      </c>
      <c r="T71" s="90">
        <f t="shared" si="10"/>
        <v>0.55599932318873491</v>
      </c>
      <c r="U71" s="92">
        <f t="shared" si="13"/>
        <v>2052681.7290000001</v>
      </c>
      <c r="V71" s="92">
        <f t="shared" si="11"/>
        <v>2570468.2709999997</v>
      </c>
      <c r="W71" s="140">
        <f t="shared" si="12"/>
        <v>0.55599932318873491</v>
      </c>
    </row>
    <row r="72" spans="1:23" x14ac:dyDescent="0.25">
      <c r="A72" s="62" t="s">
        <v>84</v>
      </c>
      <c r="B72" s="109"/>
      <c r="C72" s="74" t="s">
        <v>48</v>
      </c>
      <c r="D72" s="74" t="s">
        <v>136</v>
      </c>
      <c r="E72" s="104">
        <v>41671</v>
      </c>
      <c r="F72" s="75">
        <v>41671</v>
      </c>
      <c r="G72" s="76">
        <v>54000</v>
      </c>
      <c r="H72" s="98">
        <v>182.4</v>
      </c>
      <c r="I72" s="98">
        <v>13812</v>
      </c>
      <c r="J72" s="139">
        <v>8563.44</v>
      </c>
      <c r="K72" s="82">
        <f t="shared" si="7"/>
        <v>9849600</v>
      </c>
      <c r="L72" s="85">
        <v>2962674</v>
      </c>
      <c r="M72" s="139">
        <v>1836857.88</v>
      </c>
      <c r="N72" s="85">
        <v>814660</v>
      </c>
      <c r="O72" s="139">
        <v>822806.6</v>
      </c>
      <c r="P72" s="84">
        <v>2898464.64</v>
      </c>
      <c r="Q72" s="92">
        <v>277906.45600000001</v>
      </c>
      <c r="R72" s="89">
        <f t="shared" si="8"/>
        <v>5836035.5760000004</v>
      </c>
      <c r="S72" s="88">
        <f t="shared" si="9"/>
        <v>4013564.4239999996</v>
      </c>
      <c r="T72" s="90">
        <f t="shared" si="10"/>
        <v>0.40748501705653017</v>
      </c>
      <c r="U72" s="92">
        <f t="shared" si="13"/>
        <v>5836035.5760000004</v>
      </c>
      <c r="V72" s="92">
        <f t="shared" si="11"/>
        <v>4013564.4239999996</v>
      </c>
      <c r="W72" s="140">
        <f t="shared" si="12"/>
        <v>0.40748501705653017</v>
      </c>
    </row>
    <row r="73" spans="1:23" x14ac:dyDescent="0.25">
      <c r="A73" s="62" t="s">
        <v>84</v>
      </c>
      <c r="B73" s="109"/>
      <c r="C73" s="74" t="s">
        <v>211</v>
      </c>
      <c r="D73" s="74" t="s">
        <v>136</v>
      </c>
      <c r="E73" s="104" t="s">
        <v>212</v>
      </c>
      <c r="F73" s="75">
        <v>41821</v>
      </c>
      <c r="G73" s="76">
        <v>154000</v>
      </c>
      <c r="H73" s="98">
        <v>347.2</v>
      </c>
      <c r="I73" s="98">
        <v>14157</v>
      </c>
      <c r="J73" s="139">
        <v>8777.34</v>
      </c>
      <c r="K73" s="82">
        <f t="shared" si="7"/>
        <v>53468800</v>
      </c>
      <c r="L73" s="85">
        <v>10088496</v>
      </c>
      <c r="M73" s="139">
        <v>6254867.5199999996</v>
      </c>
      <c r="N73" s="85">
        <v>714490</v>
      </c>
      <c r="O73" s="139">
        <v>721634.9</v>
      </c>
      <c r="P73" s="84">
        <v>14785364.42</v>
      </c>
      <c r="Q73" s="92">
        <v>1088093.3419999999</v>
      </c>
      <c r="R73" s="89">
        <f t="shared" si="8"/>
        <v>22849960.182</v>
      </c>
      <c r="S73" s="88">
        <f t="shared" si="9"/>
        <v>30618839.818</v>
      </c>
      <c r="T73" s="90">
        <f t="shared" si="10"/>
        <v>0.57264871884164226</v>
      </c>
      <c r="U73" s="92">
        <f t="shared" si="13"/>
        <v>22849960.182</v>
      </c>
      <c r="V73" s="92">
        <f t="shared" si="11"/>
        <v>30618839.818</v>
      </c>
      <c r="W73" s="140">
        <f t="shared" si="12"/>
        <v>0.57264871884164226</v>
      </c>
    </row>
    <row r="74" spans="1:23" x14ac:dyDescent="0.25">
      <c r="A74" s="109" t="s">
        <v>174</v>
      </c>
      <c r="B74" s="62"/>
      <c r="C74" s="134" t="s">
        <v>71</v>
      </c>
      <c r="D74" s="95" t="s">
        <v>213</v>
      </c>
      <c r="E74" s="96">
        <v>41426</v>
      </c>
      <c r="F74" s="114">
        <v>41426</v>
      </c>
      <c r="G74" s="240">
        <v>70</v>
      </c>
      <c r="H74" s="240">
        <v>21098.880000000001</v>
      </c>
      <c r="I74" s="240">
        <v>10000</v>
      </c>
      <c r="J74" s="139">
        <f>+I74*$I$5</f>
        <v>10000</v>
      </c>
      <c r="K74" s="82">
        <f t="shared" si="7"/>
        <v>1476921.6</v>
      </c>
      <c r="L74" s="85">
        <v>65467.500000000007</v>
      </c>
      <c r="M74" s="139">
        <f>+L74*$L$5</f>
        <v>65467.500000000007</v>
      </c>
      <c r="N74" s="85">
        <v>236880</v>
      </c>
      <c r="O74" s="139">
        <f>+N74*$N$5</f>
        <v>3553.2</v>
      </c>
      <c r="P74" s="84">
        <v>578167.57310000004</v>
      </c>
      <c r="Q74" s="117">
        <v>44025.753655000008</v>
      </c>
      <c r="R74" s="89">
        <f t="shared" si="8"/>
        <v>691214.02675500012</v>
      </c>
      <c r="S74" s="88">
        <f t="shared" si="9"/>
        <v>785707.57324499998</v>
      </c>
      <c r="T74" s="90">
        <f t="shared" si="10"/>
        <v>0.53199003470800343</v>
      </c>
      <c r="U74" s="92">
        <f t="shared" si="13"/>
        <v>691214.02675500012</v>
      </c>
      <c r="V74" s="92">
        <f t="shared" si="11"/>
        <v>785707.57324499998</v>
      </c>
      <c r="W74" s="140">
        <f t="shared" si="12"/>
        <v>0.53199003470800343</v>
      </c>
    </row>
    <row r="75" spans="1:23" x14ac:dyDescent="0.25">
      <c r="A75" s="62" t="s">
        <v>79</v>
      </c>
      <c r="B75" s="109" t="s">
        <v>170</v>
      </c>
      <c r="C75" s="74" t="s">
        <v>128</v>
      </c>
      <c r="D75" s="74" t="s">
        <v>136</v>
      </c>
      <c r="E75" s="104">
        <v>41671</v>
      </c>
      <c r="F75" s="75">
        <v>41671</v>
      </c>
      <c r="G75" s="76">
        <v>30000</v>
      </c>
      <c r="H75" s="98">
        <v>547.19999999999993</v>
      </c>
      <c r="I75" s="98">
        <v>14963</v>
      </c>
      <c r="J75" s="139">
        <v>9277.06</v>
      </c>
      <c r="K75" s="82">
        <f t="shared" si="7"/>
        <v>16415999.999999998</v>
      </c>
      <c r="L75" s="85">
        <v>4320969.0999999996</v>
      </c>
      <c r="M75" s="139">
        <v>2679000.8419999997</v>
      </c>
      <c r="N75" s="85">
        <v>986699.99999999988</v>
      </c>
      <c r="O75" s="139">
        <v>996566.99999999988</v>
      </c>
      <c r="P75" s="84">
        <v>2634804.3504000003</v>
      </c>
      <c r="Q75" s="92">
        <v>315518.60962</v>
      </c>
      <c r="R75" s="89">
        <f t="shared" si="8"/>
        <v>6625890.8020200003</v>
      </c>
      <c r="S75" s="88">
        <f t="shared" si="9"/>
        <v>9790109.1979799978</v>
      </c>
      <c r="T75" s="90">
        <f t="shared" si="10"/>
        <v>0.59637604763523389</v>
      </c>
      <c r="U75" s="92">
        <f t="shared" si="13"/>
        <v>6625890.8020200003</v>
      </c>
      <c r="V75" s="92">
        <f t="shared" si="11"/>
        <v>9790109.1979799978</v>
      </c>
      <c r="W75" s="140">
        <f t="shared" si="12"/>
        <v>0.59637604763523389</v>
      </c>
    </row>
    <row r="76" spans="1:23" x14ac:dyDescent="0.25">
      <c r="A76" s="62" t="s">
        <v>214</v>
      </c>
      <c r="B76" s="134"/>
      <c r="C76" s="134" t="s">
        <v>188</v>
      </c>
      <c r="D76" s="134" t="s">
        <v>140</v>
      </c>
      <c r="E76" s="101">
        <v>41730</v>
      </c>
      <c r="F76" s="114">
        <v>41730</v>
      </c>
      <c r="G76" s="122">
        <v>8000</v>
      </c>
      <c r="H76" s="122">
        <v>265.92</v>
      </c>
      <c r="I76" s="122">
        <v>12000</v>
      </c>
      <c r="J76" s="139">
        <f>+I76*$I$5</f>
        <v>12000</v>
      </c>
      <c r="K76" s="82">
        <f t="shared" si="7"/>
        <v>2127360</v>
      </c>
      <c r="L76" s="85">
        <v>671677.86</v>
      </c>
      <c r="M76" s="139">
        <f>+L76*$L$5</f>
        <v>671677.86</v>
      </c>
      <c r="N76" s="85">
        <v>196403.99999999997</v>
      </c>
      <c r="O76" s="139">
        <f>+N76*$N$5</f>
        <v>2946.0599999999995</v>
      </c>
      <c r="P76" s="124">
        <v>366157.76399999997</v>
      </c>
      <c r="Q76" s="131">
        <v>61711.981199999995</v>
      </c>
      <c r="R76" s="89">
        <f t="shared" si="8"/>
        <v>1102493.6651999999</v>
      </c>
      <c r="S76" s="88">
        <f t="shared" si="9"/>
        <v>1024866.3348000001</v>
      </c>
      <c r="T76" s="90">
        <f t="shared" si="10"/>
        <v>0.48175500846119135</v>
      </c>
      <c r="U76" s="92">
        <f t="shared" si="13"/>
        <v>1102493.6651999999</v>
      </c>
      <c r="V76" s="92">
        <f t="shared" si="11"/>
        <v>1024866.3348000001</v>
      </c>
      <c r="W76" s="140">
        <f t="shared" si="12"/>
        <v>0.48175500846119135</v>
      </c>
    </row>
    <row r="77" spans="1:23" x14ac:dyDescent="0.25">
      <c r="A77" s="62" t="s">
        <v>84</v>
      </c>
      <c r="B77" s="109"/>
      <c r="C77" s="134" t="s">
        <v>215</v>
      </c>
      <c r="D77" s="74" t="s">
        <v>135</v>
      </c>
      <c r="E77" s="104">
        <v>41609</v>
      </c>
      <c r="F77" s="75">
        <v>41609</v>
      </c>
      <c r="G77" s="76">
        <v>850</v>
      </c>
      <c r="H77" s="98">
        <v>6290</v>
      </c>
      <c r="I77" s="98">
        <v>10503</v>
      </c>
      <c r="J77" s="139">
        <v>6511.86</v>
      </c>
      <c r="K77" s="82">
        <f t="shared" si="7"/>
        <v>5346500</v>
      </c>
      <c r="L77" s="85">
        <v>1337382</v>
      </c>
      <c r="M77" s="139">
        <v>829176.84</v>
      </c>
      <c r="N77" s="85">
        <v>243360.00000000003</v>
      </c>
      <c r="O77" s="139">
        <v>245793.60000000003</v>
      </c>
      <c r="P77" s="84">
        <v>783908.4</v>
      </c>
      <c r="Q77" s="92">
        <v>92943.941999999995</v>
      </c>
      <c r="R77" s="89">
        <f t="shared" si="8"/>
        <v>1951822.7819999999</v>
      </c>
      <c r="S77" s="88">
        <f t="shared" si="9"/>
        <v>3394677.2180000003</v>
      </c>
      <c r="T77" s="90">
        <f t="shared" si="10"/>
        <v>0.63493448386795104</v>
      </c>
      <c r="U77" s="92">
        <f t="shared" si="13"/>
        <v>1951822.7819999999</v>
      </c>
      <c r="V77" s="92">
        <f t="shared" si="11"/>
        <v>3394677.2180000003</v>
      </c>
      <c r="W77" s="140">
        <f t="shared" si="12"/>
        <v>0.63493448386795104</v>
      </c>
    </row>
    <row r="78" spans="1:23" x14ac:dyDescent="0.25">
      <c r="A78" s="62" t="s">
        <v>84</v>
      </c>
      <c r="B78" s="109"/>
      <c r="C78" s="134" t="s">
        <v>55</v>
      </c>
      <c r="D78" s="95" t="s">
        <v>200</v>
      </c>
      <c r="E78" s="96">
        <v>41487</v>
      </c>
      <c r="F78" s="97">
        <v>41487</v>
      </c>
      <c r="G78" s="76">
        <v>25000</v>
      </c>
      <c r="H78" s="98">
        <v>165.672</v>
      </c>
      <c r="I78" s="98">
        <v>13112</v>
      </c>
      <c r="J78" s="139">
        <v>8129.44</v>
      </c>
      <c r="K78" s="82">
        <f t="shared" si="7"/>
        <v>4141800</v>
      </c>
      <c r="L78" s="85">
        <v>566200</v>
      </c>
      <c r="M78" s="139">
        <v>351044</v>
      </c>
      <c r="N78" s="85">
        <v>412500</v>
      </c>
      <c r="O78" s="139">
        <v>416625</v>
      </c>
      <c r="P78" s="84">
        <v>702897.48100000003</v>
      </c>
      <c r="Q78" s="92">
        <v>73528.32405000001</v>
      </c>
      <c r="R78" s="89">
        <f t="shared" si="8"/>
        <v>1544094.8050500001</v>
      </c>
      <c r="S78" s="88">
        <f t="shared" si="9"/>
        <v>2597705.1949499999</v>
      </c>
      <c r="T78" s="90">
        <f t="shared" si="10"/>
        <v>0.62719233061712298</v>
      </c>
      <c r="U78" s="92">
        <f t="shared" si="13"/>
        <v>1544094.8050500001</v>
      </c>
      <c r="V78" s="92">
        <f t="shared" si="11"/>
        <v>2597705.1949499999</v>
      </c>
      <c r="W78" s="140">
        <f t="shared" si="12"/>
        <v>0.62719233061712298</v>
      </c>
    </row>
  </sheetData>
  <autoFilter ref="A4:AI4"/>
  <sortState ref="A44:W125">
    <sortCondition ref="C44"/>
  </sortState>
  <mergeCells count="2"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42"/>
  <sheetViews>
    <sheetView workbookViewId="0">
      <selection sqref="A1:AG2"/>
    </sheetView>
  </sheetViews>
  <sheetFormatPr baseColWidth="10" defaultRowHeight="15" x14ac:dyDescent="0.25"/>
  <cols>
    <col min="1" max="1" width="39.28515625" customWidth="1"/>
    <col min="2" max="2" width="8" customWidth="1"/>
    <col min="3" max="3" width="9.42578125" customWidth="1"/>
    <col min="4" max="33" width="8" customWidth="1"/>
  </cols>
  <sheetData>
    <row r="1" spans="1:33" ht="18" x14ac:dyDescent="0.25">
      <c r="A1" s="391" t="s">
        <v>413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  <c r="X1" s="391"/>
      <c r="Y1" s="391"/>
      <c r="Z1" s="391"/>
      <c r="AA1" s="391"/>
      <c r="AB1" s="391"/>
      <c r="AC1" s="391"/>
      <c r="AD1" s="391"/>
      <c r="AE1" s="391"/>
      <c r="AF1" s="391"/>
      <c r="AG1" s="391"/>
    </row>
    <row r="2" spans="1:33" ht="18" x14ac:dyDescent="0.25">
      <c r="A2" s="391" t="s">
        <v>414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  <c r="Z2" s="391"/>
      <c r="AA2" s="391"/>
      <c r="AB2" s="391"/>
      <c r="AC2" s="391"/>
      <c r="AD2" s="391"/>
      <c r="AE2" s="391"/>
      <c r="AF2" s="391"/>
      <c r="AG2" s="391"/>
    </row>
    <row r="6" spans="1:33" x14ac:dyDescent="0.25">
      <c r="A6" s="33" t="s">
        <v>113</v>
      </c>
    </row>
    <row r="8" spans="1:33" x14ac:dyDescent="0.25">
      <c r="A8" s="40" t="s">
        <v>238</v>
      </c>
      <c r="B8" s="39"/>
    </row>
    <row r="9" spans="1:33" x14ac:dyDescent="0.25">
      <c r="A9" s="40"/>
      <c r="B9" s="39"/>
    </row>
    <row r="10" spans="1:33" x14ac:dyDescent="0.25">
      <c r="B10">
        <v>0</v>
      </c>
      <c r="C10">
        <v>1</v>
      </c>
      <c r="D10">
        <v>2</v>
      </c>
      <c r="E10">
        <v>3</v>
      </c>
      <c r="F10">
        <v>4</v>
      </c>
      <c r="G10">
        <v>5</v>
      </c>
      <c r="H10">
        <v>6</v>
      </c>
      <c r="I10">
        <v>7</v>
      </c>
      <c r="J10">
        <v>8</v>
      </c>
      <c r="K10">
        <v>9</v>
      </c>
      <c r="L10">
        <v>10</v>
      </c>
      <c r="M10">
        <v>11</v>
      </c>
      <c r="N10">
        <v>12</v>
      </c>
      <c r="O10">
        <v>13</v>
      </c>
      <c r="P10">
        <v>14</v>
      </c>
      <c r="Q10">
        <v>15</v>
      </c>
      <c r="R10">
        <v>16</v>
      </c>
      <c r="S10">
        <v>17</v>
      </c>
      <c r="T10">
        <v>18</v>
      </c>
      <c r="U10">
        <v>19</v>
      </c>
      <c r="V10">
        <v>20</v>
      </c>
      <c r="W10">
        <v>21</v>
      </c>
      <c r="X10">
        <v>22</v>
      </c>
      <c r="Y10">
        <v>23</v>
      </c>
      <c r="Z10">
        <v>24</v>
      </c>
      <c r="AA10">
        <v>25</v>
      </c>
      <c r="AB10">
        <v>26</v>
      </c>
      <c r="AC10">
        <v>27</v>
      </c>
      <c r="AD10">
        <v>28</v>
      </c>
      <c r="AE10">
        <v>29</v>
      </c>
      <c r="AF10">
        <v>30</v>
      </c>
    </row>
    <row r="11" spans="1:33" x14ac:dyDescent="0.25">
      <c r="A11" s="23" t="s">
        <v>240</v>
      </c>
      <c r="B11" s="289"/>
      <c r="C11" s="289"/>
      <c r="D11" s="289"/>
      <c r="E11" s="289"/>
      <c r="F11" s="289"/>
      <c r="G11" s="289"/>
      <c r="H11" s="289"/>
      <c r="I11" s="289"/>
      <c r="J11" s="289"/>
      <c r="K11" s="289"/>
      <c r="L11" s="289"/>
      <c r="M11" s="289"/>
      <c r="N11" s="289"/>
      <c r="O11" s="289"/>
      <c r="P11" s="289"/>
      <c r="Q11" s="289"/>
      <c r="R11" s="289"/>
      <c r="S11" s="289"/>
      <c r="T11" s="289"/>
      <c r="U11" s="289"/>
      <c r="V11" s="289"/>
      <c r="W11" s="289"/>
      <c r="X11" s="289"/>
      <c r="Y11" s="289"/>
      <c r="Z11" s="289"/>
      <c r="AA11" s="289"/>
      <c r="AB11" s="289"/>
      <c r="AC11" s="289"/>
      <c r="AD11" s="289"/>
      <c r="AE11" s="289"/>
    </row>
    <row r="12" spans="1:33" x14ac:dyDescent="0.25">
      <c r="A12" s="24" t="s">
        <v>105</v>
      </c>
      <c r="B12" s="25" t="s">
        <v>5</v>
      </c>
      <c r="C12" s="25" t="s">
        <v>4</v>
      </c>
      <c r="D12" s="25" t="s">
        <v>6</v>
      </c>
      <c r="E12" s="25" t="s">
        <v>7</v>
      </c>
      <c r="F12" s="25" t="s">
        <v>8</v>
      </c>
      <c r="G12" s="25" t="s">
        <v>9</v>
      </c>
      <c r="H12" s="25" t="s">
        <v>10</v>
      </c>
      <c r="I12" s="25" t="s">
        <v>11</v>
      </c>
      <c r="J12" s="25" t="s">
        <v>12</v>
      </c>
      <c r="K12" s="25" t="s">
        <v>13</v>
      </c>
      <c r="L12" s="25" t="s">
        <v>14</v>
      </c>
      <c r="M12" s="25" t="s">
        <v>15</v>
      </c>
      <c r="N12" s="25" t="s">
        <v>16</v>
      </c>
      <c r="O12" s="25" t="s">
        <v>17</v>
      </c>
      <c r="P12" s="25" t="s">
        <v>18</v>
      </c>
      <c r="Q12" s="25" t="s">
        <v>19</v>
      </c>
      <c r="R12" s="25" t="s">
        <v>20</v>
      </c>
      <c r="S12" s="25" t="s">
        <v>21</v>
      </c>
      <c r="T12" s="25" t="s">
        <v>22</v>
      </c>
      <c r="U12" s="25" t="s">
        <v>23</v>
      </c>
      <c r="V12" s="25" t="s">
        <v>24</v>
      </c>
      <c r="W12" s="25" t="s">
        <v>25</v>
      </c>
      <c r="X12" s="25" t="s">
        <v>26</v>
      </c>
      <c r="Y12" s="25" t="s">
        <v>27</v>
      </c>
      <c r="Z12" s="25" t="s">
        <v>28</v>
      </c>
      <c r="AA12" s="25" t="s">
        <v>29</v>
      </c>
      <c r="AB12" s="25" t="s">
        <v>30</v>
      </c>
      <c r="AC12" s="25" t="s">
        <v>31</v>
      </c>
      <c r="AD12" s="25" t="s">
        <v>32</v>
      </c>
      <c r="AE12" s="25" t="s">
        <v>33</v>
      </c>
      <c r="AF12" s="25" t="s">
        <v>34</v>
      </c>
    </row>
    <row r="13" spans="1:33" x14ac:dyDescent="0.25">
      <c r="A13" s="26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</row>
    <row r="14" spans="1:33" x14ac:dyDescent="0.25">
      <c r="A14" s="28" t="s">
        <v>1</v>
      </c>
      <c r="B14" s="284">
        <f ca="1">SUM(B15:B16)</f>
        <v>0</v>
      </c>
      <c r="C14" s="284">
        <f t="shared" ref="C14:AF14" ca="1" si="0">SUM(C15:C18)</f>
        <v>42.533338162604807</v>
      </c>
      <c r="D14" s="284">
        <f t="shared" ca="1" si="0"/>
        <v>106.80915045160543</v>
      </c>
      <c r="E14" s="284">
        <f t="shared" ca="1" si="0"/>
        <v>168.84020458155121</v>
      </c>
      <c r="F14" s="284">
        <f t="shared" ca="1" si="0"/>
        <v>205.31573849012483</v>
      </c>
      <c r="G14" s="284">
        <f t="shared" ca="1" si="0"/>
        <v>389.85427564830769</v>
      </c>
      <c r="H14" s="284">
        <f t="shared" ca="1" si="0"/>
        <v>499.27666306618534</v>
      </c>
      <c r="I14" s="284">
        <f t="shared" ca="1" si="0"/>
        <v>700.39094985242548</v>
      </c>
      <c r="J14" s="284">
        <f t="shared" ca="1" si="0"/>
        <v>821.78413075703111</v>
      </c>
      <c r="K14" s="284">
        <f t="shared" ca="1" si="0"/>
        <v>943.29858369147269</v>
      </c>
      <c r="L14" s="284">
        <f t="shared" ca="1" si="0"/>
        <v>1040.9843914924213</v>
      </c>
      <c r="M14" s="284">
        <f t="shared" ca="1" si="0"/>
        <v>1137.8014443097234</v>
      </c>
      <c r="N14" s="284">
        <f t="shared" ca="1" si="0"/>
        <v>1189.3149507758217</v>
      </c>
      <c r="O14" s="284">
        <f t="shared" ca="1" si="0"/>
        <v>1221.0535271207141</v>
      </c>
      <c r="P14" s="284">
        <f t="shared" ca="1" si="0"/>
        <v>1233.3914399096757</v>
      </c>
      <c r="Q14" s="284">
        <f t="shared" ca="1" si="0"/>
        <v>1233.3914399096757</v>
      </c>
      <c r="R14" s="284">
        <f t="shared" ca="1" si="0"/>
        <v>1233.3914399096757</v>
      </c>
      <c r="S14" s="284">
        <f t="shared" ca="1" si="0"/>
        <v>1233.3914399096757</v>
      </c>
      <c r="T14" s="284">
        <f t="shared" ca="1" si="0"/>
        <v>1233.3914399096757</v>
      </c>
      <c r="U14" s="284">
        <f t="shared" ca="1" si="0"/>
        <v>1233.3914399096757</v>
      </c>
      <c r="V14" s="284">
        <f t="shared" ca="1" si="0"/>
        <v>1233.3914399096757</v>
      </c>
      <c r="W14" s="284">
        <f t="shared" ca="1" si="0"/>
        <v>1233.3914399096757</v>
      </c>
      <c r="X14" s="284">
        <f t="shared" ca="1" si="0"/>
        <v>1233.3914399096757</v>
      </c>
      <c r="Y14" s="284">
        <f t="shared" ca="1" si="0"/>
        <v>1233.3914399096757</v>
      </c>
      <c r="Z14" s="284">
        <f t="shared" ca="1" si="0"/>
        <v>1233.3914399096757</v>
      </c>
      <c r="AA14" s="284">
        <f t="shared" ca="1" si="0"/>
        <v>1233.3914399096757</v>
      </c>
      <c r="AB14" s="284">
        <f t="shared" ca="1" si="0"/>
        <v>1233.3914399096757</v>
      </c>
      <c r="AC14" s="284">
        <f t="shared" ca="1" si="0"/>
        <v>1233.3914399096757</v>
      </c>
      <c r="AD14" s="284">
        <f t="shared" ca="1" si="0"/>
        <v>1233.3914399096757</v>
      </c>
      <c r="AE14" s="284">
        <f t="shared" ca="1" si="0"/>
        <v>1233.3914399096757</v>
      </c>
      <c r="AF14" s="284">
        <f t="shared" ca="1" si="0"/>
        <v>1233.3914399096757</v>
      </c>
    </row>
    <row r="15" spans="1:33" x14ac:dyDescent="0.25">
      <c r="A15" s="29" t="s">
        <v>106</v>
      </c>
      <c r="B15" s="295">
        <v>0</v>
      </c>
      <c r="C15" s="295">
        <v>0</v>
      </c>
      <c r="D15" s="295">
        <v>0</v>
      </c>
      <c r="E15" s="295">
        <v>0</v>
      </c>
      <c r="F15" s="295">
        <v>0</v>
      </c>
      <c r="G15" s="295">
        <v>0</v>
      </c>
      <c r="H15" s="295">
        <v>0</v>
      </c>
      <c r="I15" s="295">
        <v>0</v>
      </c>
      <c r="J15" s="295">
        <v>0</v>
      </c>
      <c r="K15" s="295">
        <v>0</v>
      </c>
      <c r="L15" s="295">
        <v>0</v>
      </c>
      <c r="M15" s="295">
        <v>0</v>
      </c>
      <c r="N15" s="295">
        <v>0</v>
      </c>
      <c r="O15" s="295">
        <v>0</v>
      </c>
      <c r="P15" s="295">
        <v>0</v>
      </c>
      <c r="Q15" s="295">
        <v>0</v>
      </c>
      <c r="R15" s="295">
        <v>0</v>
      </c>
      <c r="S15" s="295">
        <v>0</v>
      </c>
      <c r="T15" s="295">
        <v>0</v>
      </c>
      <c r="U15" s="295">
        <v>0</v>
      </c>
      <c r="V15" s="295">
        <v>0</v>
      </c>
      <c r="W15" s="295">
        <v>0</v>
      </c>
      <c r="X15" s="295">
        <v>0</v>
      </c>
      <c r="Y15" s="295">
        <v>0</v>
      </c>
      <c r="Z15" s="295">
        <v>0</v>
      </c>
      <c r="AA15" s="295">
        <v>0</v>
      </c>
      <c r="AB15" s="295">
        <v>0</v>
      </c>
      <c r="AC15" s="295">
        <v>0</v>
      </c>
      <c r="AD15" s="295">
        <v>0</v>
      </c>
      <c r="AE15" s="295">
        <v>0</v>
      </c>
      <c r="AF15" s="295">
        <v>0</v>
      </c>
    </row>
    <row r="16" spans="1:33" x14ac:dyDescent="0.25">
      <c r="A16" s="30" t="s">
        <v>107</v>
      </c>
      <c r="B16" s="296">
        <f ca="1">('7.1 BA CP PS'!B60-'6.1 BA SP PS'!B60)/1000000</f>
        <v>0</v>
      </c>
      <c r="C16" s="296">
        <f ca="1">('7.1 BA CP PS'!C60-'6.1 BA SP PS'!C60)/1000000</f>
        <v>42.533338162604807</v>
      </c>
      <c r="D16" s="296">
        <f ca="1">('7.1 BA CP PS'!D60-'6.1 BA SP PS'!D60)/1000000</f>
        <v>106.80915045160543</v>
      </c>
      <c r="E16" s="296">
        <f ca="1">('7.1 BA CP PS'!E60-'6.1 BA SP PS'!E60)/1000000</f>
        <v>168.84020458155121</v>
      </c>
      <c r="F16" s="296">
        <f ca="1">('7.1 BA CP PS'!F60-'6.1 BA SP PS'!F60)/1000000</f>
        <v>205.31573849012483</v>
      </c>
      <c r="G16" s="296">
        <f ca="1">('7.1 BA CP PS'!G60-'6.1 BA SP PS'!G60)/1000000</f>
        <v>389.85427564830769</v>
      </c>
      <c r="H16" s="296">
        <f ca="1">('7.1 BA CP PS'!H60-'6.1 BA SP PS'!H60)/1000000</f>
        <v>499.27666306618534</v>
      </c>
      <c r="I16" s="296">
        <f ca="1">('7.1 BA CP PS'!I60-'6.1 BA SP PS'!I60)/1000000</f>
        <v>700.39094985242548</v>
      </c>
      <c r="J16" s="296">
        <f ca="1">('7.1 BA CP PS'!J60-'6.1 BA SP PS'!J60)/1000000</f>
        <v>821.78413075703111</v>
      </c>
      <c r="K16" s="296">
        <f ca="1">('7.1 BA CP PS'!K60-'6.1 BA SP PS'!K60)/1000000</f>
        <v>943.29858369147269</v>
      </c>
      <c r="L16" s="296">
        <f ca="1">('7.1 BA CP PS'!L60-'6.1 BA SP PS'!L60)/1000000</f>
        <v>1040.9843914924213</v>
      </c>
      <c r="M16" s="296">
        <f ca="1">('7.1 BA CP PS'!M60-'6.1 BA SP PS'!M60)/1000000</f>
        <v>1137.8014443097234</v>
      </c>
      <c r="N16" s="296">
        <f ca="1">('7.1 BA CP PS'!N60-'6.1 BA SP PS'!N60)/1000000</f>
        <v>1189.3149507758217</v>
      </c>
      <c r="O16" s="296">
        <f ca="1">('7.1 BA CP PS'!O60-'6.1 BA SP PS'!O60)/1000000</f>
        <v>1221.0535271207141</v>
      </c>
      <c r="P16" s="296">
        <f ca="1">('7.1 BA CP PS'!P60-'6.1 BA SP PS'!P60)/1000000</f>
        <v>1233.3914399096757</v>
      </c>
      <c r="Q16" s="296">
        <f ca="1">('7.1 BA CP PS'!Q60-'6.1 BA SP PS'!Q60)/1000000</f>
        <v>1233.3914399096757</v>
      </c>
      <c r="R16" s="296">
        <f ca="1">('7.1 BA CP PS'!R60-'6.1 BA SP PS'!R60)/1000000</f>
        <v>1233.3914399096757</v>
      </c>
      <c r="S16" s="296">
        <f ca="1">('7.1 BA CP PS'!S60-'6.1 BA SP PS'!S60)/1000000</f>
        <v>1233.3914399096757</v>
      </c>
      <c r="T16" s="296">
        <f ca="1">('7.1 BA CP PS'!T60-'6.1 BA SP PS'!T60)/1000000</f>
        <v>1233.3914399096757</v>
      </c>
      <c r="U16" s="296">
        <f ca="1">('7.1 BA CP PS'!U60-'6.1 BA SP PS'!U60)/1000000</f>
        <v>1233.3914399096757</v>
      </c>
      <c r="V16" s="296">
        <f ca="1">('7.1 BA CP PS'!V60-'6.1 BA SP PS'!V60)/1000000</f>
        <v>1233.3914399096757</v>
      </c>
      <c r="W16" s="296">
        <f ca="1">('7.1 BA CP PS'!W60-'6.1 BA SP PS'!W60)/1000000</f>
        <v>1233.3914399096757</v>
      </c>
      <c r="X16" s="296">
        <f ca="1">('7.1 BA CP PS'!X60-'6.1 BA SP PS'!X60)/1000000</f>
        <v>1233.3914399096757</v>
      </c>
      <c r="Y16" s="296">
        <f ca="1">('7.1 BA CP PS'!Y60-'6.1 BA SP PS'!Y60)/1000000</f>
        <v>1233.3914399096757</v>
      </c>
      <c r="Z16" s="296">
        <f ca="1">('7.1 BA CP PS'!Z60-'6.1 BA SP PS'!Z60)/1000000</f>
        <v>1233.3914399096757</v>
      </c>
      <c r="AA16" s="296">
        <f ca="1">('7.1 BA CP PS'!AA60-'6.1 BA SP PS'!AA60)/1000000</f>
        <v>1233.3914399096757</v>
      </c>
      <c r="AB16" s="296">
        <f ca="1">('7.1 BA CP PS'!AB60-'6.1 BA SP PS'!AB60)/1000000</f>
        <v>1233.3914399096757</v>
      </c>
      <c r="AC16" s="296">
        <f ca="1">('7.1 BA CP PS'!AC60-'6.1 BA SP PS'!AC60)/1000000</f>
        <v>1233.3914399096757</v>
      </c>
      <c r="AD16" s="296">
        <f ca="1">('7.1 BA CP PS'!AD60-'6.1 BA SP PS'!AD60)/1000000</f>
        <v>1233.3914399096757</v>
      </c>
      <c r="AE16" s="296">
        <f ca="1">('7.1 BA CP PS'!AE60-'6.1 BA SP PS'!AE60)/1000000</f>
        <v>1233.3914399096757</v>
      </c>
      <c r="AF16" s="296">
        <f ca="1">('7.1 BA CP PS'!AF60-'6.1 BA SP PS'!AF60)/1000000</f>
        <v>1233.3914399096757</v>
      </c>
    </row>
    <row r="17" spans="1:32" x14ac:dyDescent="0.25">
      <c r="A17" s="30" t="s">
        <v>108</v>
      </c>
      <c r="B17" s="295">
        <v>0</v>
      </c>
      <c r="C17" s="295">
        <v>0</v>
      </c>
      <c r="D17" s="295">
        <v>0</v>
      </c>
      <c r="E17" s="295">
        <v>0</v>
      </c>
      <c r="F17" s="295">
        <v>0</v>
      </c>
      <c r="G17" s="295">
        <v>0</v>
      </c>
      <c r="H17" s="295">
        <v>0</v>
      </c>
      <c r="I17" s="295">
        <v>0</v>
      </c>
      <c r="J17" s="295">
        <v>0</v>
      </c>
      <c r="K17" s="295">
        <v>0</v>
      </c>
      <c r="L17" s="295">
        <v>0</v>
      </c>
      <c r="M17" s="295">
        <v>0</v>
      </c>
      <c r="N17" s="295">
        <v>0</v>
      </c>
      <c r="O17" s="295">
        <v>0</v>
      </c>
      <c r="P17" s="295">
        <v>0</v>
      </c>
      <c r="Q17" s="295">
        <v>0</v>
      </c>
      <c r="R17" s="295">
        <v>0</v>
      </c>
      <c r="S17" s="295">
        <v>0</v>
      </c>
      <c r="T17" s="295">
        <v>0</v>
      </c>
      <c r="U17" s="295">
        <v>0</v>
      </c>
      <c r="V17" s="295">
        <v>0</v>
      </c>
      <c r="W17" s="295">
        <v>0</v>
      </c>
      <c r="X17" s="295">
        <v>0</v>
      </c>
      <c r="Y17" s="295">
        <v>0</v>
      </c>
      <c r="Z17" s="295">
        <v>0</v>
      </c>
      <c r="AA17" s="295">
        <v>0</v>
      </c>
      <c r="AB17" s="295">
        <v>0</v>
      </c>
      <c r="AC17" s="295">
        <v>0</v>
      </c>
      <c r="AD17" s="295">
        <v>0</v>
      </c>
      <c r="AE17" s="295">
        <v>0</v>
      </c>
      <c r="AF17" s="295">
        <v>0</v>
      </c>
    </row>
    <row r="18" spans="1:32" x14ac:dyDescent="0.25">
      <c r="A18" s="30"/>
      <c r="B18" s="285"/>
      <c r="C18" s="285"/>
      <c r="D18" s="285"/>
      <c r="E18" s="285"/>
      <c r="F18" s="285"/>
      <c r="G18" s="285"/>
      <c r="H18" s="285"/>
      <c r="I18" s="285"/>
      <c r="J18" s="285"/>
      <c r="K18" s="285"/>
      <c r="L18" s="285"/>
      <c r="M18" s="285"/>
      <c r="N18" s="285"/>
      <c r="O18" s="285"/>
      <c r="P18" s="285"/>
      <c r="Q18" s="285"/>
      <c r="R18" s="285"/>
      <c r="S18" s="285"/>
      <c r="T18" s="285"/>
      <c r="U18" s="285"/>
      <c r="V18" s="285"/>
      <c r="W18" s="285"/>
      <c r="X18" s="285"/>
      <c r="Y18" s="285"/>
      <c r="Z18" s="285"/>
      <c r="AA18" s="285"/>
      <c r="AB18" s="285"/>
      <c r="AC18" s="285"/>
      <c r="AD18" s="285"/>
      <c r="AE18" s="285"/>
      <c r="AF18" s="285"/>
    </row>
    <row r="19" spans="1:32" x14ac:dyDescent="0.25">
      <c r="A19" s="28" t="s">
        <v>35</v>
      </c>
      <c r="B19" s="286">
        <f>SUM(B20:B22)</f>
        <v>12225.605812936985</v>
      </c>
      <c r="C19" s="286">
        <f t="shared" ref="C19:AF19" si="1">SUM(C20:C22)</f>
        <v>754.93560484393606</v>
      </c>
      <c r="D19" s="286">
        <f t="shared" si="1"/>
        <v>75.347491677080967</v>
      </c>
      <c r="E19" s="286">
        <f t="shared" si="1"/>
        <v>87.155775889987765</v>
      </c>
      <c r="F19" s="286">
        <f t="shared" si="1"/>
        <v>102.90015484053015</v>
      </c>
      <c r="G19" s="286">
        <f t="shared" si="1"/>
        <v>116.0204706326488</v>
      </c>
      <c r="H19" s="286">
        <f t="shared" si="1"/>
        <v>129.14078642476744</v>
      </c>
      <c r="I19" s="286">
        <f t="shared" si="1"/>
        <v>129.14078642476744</v>
      </c>
      <c r="J19" s="286">
        <f t="shared" si="1"/>
        <v>129.14078642476744</v>
      </c>
      <c r="K19" s="286">
        <f t="shared" si="1"/>
        <v>129.14078642476744</v>
      </c>
      <c r="L19" s="286">
        <f t="shared" si="1"/>
        <v>129.14078642476744</v>
      </c>
      <c r="M19" s="286">
        <f t="shared" si="1"/>
        <v>129.14078642476744</v>
      </c>
      <c r="N19" s="286">
        <f t="shared" si="1"/>
        <v>129.14078642476744</v>
      </c>
      <c r="O19" s="286">
        <f t="shared" si="1"/>
        <v>129.14078642476744</v>
      </c>
      <c r="P19" s="286">
        <f t="shared" si="1"/>
        <v>129.14078642476744</v>
      </c>
      <c r="Q19" s="286">
        <f t="shared" si="1"/>
        <v>129.14078642476744</v>
      </c>
      <c r="R19" s="286">
        <f t="shared" si="1"/>
        <v>129.14078642476744</v>
      </c>
      <c r="S19" s="286">
        <f t="shared" si="1"/>
        <v>129.14078642476744</v>
      </c>
      <c r="T19" s="286">
        <f t="shared" si="1"/>
        <v>129.14078642476744</v>
      </c>
      <c r="U19" s="286">
        <f t="shared" si="1"/>
        <v>129.14078642476744</v>
      </c>
      <c r="V19" s="286">
        <f t="shared" si="1"/>
        <v>129.14078642476744</v>
      </c>
      <c r="W19" s="286">
        <f t="shared" si="1"/>
        <v>129.14078642476744</v>
      </c>
      <c r="X19" s="286">
        <f t="shared" si="1"/>
        <v>129.14078642476744</v>
      </c>
      <c r="Y19" s="286">
        <f t="shared" si="1"/>
        <v>129.14078642476744</v>
      </c>
      <c r="Z19" s="286">
        <f t="shared" si="1"/>
        <v>129.14078642476744</v>
      </c>
      <c r="AA19" s="286">
        <f t="shared" si="1"/>
        <v>129.14078642476744</v>
      </c>
      <c r="AB19" s="286">
        <f t="shared" si="1"/>
        <v>129.14078642476744</v>
      </c>
      <c r="AC19" s="286">
        <f t="shared" si="1"/>
        <v>129.14078642476744</v>
      </c>
      <c r="AD19" s="286">
        <f t="shared" si="1"/>
        <v>129.14078642476744</v>
      </c>
      <c r="AE19" s="286">
        <f t="shared" si="1"/>
        <v>129.14078642476744</v>
      </c>
      <c r="AF19" s="286">
        <f t="shared" si="1"/>
        <v>129.14078642476744</v>
      </c>
    </row>
    <row r="20" spans="1:32" x14ac:dyDescent="0.25">
      <c r="A20" s="31" t="s">
        <v>109</v>
      </c>
      <c r="B20" s="285">
        <f t="array" ref="B20:AF20">+TRANSPOSE('8. Obras Civiles'!I49:I79)/1000000</f>
        <v>12225.605812936985</v>
      </c>
      <c r="C20" s="285">
        <v>754.93560484393606</v>
      </c>
      <c r="D20" s="285">
        <v>75.347491677080967</v>
      </c>
      <c r="E20" s="285">
        <v>87.155775889987765</v>
      </c>
      <c r="F20" s="285">
        <v>102.90015484053015</v>
      </c>
      <c r="G20" s="285">
        <v>116.0204706326488</v>
      </c>
      <c r="H20" s="285">
        <v>129.14078642476744</v>
      </c>
      <c r="I20" s="285">
        <v>129.14078642476744</v>
      </c>
      <c r="J20" s="285">
        <v>129.14078642476744</v>
      </c>
      <c r="K20" s="285">
        <v>129.14078642476744</v>
      </c>
      <c r="L20" s="285">
        <v>129.14078642476744</v>
      </c>
      <c r="M20" s="285">
        <v>129.14078642476744</v>
      </c>
      <c r="N20" s="285">
        <v>129.14078642476744</v>
      </c>
      <c r="O20" s="285">
        <v>129.14078642476744</v>
      </c>
      <c r="P20" s="285">
        <v>129.14078642476744</v>
      </c>
      <c r="Q20" s="285">
        <v>129.14078642476744</v>
      </c>
      <c r="R20" s="285">
        <v>129.14078642476744</v>
      </c>
      <c r="S20" s="285">
        <v>129.14078642476744</v>
      </c>
      <c r="T20" s="285">
        <v>129.14078642476744</v>
      </c>
      <c r="U20" s="285">
        <v>129.14078642476744</v>
      </c>
      <c r="V20" s="285">
        <v>129.14078642476744</v>
      </c>
      <c r="W20" s="285">
        <v>129.14078642476744</v>
      </c>
      <c r="X20" s="285">
        <v>129.14078642476744</v>
      </c>
      <c r="Y20" s="285">
        <v>129.14078642476744</v>
      </c>
      <c r="Z20" s="285">
        <v>129.14078642476744</v>
      </c>
      <c r="AA20" s="285">
        <v>129.14078642476744</v>
      </c>
      <c r="AB20" s="285">
        <v>129.14078642476744</v>
      </c>
      <c r="AC20" s="285">
        <v>129.14078642476744</v>
      </c>
      <c r="AD20" s="285">
        <v>129.14078642476744</v>
      </c>
      <c r="AE20" s="285">
        <v>129.14078642476744</v>
      </c>
      <c r="AF20" s="285">
        <v>129.14078642476744</v>
      </c>
    </row>
    <row r="21" spans="1:32" x14ac:dyDescent="0.25">
      <c r="A21" s="31" t="s">
        <v>110</v>
      </c>
      <c r="B21" s="285"/>
      <c r="C21" s="285"/>
      <c r="D21" s="285"/>
      <c r="E21" s="285"/>
      <c r="F21" s="285"/>
      <c r="G21" s="285"/>
      <c r="H21" s="285"/>
      <c r="I21" s="285"/>
      <c r="J21" s="285"/>
      <c r="K21" s="285"/>
      <c r="L21" s="285"/>
      <c r="M21" s="285"/>
      <c r="N21" s="285"/>
      <c r="O21" s="285"/>
      <c r="P21" s="285"/>
      <c r="Q21" s="285"/>
      <c r="R21" s="285"/>
      <c r="S21" s="285"/>
      <c r="T21" s="285"/>
      <c r="U21" s="285"/>
      <c r="V21" s="285"/>
      <c r="W21" s="285"/>
      <c r="X21" s="285"/>
      <c r="Y21" s="285"/>
      <c r="Z21" s="285"/>
      <c r="AA21" s="285"/>
      <c r="AB21" s="285"/>
      <c r="AC21" s="285"/>
      <c r="AD21" s="285"/>
      <c r="AE21" s="285"/>
      <c r="AF21" s="285"/>
    </row>
    <row r="22" spans="1:32" x14ac:dyDescent="0.25">
      <c r="A22" s="32"/>
      <c r="B22" s="287"/>
      <c r="C22" s="287"/>
      <c r="D22" s="287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  <c r="V22" s="287"/>
      <c r="W22" s="287"/>
      <c r="X22" s="287"/>
      <c r="Y22" s="287"/>
      <c r="Z22" s="287"/>
      <c r="AA22" s="287"/>
      <c r="AB22" s="287"/>
      <c r="AC22" s="287"/>
      <c r="AD22" s="287"/>
      <c r="AE22" s="287"/>
      <c r="AF22" s="287"/>
    </row>
    <row r="23" spans="1:32" s="33" customFormat="1" x14ac:dyDescent="0.25">
      <c r="A23" s="34" t="s">
        <v>111</v>
      </c>
      <c r="B23" s="288">
        <f ca="1">+B14-B19</f>
        <v>-12225.605812936985</v>
      </c>
      <c r="C23" s="288">
        <f t="shared" ref="C23:AF23" ca="1" si="2">+C14-C19</f>
        <v>-712.4022666813313</v>
      </c>
      <c r="D23" s="288">
        <f ca="1">+D14-D19</f>
        <v>31.461658774524466</v>
      </c>
      <c r="E23" s="288">
        <f t="shared" ca="1" si="2"/>
        <v>81.68442869156344</v>
      </c>
      <c r="F23" s="288">
        <f t="shared" ca="1" si="2"/>
        <v>102.41558364959468</v>
      </c>
      <c r="G23" s="288">
        <f t="shared" ca="1" si="2"/>
        <v>273.83380501565887</v>
      </c>
      <c r="H23" s="288">
        <f t="shared" ca="1" si="2"/>
        <v>370.13587664141789</v>
      </c>
      <c r="I23" s="288">
        <f t="shared" ca="1" si="2"/>
        <v>571.25016342765798</v>
      </c>
      <c r="J23" s="288">
        <f t="shared" ca="1" si="2"/>
        <v>692.64334433226372</v>
      </c>
      <c r="K23" s="288">
        <f t="shared" ca="1" si="2"/>
        <v>814.1577972667053</v>
      </c>
      <c r="L23" s="288">
        <f t="shared" ca="1" si="2"/>
        <v>911.84360506765393</v>
      </c>
      <c r="M23" s="288">
        <f t="shared" ca="1" si="2"/>
        <v>1008.660657884956</v>
      </c>
      <c r="N23" s="288">
        <f t="shared" ca="1" si="2"/>
        <v>1060.1741643510543</v>
      </c>
      <c r="O23" s="288">
        <f t="shared" ca="1" si="2"/>
        <v>1091.9127406959467</v>
      </c>
      <c r="P23" s="288">
        <f t="shared" ca="1" si="2"/>
        <v>1104.2506534849083</v>
      </c>
      <c r="Q23" s="288">
        <f t="shared" ca="1" si="2"/>
        <v>1104.2506534849083</v>
      </c>
      <c r="R23" s="288">
        <f t="shared" ca="1" si="2"/>
        <v>1104.2506534849083</v>
      </c>
      <c r="S23" s="288">
        <f t="shared" ca="1" si="2"/>
        <v>1104.2506534849083</v>
      </c>
      <c r="T23" s="288">
        <f t="shared" ca="1" si="2"/>
        <v>1104.2506534849083</v>
      </c>
      <c r="U23" s="288">
        <f t="shared" ca="1" si="2"/>
        <v>1104.2506534849083</v>
      </c>
      <c r="V23" s="288">
        <f t="shared" ca="1" si="2"/>
        <v>1104.2506534849083</v>
      </c>
      <c r="W23" s="288">
        <f t="shared" ca="1" si="2"/>
        <v>1104.2506534849083</v>
      </c>
      <c r="X23" s="288">
        <f t="shared" ca="1" si="2"/>
        <v>1104.2506534849083</v>
      </c>
      <c r="Y23" s="288">
        <f t="shared" ca="1" si="2"/>
        <v>1104.2506534849083</v>
      </c>
      <c r="Z23" s="288">
        <f t="shared" ca="1" si="2"/>
        <v>1104.2506534849083</v>
      </c>
      <c r="AA23" s="288">
        <f t="shared" ca="1" si="2"/>
        <v>1104.2506534849083</v>
      </c>
      <c r="AB23" s="288">
        <f t="shared" ca="1" si="2"/>
        <v>1104.2506534849083</v>
      </c>
      <c r="AC23" s="288">
        <f t="shared" ca="1" si="2"/>
        <v>1104.2506534849083</v>
      </c>
      <c r="AD23" s="288">
        <f t="shared" ca="1" si="2"/>
        <v>1104.2506534849083</v>
      </c>
      <c r="AE23" s="288">
        <f t="shared" ca="1" si="2"/>
        <v>1104.2506534849083</v>
      </c>
      <c r="AF23" s="288">
        <f t="shared" ca="1" si="2"/>
        <v>1104.2506534849083</v>
      </c>
    </row>
    <row r="26" spans="1:32" x14ac:dyDescent="0.25">
      <c r="A26" s="35" t="s">
        <v>266</v>
      </c>
      <c r="B26" s="36"/>
      <c r="E26" s="35" t="s">
        <v>409</v>
      </c>
    </row>
    <row r="27" spans="1:32" x14ac:dyDescent="0.25">
      <c r="A27" t="s">
        <v>250</v>
      </c>
      <c r="B27" s="36">
        <f ca="1">IRR(B23:AF23)</f>
        <v>3.9834331244972487E-2</v>
      </c>
      <c r="E27" s="36">
        <v>6.8699999999999997E-2</v>
      </c>
    </row>
    <row r="28" spans="1:32" x14ac:dyDescent="0.25">
      <c r="A28" t="s">
        <v>249</v>
      </c>
      <c r="B28" s="37">
        <f ca="1">NPV(0.06,C23:AF23)+B23</f>
        <v>-3454.4678413223683</v>
      </c>
      <c r="C28" t="s">
        <v>236</v>
      </c>
      <c r="E28" s="37">
        <v>1652.1</v>
      </c>
    </row>
    <row r="29" spans="1:32" x14ac:dyDescent="0.25">
      <c r="A29" t="s">
        <v>237</v>
      </c>
      <c r="B29" s="38">
        <f ca="1">B28/(NPV(6%,C20:M20)+B20)</f>
        <v>-0.25176907710608321</v>
      </c>
      <c r="E29" s="325">
        <v>0.17</v>
      </c>
    </row>
    <row r="30" spans="1:32" x14ac:dyDescent="0.25">
      <c r="A30" t="s">
        <v>112</v>
      </c>
      <c r="B30">
        <f>+A40</f>
        <v>2022</v>
      </c>
    </row>
    <row r="31" spans="1:32" x14ac:dyDescent="0.25">
      <c r="A31" t="s">
        <v>410</v>
      </c>
      <c r="B31" s="22">
        <f ca="1">+B23+SUM(C31:AF31)</f>
        <v>-3454.4678413223701</v>
      </c>
      <c r="C31" s="22">
        <f ca="1">+C23/(1+0.06)^C10</f>
        <v>-672.07761007672764</v>
      </c>
      <c r="D31" s="22">
        <f t="shared" ref="D31:AF31" ca="1" si="3">+D23/(1+0.06)^D10</f>
        <v>28.000764306269545</v>
      </c>
      <c r="E31" s="22">
        <f t="shared" ca="1" si="3"/>
        <v>68.583821452913668</v>
      </c>
      <c r="F31" s="22">
        <f t="shared" ca="1" si="3"/>
        <v>81.122734825667351</v>
      </c>
      <c r="G31" s="22">
        <f t="shared" ca="1" si="3"/>
        <v>204.62454880496134</v>
      </c>
      <c r="H31" s="22">
        <f t="shared" ca="1" si="3"/>
        <v>260.9311876332473</v>
      </c>
      <c r="I31" s="22">
        <f t="shared" ca="1" si="3"/>
        <v>379.91398484548597</v>
      </c>
      <c r="J31" s="22">
        <f t="shared" ca="1" si="3"/>
        <v>434.57300316163884</v>
      </c>
      <c r="K31" s="22">
        <f t="shared" ca="1" si="3"/>
        <v>481.89874927315248</v>
      </c>
      <c r="L31" s="22">
        <f t="shared" ca="1" si="3"/>
        <v>509.16870643322949</v>
      </c>
      <c r="M31" s="22">
        <f t="shared" ca="1" si="3"/>
        <v>531.34985192709996</v>
      </c>
      <c r="N31" s="22">
        <f t="shared" ca="1" si="3"/>
        <v>526.87407973832183</v>
      </c>
      <c r="O31" s="22">
        <f t="shared" ca="1" si="3"/>
        <v>511.93130172196504</v>
      </c>
      <c r="P31" s="22">
        <f t="shared" ca="1" si="3"/>
        <v>488.41112895325892</v>
      </c>
      <c r="Q31" s="22">
        <f t="shared" ca="1" si="3"/>
        <v>460.76521599364037</v>
      </c>
      <c r="R31" s="22">
        <f t="shared" ca="1" si="3"/>
        <v>434.68416603173631</v>
      </c>
      <c r="S31" s="22">
        <f t="shared" ca="1" si="3"/>
        <v>410.07940191673231</v>
      </c>
      <c r="T31" s="22">
        <f t="shared" ca="1" si="3"/>
        <v>386.8673602988041</v>
      </c>
      <c r="U31" s="22">
        <f t="shared" ca="1" si="3"/>
        <v>364.96920782906045</v>
      </c>
      <c r="V31" s="22">
        <f t="shared" ca="1" si="3"/>
        <v>344.31057342364193</v>
      </c>
      <c r="W31" s="22">
        <f t="shared" ca="1" si="3"/>
        <v>324.82129568268101</v>
      </c>
      <c r="X31" s="22">
        <f t="shared" ca="1" si="3"/>
        <v>306.43518460630281</v>
      </c>
      <c r="Y31" s="22">
        <f t="shared" ca="1" si="3"/>
        <v>289.08979679839882</v>
      </c>
      <c r="Z31" s="22">
        <f t="shared" ca="1" si="3"/>
        <v>272.72622339471593</v>
      </c>
      <c r="AA31" s="22">
        <f t="shared" ca="1" si="3"/>
        <v>257.28888999501504</v>
      </c>
      <c r="AB31" s="22">
        <f t="shared" ca="1" si="3"/>
        <v>242.72536791982549</v>
      </c>
      <c r="AC31" s="22">
        <f t="shared" ca="1" si="3"/>
        <v>228.98619615077871</v>
      </c>
      <c r="AD31" s="22">
        <f t="shared" ca="1" si="3"/>
        <v>216.02471334979123</v>
      </c>
      <c r="AE31" s="22">
        <f t="shared" ca="1" si="3"/>
        <v>203.7968993865955</v>
      </c>
      <c r="AF31" s="22">
        <f t="shared" ca="1" si="3"/>
        <v>192.26122583641083</v>
      </c>
    </row>
    <row r="33" spans="1:33" x14ac:dyDescent="0.25">
      <c r="A33" t="s">
        <v>411</v>
      </c>
      <c r="B33" t="s">
        <v>412</v>
      </c>
      <c r="C33">
        <v>2016</v>
      </c>
      <c r="D33">
        <v>2017</v>
      </c>
      <c r="E33">
        <v>2018</v>
      </c>
      <c r="F33">
        <v>2019</v>
      </c>
      <c r="G33">
        <v>2020</v>
      </c>
      <c r="H33">
        <v>2021</v>
      </c>
      <c r="I33">
        <v>2022</v>
      </c>
      <c r="J33">
        <v>2023</v>
      </c>
      <c r="K33">
        <v>2024</v>
      </c>
      <c r="L33">
        <v>2025</v>
      </c>
      <c r="M33">
        <v>2026</v>
      </c>
      <c r="N33">
        <v>2027</v>
      </c>
      <c r="O33">
        <v>2028</v>
      </c>
      <c r="P33">
        <v>2029</v>
      </c>
      <c r="Q33">
        <v>2030</v>
      </c>
      <c r="R33">
        <v>2031</v>
      </c>
      <c r="S33">
        <v>2032</v>
      </c>
      <c r="T33">
        <v>2033</v>
      </c>
      <c r="U33">
        <v>2034</v>
      </c>
      <c r="V33">
        <v>2035</v>
      </c>
      <c r="W33">
        <v>2036</v>
      </c>
      <c r="X33">
        <v>2037</v>
      </c>
      <c r="Y33">
        <v>2038</v>
      </c>
      <c r="Z33">
        <v>2039</v>
      </c>
      <c r="AA33">
        <v>2040</v>
      </c>
      <c r="AB33">
        <v>2041</v>
      </c>
      <c r="AC33">
        <v>2042</v>
      </c>
      <c r="AD33">
        <v>2043</v>
      </c>
      <c r="AE33">
        <v>2044</v>
      </c>
      <c r="AF33">
        <v>2045</v>
      </c>
      <c r="AG33">
        <v>2045</v>
      </c>
    </row>
    <row r="34" spans="1:33" x14ac:dyDescent="0.25">
      <c r="A34">
        <v>2016</v>
      </c>
      <c r="B34" s="22">
        <f ca="1">+C34/(1+0.06)^B10+SUM(D34:AG34)</f>
        <v>-3454.4678413223701</v>
      </c>
      <c r="C34" s="294">
        <f ca="1">B23</f>
        <v>-12225.605812936985</v>
      </c>
      <c r="D34" s="294">
        <f ca="1">+C23/(1+0.06)^C10</f>
        <v>-672.07761007672764</v>
      </c>
      <c r="E34" s="294">
        <f t="shared" ref="E34:AG34" ca="1" si="4">+D23/(1+0.06)^D10</f>
        <v>28.000764306269545</v>
      </c>
      <c r="F34" s="294">
        <f t="shared" ca="1" si="4"/>
        <v>68.583821452913668</v>
      </c>
      <c r="G34" s="294">
        <f t="shared" ca="1" si="4"/>
        <v>81.122734825667351</v>
      </c>
      <c r="H34" s="294">
        <f t="shared" ca="1" si="4"/>
        <v>204.62454880496134</v>
      </c>
      <c r="I34" s="294">
        <f t="shared" ca="1" si="4"/>
        <v>260.9311876332473</v>
      </c>
      <c r="J34" s="294">
        <f t="shared" ca="1" si="4"/>
        <v>379.91398484548597</v>
      </c>
      <c r="K34" s="294">
        <f t="shared" ca="1" si="4"/>
        <v>434.57300316163884</v>
      </c>
      <c r="L34" s="294">
        <f t="shared" ca="1" si="4"/>
        <v>481.89874927315248</v>
      </c>
      <c r="M34" s="294">
        <f t="shared" ca="1" si="4"/>
        <v>509.16870643322949</v>
      </c>
      <c r="N34" s="294">
        <f t="shared" ca="1" si="4"/>
        <v>531.34985192709996</v>
      </c>
      <c r="O34" s="294">
        <f t="shared" ca="1" si="4"/>
        <v>526.87407973832183</v>
      </c>
      <c r="P34" s="294">
        <f t="shared" ca="1" si="4"/>
        <v>511.93130172196504</v>
      </c>
      <c r="Q34" s="294">
        <f t="shared" ca="1" si="4"/>
        <v>488.41112895325892</v>
      </c>
      <c r="R34" s="294">
        <f t="shared" ca="1" si="4"/>
        <v>460.76521599364037</v>
      </c>
      <c r="S34" s="294">
        <f t="shared" ca="1" si="4"/>
        <v>434.68416603173631</v>
      </c>
      <c r="T34" s="294">
        <f t="shared" ca="1" si="4"/>
        <v>410.07940191673231</v>
      </c>
      <c r="U34" s="294">
        <f t="shared" ca="1" si="4"/>
        <v>386.8673602988041</v>
      </c>
      <c r="V34" s="294">
        <f t="shared" ca="1" si="4"/>
        <v>364.96920782906045</v>
      </c>
      <c r="W34" s="294">
        <f t="shared" ca="1" si="4"/>
        <v>344.31057342364193</v>
      </c>
      <c r="X34" s="294">
        <f t="shared" ca="1" si="4"/>
        <v>324.82129568268101</v>
      </c>
      <c r="Y34" s="294">
        <f t="shared" ca="1" si="4"/>
        <v>306.43518460630281</v>
      </c>
      <c r="Z34" s="294">
        <f t="shared" ca="1" si="4"/>
        <v>289.08979679839882</v>
      </c>
      <c r="AA34" s="294">
        <f t="shared" ca="1" si="4"/>
        <v>272.72622339471593</v>
      </c>
      <c r="AB34" s="294">
        <f t="shared" ca="1" si="4"/>
        <v>257.28888999501504</v>
      </c>
      <c r="AC34" s="294">
        <f t="shared" ca="1" si="4"/>
        <v>242.72536791982549</v>
      </c>
      <c r="AD34" s="294">
        <f t="shared" ca="1" si="4"/>
        <v>228.98619615077871</v>
      </c>
      <c r="AE34" s="294">
        <f t="shared" ca="1" si="4"/>
        <v>216.02471334979123</v>
      </c>
      <c r="AF34" s="294">
        <f t="shared" ca="1" si="4"/>
        <v>203.7968993865955</v>
      </c>
      <c r="AG34" s="294">
        <f t="shared" ca="1" si="4"/>
        <v>192.26122583641083</v>
      </c>
    </row>
    <row r="35" spans="1:33" x14ac:dyDescent="0.25">
      <c r="A35">
        <v>2017</v>
      </c>
      <c r="B35" s="22">
        <f ca="1">+D35/(1+0.06)^C10+SUM(E35:AG35)</f>
        <v>-2090.374807871849</v>
      </c>
      <c r="D35" s="294">
        <f ca="1">C34</f>
        <v>-12225.605812936985</v>
      </c>
      <c r="E35" s="294">
        <f ca="1">+E34</f>
        <v>28.000764306269545</v>
      </c>
      <c r="F35" s="294">
        <f t="shared" ref="F35:AG35" ca="1" si="5">+F34</f>
        <v>68.583821452913668</v>
      </c>
      <c r="G35" s="294">
        <f t="shared" ca="1" si="5"/>
        <v>81.122734825667351</v>
      </c>
      <c r="H35" s="294">
        <f t="shared" ca="1" si="5"/>
        <v>204.62454880496134</v>
      </c>
      <c r="I35" s="294">
        <f t="shared" ca="1" si="5"/>
        <v>260.9311876332473</v>
      </c>
      <c r="J35" s="294">
        <f t="shared" ca="1" si="5"/>
        <v>379.91398484548597</v>
      </c>
      <c r="K35" s="294">
        <f t="shared" ca="1" si="5"/>
        <v>434.57300316163884</v>
      </c>
      <c r="L35" s="294">
        <f t="shared" ca="1" si="5"/>
        <v>481.89874927315248</v>
      </c>
      <c r="M35" s="294">
        <f t="shared" ca="1" si="5"/>
        <v>509.16870643322949</v>
      </c>
      <c r="N35" s="294">
        <f t="shared" ca="1" si="5"/>
        <v>531.34985192709996</v>
      </c>
      <c r="O35" s="294">
        <f t="shared" ca="1" si="5"/>
        <v>526.87407973832183</v>
      </c>
      <c r="P35" s="294">
        <f t="shared" ca="1" si="5"/>
        <v>511.93130172196504</v>
      </c>
      <c r="Q35" s="294">
        <f t="shared" ca="1" si="5"/>
        <v>488.41112895325892</v>
      </c>
      <c r="R35" s="294">
        <f t="shared" ca="1" si="5"/>
        <v>460.76521599364037</v>
      </c>
      <c r="S35" s="294">
        <f t="shared" ca="1" si="5"/>
        <v>434.68416603173631</v>
      </c>
      <c r="T35" s="294">
        <f t="shared" ca="1" si="5"/>
        <v>410.07940191673231</v>
      </c>
      <c r="U35" s="294">
        <f t="shared" ca="1" si="5"/>
        <v>386.8673602988041</v>
      </c>
      <c r="V35" s="294">
        <f t="shared" ca="1" si="5"/>
        <v>364.96920782906045</v>
      </c>
      <c r="W35" s="294">
        <f t="shared" ca="1" si="5"/>
        <v>344.31057342364193</v>
      </c>
      <c r="X35" s="294">
        <f t="shared" ca="1" si="5"/>
        <v>324.82129568268101</v>
      </c>
      <c r="Y35" s="294">
        <f t="shared" ca="1" si="5"/>
        <v>306.43518460630281</v>
      </c>
      <c r="Z35" s="294">
        <f t="shared" ca="1" si="5"/>
        <v>289.08979679839882</v>
      </c>
      <c r="AA35" s="294">
        <f t="shared" ca="1" si="5"/>
        <v>272.72622339471593</v>
      </c>
      <c r="AB35" s="294">
        <f t="shared" ca="1" si="5"/>
        <v>257.28888999501504</v>
      </c>
      <c r="AC35" s="294">
        <f t="shared" ca="1" si="5"/>
        <v>242.72536791982549</v>
      </c>
      <c r="AD35" s="294">
        <f t="shared" ca="1" si="5"/>
        <v>228.98619615077871</v>
      </c>
      <c r="AE35" s="294">
        <f t="shared" ca="1" si="5"/>
        <v>216.02471334979123</v>
      </c>
      <c r="AF35" s="294">
        <f t="shared" ca="1" si="5"/>
        <v>203.7968993865955</v>
      </c>
      <c r="AG35" s="294">
        <f t="shared" ca="1" si="5"/>
        <v>192.26122583641083</v>
      </c>
    </row>
    <row r="36" spans="1:33" x14ac:dyDescent="0.25">
      <c r="A36">
        <v>2018</v>
      </c>
      <c r="B36" s="22">
        <f ca="1">+E36/(1+0.06)^D10+SUM(F36:AG36)</f>
        <v>-1465.5308331462384</v>
      </c>
      <c r="E36" s="294">
        <f ca="1">D35</f>
        <v>-12225.605812936985</v>
      </c>
      <c r="F36" s="294">
        <f ca="1">F34</f>
        <v>68.583821452913668</v>
      </c>
      <c r="G36" s="294">
        <f t="shared" ref="G36:AG36" ca="1" si="6">G34</f>
        <v>81.122734825667351</v>
      </c>
      <c r="H36" s="294">
        <f t="shared" ca="1" si="6"/>
        <v>204.62454880496134</v>
      </c>
      <c r="I36" s="294">
        <f t="shared" ca="1" si="6"/>
        <v>260.9311876332473</v>
      </c>
      <c r="J36" s="294">
        <f t="shared" ca="1" si="6"/>
        <v>379.91398484548597</v>
      </c>
      <c r="K36" s="294">
        <f t="shared" ca="1" si="6"/>
        <v>434.57300316163884</v>
      </c>
      <c r="L36" s="294">
        <f t="shared" ca="1" si="6"/>
        <v>481.89874927315248</v>
      </c>
      <c r="M36" s="294">
        <f t="shared" ca="1" si="6"/>
        <v>509.16870643322949</v>
      </c>
      <c r="N36" s="294">
        <f t="shared" ca="1" si="6"/>
        <v>531.34985192709996</v>
      </c>
      <c r="O36" s="294">
        <f t="shared" ca="1" si="6"/>
        <v>526.87407973832183</v>
      </c>
      <c r="P36" s="294">
        <f t="shared" ca="1" si="6"/>
        <v>511.93130172196504</v>
      </c>
      <c r="Q36" s="294">
        <f t="shared" ca="1" si="6"/>
        <v>488.41112895325892</v>
      </c>
      <c r="R36" s="294">
        <f t="shared" ca="1" si="6"/>
        <v>460.76521599364037</v>
      </c>
      <c r="S36" s="294">
        <f t="shared" ca="1" si="6"/>
        <v>434.68416603173631</v>
      </c>
      <c r="T36" s="294">
        <f t="shared" ca="1" si="6"/>
        <v>410.07940191673231</v>
      </c>
      <c r="U36" s="294">
        <f t="shared" ca="1" si="6"/>
        <v>386.8673602988041</v>
      </c>
      <c r="V36" s="294">
        <f t="shared" ca="1" si="6"/>
        <v>364.96920782906045</v>
      </c>
      <c r="W36" s="294">
        <f t="shared" ca="1" si="6"/>
        <v>344.31057342364193</v>
      </c>
      <c r="X36" s="294">
        <f t="shared" ca="1" si="6"/>
        <v>324.82129568268101</v>
      </c>
      <c r="Y36" s="294">
        <f t="shared" ca="1" si="6"/>
        <v>306.43518460630281</v>
      </c>
      <c r="Z36" s="294">
        <f t="shared" ca="1" si="6"/>
        <v>289.08979679839882</v>
      </c>
      <c r="AA36" s="294">
        <f t="shared" ca="1" si="6"/>
        <v>272.72622339471593</v>
      </c>
      <c r="AB36" s="294">
        <f t="shared" ca="1" si="6"/>
        <v>257.28888999501504</v>
      </c>
      <c r="AC36" s="294">
        <f t="shared" ca="1" si="6"/>
        <v>242.72536791982549</v>
      </c>
      <c r="AD36" s="294">
        <f t="shared" ca="1" si="6"/>
        <v>228.98619615077871</v>
      </c>
      <c r="AE36" s="294">
        <f t="shared" ca="1" si="6"/>
        <v>216.02471334979123</v>
      </c>
      <c r="AF36" s="294">
        <f t="shared" ca="1" si="6"/>
        <v>203.7968993865955</v>
      </c>
      <c r="AG36" s="294">
        <f t="shared" ca="1" si="6"/>
        <v>192.26122583641083</v>
      </c>
    </row>
    <row r="37" spans="1:33" x14ac:dyDescent="0.25">
      <c r="A37">
        <v>2019</v>
      </c>
      <c r="B37" s="22">
        <f ca="1">+F37/(1+0.06)^E10+SUM(G37:AG37)</f>
        <v>-918.22339136152914</v>
      </c>
      <c r="F37" s="294">
        <f ca="1">E36</f>
        <v>-12225.605812936985</v>
      </c>
      <c r="G37" s="294">
        <f ca="1">G34</f>
        <v>81.122734825667351</v>
      </c>
      <c r="H37" s="294">
        <f t="shared" ref="H37:AG37" ca="1" si="7">H34</f>
        <v>204.62454880496134</v>
      </c>
      <c r="I37" s="294">
        <f t="shared" ca="1" si="7"/>
        <v>260.9311876332473</v>
      </c>
      <c r="J37" s="294">
        <f t="shared" ca="1" si="7"/>
        <v>379.91398484548597</v>
      </c>
      <c r="K37" s="294">
        <f t="shared" ca="1" si="7"/>
        <v>434.57300316163884</v>
      </c>
      <c r="L37" s="294">
        <f t="shared" ca="1" si="7"/>
        <v>481.89874927315248</v>
      </c>
      <c r="M37" s="294">
        <f t="shared" ca="1" si="7"/>
        <v>509.16870643322949</v>
      </c>
      <c r="N37" s="294">
        <f t="shared" ca="1" si="7"/>
        <v>531.34985192709996</v>
      </c>
      <c r="O37" s="294">
        <f t="shared" ca="1" si="7"/>
        <v>526.87407973832183</v>
      </c>
      <c r="P37" s="294">
        <f t="shared" ca="1" si="7"/>
        <v>511.93130172196504</v>
      </c>
      <c r="Q37" s="294">
        <f t="shared" ca="1" si="7"/>
        <v>488.41112895325892</v>
      </c>
      <c r="R37" s="294">
        <f t="shared" ca="1" si="7"/>
        <v>460.76521599364037</v>
      </c>
      <c r="S37" s="294">
        <f t="shared" ca="1" si="7"/>
        <v>434.68416603173631</v>
      </c>
      <c r="T37" s="294">
        <f t="shared" ca="1" si="7"/>
        <v>410.07940191673231</v>
      </c>
      <c r="U37" s="294">
        <f t="shared" ca="1" si="7"/>
        <v>386.8673602988041</v>
      </c>
      <c r="V37" s="294">
        <f t="shared" ca="1" si="7"/>
        <v>364.96920782906045</v>
      </c>
      <c r="W37" s="294">
        <f t="shared" ca="1" si="7"/>
        <v>344.31057342364193</v>
      </c>
      <c r="X37" s="294">
        <f t="shared" ca="1" si="7"/>
        <v>324.82129568268101</v>
      </c>
      <c r="Y37" s="294">
        <f t="shared" ca="1" si="7"/>
        <v>306.43518460630281</v>
      </c>
      <c r="Z37" s="294">
        <f t="shared" ca="1" si="7"/>
        <v>289.08979679839882</v>
      </c>
      <c r="AA37" s="294">
        <f t="shared" ca="1" si="7"/>
        <v>272.72622339471593</v>
      </c>
      <c r="AB37" s="294">
        <f t="shared" ca="1" si="7"/>
        <v>257.28888999501504</v>
      </c>
      <c r="AC37" s="294">
        <f t="shared" ca="1" si="7"/>
        <v>242.72536791982549</v>
      </c>
      <c r="AD37" s="294">
        <f t="shared" ca="1" si="7"/>
        <v>228.98619615077871</v>
      </c>
      <c r="AE37" s="294">
        <f t="shared" ca="1" si="7"/>
        <v>216.02471334979123</v>
      </c>
      <c r="AF37" s="294">
        <f t="shared" ca="1" si="7"/>
        <v>203.7968993865955</v>
      </c>
      <c r="AG37" s="294">
        <f t="shared" ca="1" si="7"/>
        <v>192.26122583641083</v>
      </c>
    </row>
    <row r="38" spans="1:33" x14ac:dyDescent="0.25">
      <c r="A38">
        <v>2020</v>
      </c>
      <c r="B38" s="22">
        <f ca="1">+G38/(1+0.06)^F10+SUM(H38:AG38)</f>
        <v>-418.31663256679894</v>
      </c>
      <c r="G38" s="294">
        <f ca="1">F37</f>
        <v>-12225.605812936985</v>
      </c>
      <c r="H38" s="294">
        <f ca="1">H34</f>
        <v>204.62454880496134</v>
      </c>
      <c r="I38" s="294">
        <f t="shared" ref="I38:AG38" ca="1" si="8">I34</f>
        <v>260.9311876332473</v>
      </c>
      <c r="J38" s="294">
        <f t="shared" ca="1" si="8"/>
        <v>379.91398484548597</v>
      </c>
      <c r="K38" s="294">
        <f t="shared" ca="1" si="8"/>
        <v>434.57300316163884</v>
      </c>
      <c r="L38" s="294">
        <f t="shared" ca="1" si="8"/>
        <v>481.89874927315248</v>
      </c>
      <c r="M38" s="294">
        <f t="shared" ca="1" si="8"/>
        <v>509.16870643322949</v>
      </c>
      <c r="N38" s="294">
        <f t="shared" ca="1" si="8"/>
        <v>531.34985192709996</v>
      </c>
      <c r="O38" s="294">
        <f t="shared" ca="1" si="8"/>
        <v>526.87407973832183</v>
      </c>
      <c r="P38" s="294">
        <f t="shared" ca="1" si="8"/>
        <v>511.93130172196504</v>
      </c>
      <c r="Q38" s="294">
        <f t="shared" ca="1" si="8"/>
        <v>488.41112895325892</v>
      </c>
      <c r="R38" s="294">
        <f t="shared" ca="1" si="8"/>
        <v>460.76521599364037</v>
      </c>
      <c r="S38" s="294">
        <f t="shared" ca="1" si="8"/>
        <v>434.68416603173631</v>
      </c>
      <c r="T38" s="294">
        <f t="shared" ca="1" si="8"/>
        <v>410.07940191673231</v>
      </c>
      <c r="U38" s="294">
        <f t="shared" ca="1" si="8"/>
        <v>386.8673602988041</v>
      </c>
      <c r="V38" s="294">
        <f t="shared" ca="1" si="8"/>
        <v>364.96920782906045</v>
      </c>
      <c r="W38" s="294">
        <f t="shared" ca="1" si="8"/>
        <v>344.31057342364193</v>
      </c>
      <c r="X38" s="294">
        <f t="shared" ca="1" si="8"/>
        <v>324.82129568268101</v>
      </c>
      <c r="Y38" s="294">
        <f t="shared" ca="1" si="8"/>
        <v>306.43518460630281</v>
      </c>
      <c r="Z38" s="294">
        <f t="shared" ca="1" si="8"/>
        <v>289.08979679839882</v>
      </c>
      <c r="AA38" s="294">
        <f t="shared" ca="1" si="8"/>
        <v>272.72622339471593</v>
      </c>
      <c r="AB38" s="294">
        <f t="shared" ca="1" si="8"/>
        <v>257.28888999501504</v>
      </c>
      <c r="AC38" s="294">
        <f t="shared" ca="1" si="8"/>
        <v>242.72536791982549</v>
      </c>
      <c r="AD38" s="294">
        <f t="shared" ca="1" si="8"/>
        <v>228.98619615077871</v>
      </c>
      <c r="AE38" s="294">
        <f t="shared" ca="1" si="8"/>
        <v>216.02471334979123</v>
      </c>
      <c r="AF38" s="294">
        <f t="shared" ca="1" si="8"/>
        <v>203.7968993865955</v>
      </c>
      <c r="AG38" s="294">
        <f t="shared" ca="1" si="8"/>
        <v>192.26122583641083</v>
      </c>
    </row>
    <row r="39" spans="1:33" x14ac:dyDescent="0.25">
      <c r="A39">
        <v>2021</v>
      </c>
      <c r="B39" s="22">
        <f ca="1">+H39/(1+0.06)^G10+SUM(I39:AG39)</f>
        <v>-74.800149654403867</v>
      </c>
      <c r="H39" s="294">
        <f ca="1">G38</f>
        <v>-12225.605812936985</v>
      </c>
      <c r="I39" s="294">
        <f ca="1">I34</f>
        <v>260.9311876332473</v>
      </c>
      <c r="J39" s="294">
        <f t="shared" ref="J39:AG39" ca="1" si="9">J34</f>
        <v>379.91398484548597</v>
      </c>
      <c r="K39" s="294">
        <f t="shared" ca="1" si="9"/>
        <v>434.57300316163884</v>
      </c>
      <c r="L39" s="294">
        <f t="shared" ca="1" si="9"/>
        <v>481.89874927315248</v>
      </c>
      <c r="M39" s="294">
        <f t="shared" ca="1" si="9"/>
        <v>509.16870643322949</v>
      </c>
      <c r="N39" s="294">
        <f t="shared" ca="1" si="9"/>
        <v>531.34985192709996</v>
      </c>
      <c r="O39" s="294">
        <f t="shared" ca="1" si="9"/>
        <v>526.87407973832183</v>
      </c>
      <c r="P39" s="294">
        <f t="shared" ca="1" si="9"/>
        <v>511.93130172196504</v>
      </c>
      <c r="Q39" s="294">
        <f t="shared" ca="1" si="9"/>
        <v>488.41112895325892</v>
      </c>
      <c r="R39" s="294">
        <f t="shared" ca="1" si="9"/>
        <v>460.76521599364037</v>
      </c>
      <c r="S39" s="294">
        <f t="shared" ca="1" si="9"/>
        <v>434.68416603173631</v>
      </c>
      <c r="T39" s="294">
        <f t="shared" ca="1" si="9"/>
        <v>410.07940191673231</v>
      </c>
      <c r="U39" s="294">
        <f t="shared" ca="1" si="9"/>
        <v>386.8673602988041</v>
      </c>
      <c r="V39" s="294">
        <f t="shared" ca="1" si="9"/>
        <v>364.96920782906045</v>
      </c>
      <c r="W39" s="294">
        <f t="shared" ca="1" si="9"/>
        <v>344.31057342364193</v>
      </c>
      <c r="X39" s="294">
        <f t="shared" ca="1" si="9"/>
        <v>324.82129568268101</v>
      </c>
      <c r="Y39" s="294">
        <f t="shared" ca="1" si="9"/>
        <v>306.43518460630281</v>
      </c>
      <c r="Z39" s="294">
        <f t="shared" ca="1" si="9"/>
        <v>289.08979679839882</v>
      </c>
      <c r="AA39" s="294">
        <f t="shared" ca="1" si="9"/>
        <v>272.72622339471593</v>
      </c>
      <c r="AB39" s="294">
        <f t="shared" ca="1" si="9"/>
        <v>257.28888999501504</v>
      </c>
      <c r="AC39" s="294">
        <f t="shared" ca="1" si="9"/>
        <v>242.72536791982549</v>
      </c>
      <c r="AD39" s="294">
        <f t="shared" ca="1" si="9"/>
        <v>228.98619615077871</v>
      </c>
      <c r="AE39" s="294">
        <f t="shared" ca="1" si="9"/>
        <v>216.02471334979123</v>
      </c>
      <c r="AF39" s="294">
        <f t="shared" ca="1" si="9"/>
        <v>203.7968993865955</v>
      </c>
      <c r="AG39" s="294">
        <f t="shared" ca="1" si="9"/>
        <v>192.26122583641083</v>
      </c>
    </row>
    <row r="40" spans="1:33" x14ac:dyDescent="0.25">
      <c r="A40">
        <v>2022</v>
      </c>
      <c r="B40" s="22">
        <f ca="1">+I40/(1+0.06)^H10+SUM(J40:AG40)</f>
        <v>181.38284357777957</v>
      </c>
      <c r="I40" s="294">
        <f ca="1">H39</f>
        <v>-12225.605812936985</v>
      </c>
      <c r="J40" s="294">
        <f ca="1">J34</f>
        <v>379.91398484548597</v>
      </c>
      <c r="K40" s="294">
        <f t="shared" ref="K40:AG40" ca="1" si="10">K34</f>
        <v>434.57300316163884</v>
      </c>
      <c r="L40" s="294">
        <f t="shared" ca="1" si="10"/>
        <v>481.89874927315248</v>
      </c>
      <c r="M40" s="294">
        <f t="shared" ca="1" si="10"/>
        <v>509.16870643322949</v>
      </c>
      <c r="N40" s="294">
        <f t="shared" ca="1" si="10"/>
        <v>531.34985192709996</v>
      </c>
      <c r="O40" s="294">
        <f t="shared" ca="1" si="10"/>
        <v>526.87407973832183</v>
      </c>
      <c r="P40" s="294">
        <f t="shared" ca="1" si="10"/>
        <v>511.93130172196504</v>
      </c>
      <c r="Q40" s="294">
        <f t="shared" ca="1" si="10"/>
        <v>488.41112895325892</v>
      </c>
      <c r="R40" s="294">
        <f t="shared" ca="1" si="10"/>
        <v>460.76521599364037</v>
      </c>
      <c r="S40" s="294">
        <f t="shared" ca="1" si="10"/>
        <v>434.68416603173631</v>
      </c>
      <c r="T40" s="294">
        <f t="shared" ca="1" si="10"/>
        <v>410.07940191673231</v>
      </c>
      <c r="U40" s="294">
        <f t="shared" ca="1" si="10"/>
        <v>386.8673602988041</v>
      </c>
      <c r="V40" s="294">
        <f t="shared" ca="1" si="10"/>
        <v>364.96920782906045</v>
      </c>
      <c r="W40" s="294">
        <f t="shared" ca="1" si="10"/>
        <v>344.31057342364193</v>
      </c>
      <c r="X40" s="294">
        <f t="shared" ca="1" si="10"/>
        <v>324.82129568268101</v>
      </c>
      <c r="Y40" s="294">
        <f t="shared" ca="1" si="10"/>
        <v>306.43518460630281</v>
      </c>
      <c r="Z40" s="294">
        <f t="shared" ca="1" si="10"/>
        <v>289.08979679839882</v>
      </c>
      <c r="AA40" s="294">
        <f t="shared" ca="1" si="10"/>
        <v>272.72622339471593</v>
      </c>
      <c r="AB40" s="294">
        <f t="shared" ca="1" si="10"/>
        <v>257.28888999501504</v>
      </c>
      <c r="AC40" s="294">
        <f t="shared" ca="1" si="10"/>
        <v>242.72536791982549</v>
      </c>
      <c r="AD40" s="294">
        <f t="shared" ca="1" si="10"/>
        <v>228.98619615077871</v>
      </c>
      <c r="AE40" s="294">
        <f t="shared" ca="1" si="10"/>
        <v>216.02471334979123</v>
      </c>
      <c r="AF40" s="294">
        <f t="shared" ca="1" si="10"/>
        <v>203.7968993865955</v>
      </c>
      <c r="AG40" s="294">
        <f t="shared" ca="1" si="10"/>
        <v>192.26122583641083</v>
      </c>
    </row>
    <row r="41" spans="1:33" x14ac:dyDescent="0.25">
      <c r="A41">
        <v>2023</v>
      </c>
      <c r="B41" s="22">
        <f ca="1">+J41/(1+0.06)^I10+SUM(K41:AG41)</f>
        <v>289.312425586475</v>
      </c>
      <c r="J41" s="294">
        <f ca="1">I40</f>
        <v>-12225.605812936985</v>
      </c>
      <c r="K41" s="294">
        <f ca="1">K34</f>
        <v>434.57300316163884</v>
      </c>
      <c r="L41" s="294">
        <f t="shared" ref="L41:AG41" ca="1" si="11">L34</f>
        <v>481.89874927315248</v>
      </c>
      <c r="M41" s="294">
        <f t="shared" ca="1" si="11"/>
        <v>509.16870643322949</v>
      </c>
      <c r="N41" s="294">
        <f t="shared" ca="1" si="11"/>
        <v>531.34985192709996</v>
      </c>
      <c r="O41" s="294">
        <f t="shared" ca="1" si="11"/>
        <v>526.87407973832183</v>
      </c>
      <c r="P41" s="294">
        <f t="shared" ca="1" si="11"/>
        <v>511.93130172196504</v>
      </c>
      <c r="Q41" s="294">
        <f t="shared" ca="1" si="11"/>
        <v>488.41112895325892</v>
      </c>
      <c r="R41" s="294">
        <f t="shared" ca="1" si="11"/>
        <v>460.76521599364037</v>
      </c>
      <c r="S41" s="294">
        <f t="shared" ca="1" si="11"/>
        <v>434.68416603173631</v>
      </c>
      <c r="T41" s="294">
        <f t="shared" ca="1" si="11"/>
        <v>410.07940191673231</v>
      </c>
      <c r="U41" s="294">
        <f t="shared" ca="1" si="11"/>
        <v>386.8673602988041</v>
      </c>
      <c r="V41" s="294">
        <f t="shared" ca="1" si="11"/>
        <v>364.96920782906045</v>
      </c>
      <c r="W41" s="294">
        <f t="shared" ca="1" si="11"/>
        <v>344.31057342364193</v>
      </c>
      <c r="X41" s="294">
        <f t="shared" ca="1" si="11"/>
        <v>324.82129568268101</v>
      </c>
      <c r="Y41" s="294">
        <f t="shared" ca="1" si="11"/>
        <v>306.43518460630281</v>
      </c>
      <c r="Z41" s="294">
        <f t="shared" ca="1" si="11"/>
        <v>289.08979679839882</v>
      </c>
      <c r="AA41" s="294">
        <f t="shared" ca="1" si="11"/>
        <v>272.72622339471593</v>
      </c>
      <c r="AB41" s="294">
        <f t="shared" ca="1" si="11"/>
        <v>257.28888999501504</v>
      </c>
      <c r="AC41" s="294">
        <f t="shared" ca="1" si="11"/>
        <v>242.72536791982549</v>
      </c>
      <c r="AD41" s="294">
        <f t="shared" ca="1" si="11"/>
        <v>228.98619615077871</v>
      </c>
      <c r="AE41" s="294">
        <f t="shared" ca="1" si="11"/>
        <v>216.02471334979123</v>
      </c>
      <c r="AF41" s="294">
        <f t="shared" ca="1" si="11"/>
        <v>203.7968993865955</v>
      </c>
      <c r="AG41" s="294">
        <f t="shared" ca="1" si="11"/>
        <v>192.26122583641083</v>
      </c>
    </row>
    <row r="42" spans="1:33" x14ac:dyDescent="0.25">
      <c r="A42">
        <v>2024</v>
      </c>
      <c r="B42" s="22">
        <f ca="1">+K42/(1+0.06)^J10+SUM(L42:AG42)</f>
        <v>314.96920247594426</v>
      </c>
      <c r="K42" s="294">
        <f ca="1">J41</f>
        <v>-12225.605812936985</v>
      </c>
      <c r="L42" s="294">
        <f ca="1">L34</f>
        <v>481.89874927315248</v>
      </c>
      <c r="M42" s="294">
        <f t="shared" ref="M42:AG42" ca="1" si="12">M34</f>
        <v>509.16870643322949</v>
      </c>
      <c r="N42" s="294">
        <f t="shared" ca="1" si="12"/>
        <v>531.34985192709996</v>
      </c>
      <c r="O42" s="294">
        <f t="shared" ca="1" si="12"/>
        <v>526.87407973832183</v>
      </c>
      <c r="P42" s="294">
        <f t="shared" ca="1" si="12"/>
        <v>511.93130172196504</v>
      </c>
      <c r="Q42" s="294">
        <f t="shared" ca="1" si="12"/>
        <v>488.41112895325892</v>
      </c>
      <c r="R42" s="294">
        <f t="shared" ca="1" si="12"/>
        <v>460.76521599364037</v>
      </c>
      <c r="S42" s="294">
        <f t="shared" ca="1" si="12"/>
        <v>434.68416603173631</v>
      </c>
      <c r="T42" s="294">
        <f t="shared" ca="1" si="12"/>
        <v>410.07940191673231</v>
      </c>
      <c r="U42" s="294">
        <f t="shared" ca="1" si="12"/>
        <v>386.8673602988041</v>
      </c>
      <c r="V42" s="294">
        <f t="shared" ca="1" si="12"/>
        <v>364.96920782906045</v>
      </c>
      <c r="W42" s="294">
        <f t="shared" ca="1" si="12"/>
        <v>344.31057342364193</v>
      </c>
      <c r="X42" s="294">
        <f t="shared" ca="1" si="12"/>
        <v>324.82129568268101</v>
      </c>
      <c r="Y42" s="294">
        <f t="shared" ca="1" si="12"/>
        <v>306.43518460630281</v>
      </c>
      <c r="Z42" s="294">
        <f t="shared" ca="1" si="12"/>
        <v>289.08979679839882</v>
      </c>
      <c r="AA42" s="294">
        <f t="shared" ca="1" si="12"/>
        <v>272.72622339471593</v>
      </c>
      <c r="AB42" s="294">
        <f t="shared" ca="1" si="12"/>
        <v>257.28888999501504</v>
      </c>
      <c r="AC42" s="294">
        <f t="shared" ca="1" si="12"/>
        <v>242.72536791982549</v>
      </c>
      <c r="AD42" s="294">
        <f t="shared" ca="1" si="12"/>
        <v>228.98619615077871</v>
      </c>
      <c r="AE42" s="294">
        <f t="shared" ca="1" si="12"/>
        <v>216.02471334979123</v>
      </c>
      <c r="AF42" s="294">
        <f t="shared" ca="1" si="12"/>
        <v>203.7968993865955</v>
      </c>
      <c r="AG42" s="294">
        <f t="shared" ca="1" si="12"/>
        <v>192.26122583641083</v>
      </c>
    </row>
  </sheetData>
  <mergeCells count="2">
    <mergeCell ref="A1:AG1"/>
    <mergeCell ref="A2:AG2"/>
  </mergeCells>
  <conditionalFormatting sqref="B34:B42">
    <cfRule type="cellIs" dxfId="3" priority="1" operator="equal">
      <formula>+MAX($B$34:$B$40)</formula>
    </cfRule>
    <cfRule type="expression" dxfId="2" priority="2">
      <formula>"MAX($B$30:$B$38)"</formula>
    </cfRule>
  </conditionalFormatting>
  <pageMargins left="0.70866141732283472" right="0.70866141732283472" top="1.3385826771653544" bottom="0.74803149606299213" header="0.9055118110236221" footer="0.31496062992125984"/>
  <pageSetup scale="41" orientation="landscape" horizontalDpi="4294967295" verticalDpi="4294967295" r:id="rId1"/>
  <headerFooter>
    <oddHeader>&amp;L&amp;F&amp;C&amp;A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41"/>
  <sheetViews>
    <sheetView zoomScale="40" zoomScaleNormal="40" workbookViewId="0">
      <selection activeCell="G3" sqref="G3"/>
    </sheetView>
  </sheetViews>
  <sheetFormatPr baseColWidth="10" defaultRowHeight="15" x14ac:dyDescent="0.25"/>
  <cols>
    <col min="1" max="1" width="39.28515625" customWidth="1"/>
    <col min="2" max="2" width="8.7109375" customWidth="1"/>
    <col min="3" max="3" width="9" customWidth="1"/>
    <col min="4" max="4" width="9.42578125" customWidth="1"/>
    <col min="5" max="33" width="8" customWidth="1"/>
  </cols>
  <sheetData>
    <row r="1" spans="1:33" ht="18" x14ac:dyDescent="0.25">
      <c r="A1" s="391" t="s">
        <v>413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  <c r="X1" s="391"/>
      <c r="Y1" s="391"/>
      <c r="Z1" s="391"/>
      <c r="AA1" s="391"/>
      <c r="AB1" s="391"/>
      <c r="AC1" s="391"/>
      <c r="AD1" s="391"/>
      <c r="AE1" s="391"/>
      <c r="AF1" s="391"/>
      <c r="AG1" s="391"/>
    </row>
    <row r="2" spans="1:33" ht="18" x14ac:dyDescent="0.25">
      <c r="A2" s="391" t="s">
        <v>415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  <c r="Z2" s="391"/>
      <c r="AA2" s="391"/>
      <c r="AB2" s="391"/>
      <c r="AC2" s="391"/>
      <c r="AD2" s="391"/>
      <c r="AE2" s="391"/>
      <c r="AF2" s="391"/>
      <c r="AG2" s="391"/>
    </row>
    <row r="5" spans="1:33" x14ac:dyDescent="0.25">
      <c r="A5" s="33" t="s">
        <v>113</v>
      </c>
    </row>
    <row r="7" spans="1:33" x14ac:dyDescent="0.25">
      <c r="A7" s="40" t="s">
        <v>238</v>
      </c>
      <c r="B7" s="39"/>
    </row>
    <row r="8" spans="1:33" x14ac:dyDescent="0.25">
      <c r="A8" s="40"/>
      <c r="B8" s="39"/>
    </row>
    <row r="9" spans="1:33" x14ac:dyDescent="0.25">
      <c r="B9">
        <v>0</v>
      </c>
      <c r="C9">
        <v>1</v>
      </c>
      <c r="D9">
        <v>2</v>
      </c>
      <c r="E9">
        <v>3</v>
      </c>
      <c r="F9">
        <v>4</v>
      </c>
      <c r="G9">
        <v>5</v>
      </c>
      <c r="H9">
        <v>6</v>
      </c>
      <c r="I9">
        <v>7</v>
      </c>
      <c r="J9">
        <v>8</v>
      </c>
      <c r="K9">
        <v>9</v>
      </c>
      <c r="L9">
        <v>10</v>
      </c>
      <c r="M9">
        <v>11</v>
      </c>
      <c r="N9">
        <v>12</v>
      </c>
      <c r="O9">
        <v>13</v>
      </c>
      <c r="P9">
        <v>14</v>
      </c>
      <c r="Q9">
        <v>15</v>
      </c>
      <c r="R9">
        <v>16</v>
      </c>
      <c r="S9">
        <v>17</v>
      </c>
      <c r="T9">
        <v>18</v>
      </c>
      <c r="U9">
        <v>19</v>
      </c>
      <c r="V9">
        <v>20</v>
      </c>
      <c r="W9">
        <v>21</v>
      </c>
      <c r="X9">
        <v>22</v>
      </c>
      <c r="Y9">
        <v>23</v>
      </c>
      <c r="Z9">
        <v>24</v>
      </c>
      <c r="AA9">
        <v>25</v>
      </c>
      <c r="AB9">
        <v>26</v>
      </c>
      <c r="AC9">
        <v>27</v>
      </c>
      <c r="AD9">
        <v>28</v>
      </c>
      <c r="AE9">
        <v>29</v>
      </c>
      <c r="AF9">
        <v>30</v>
      </c>
    </row>
    <row r="10" spans="1:33" x14ac:dyDescent="0.25">
      <c r="A10" s="23" t="s">
        <v>248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</row>
    <row r="11" spans="1:33" x14ac:dyDescent="0.25">
      <c r="A11" s="24" t="s">
        <v>105</v>
      </c>
      <c r="B11" s="25" t="s">
        <v>5</v>
      </c>
      <c r="C11" s="25" t="s">
        <v>4</v>
      </c>
      <c r="D11" s="25" t="s">
        <v>6</v>
      </c>
      <c r="E11" s="25" t="s">
        <v>7</v>
      </c>
      <c r="F11" s="25" t="s">
        <v>8</v>
      </c>
      <c r="G11" s="25" t="s">
        <v>9</v>
      </c>
      <c r="H11" s="25" t="s">
        <v>10</v>
      </c>
      <c r="I11" s="25" t="s">
        <v>11</v>
      </c>
      <c r="J11" s="25" t="s">
        <v>12</v>
      </c>
      <c r="K11" s="25" t="s">
        <v>13</v>
      </c>
      <c r="L11" s="25" t="s">
        <v>14</v>
      </c>
      <c r="M11" s="25" t="s">
        <v>15</v>
      </c>
      <c r="N11" s="25" t="s">
        <v>16</v>
      </c>
      <c r="O11" s="25" t="s">
        <v>17</v>
      </c>
      <c r="P11" s="25" t="s">
        <v>18</v>
      </c>
      <c r="Q11" s="25" t="s">
        <v>19</v>
      </c>
      <c r="R11" s="25" t="s">
        <v>20</v>
      </c>
      <c r="S11" s="25" t="s">
        <v>21</v>
      </c>
      <c r="T11" s="25" t="s">
        <v>22</v>
      </c>
      <c r="U11" s="25" t="s">
        <v>23</v>
      </c>
      <c r="V11" s="25" t="s">
        <v>24</v>
      </c>
      <c r="W11" s="25" t="s">
        <v>25</v>
      </c>
      <c r="X11" s="25" t="s">
        <v>26</v>
      </c>
      <c r="Y11" s="25" t="s">
        <v>27</v>
      </c>
      <c r="Z11" s="25" t="s">
        <v>28</v>
      </c>
      <c r="AA11" s="25" t="s">
        <v>29</v>
      </c>
      <c r="AB11" s="25" t="s">
        <v>30</v>
      </c>
      <c r="AC11" s="25" t="s">
        <v>31</v>
      </c>
      <c r="AD11" s="25" t="s">
        <v>32</v>
      </c>
      <c r="AE11" s="25" t="s">
        <v>33</v>
      </c>
      <c r="AF11" s="25" t="s">
        <v>34</v>
      </c>
    </row>
    <row r="12" spans="1:33" x14ac:dyDescent="0.25">
      <c r="A12" s="26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</row>
    <row r="13" spans="1:33" x14ac:dyDescent="0.25">
      <c r="A13" s="28" t="s">
        <v>1</v>
      </c>
      <c r="B13" s="284">
        <f ca="1">SUM(B14:B15)</f>
        <v>44.405129887532112</v>
      </c>
      <c r="C13" s="284">
        <f t="shared" ref="C13:AF13" ca="1" si="0">SUM(C14:C17)</f>
        <v>74.092198252888082</v>
      </c>
      <c r="D13" s="284">
        <f t="shared" ca="1" si="0"/>
        <v>106.4177169510566</v>
      </c>
      <c r="E13" s="284">
        <f t="shared" ca="1" si="0"/>
        <v>109.48750445266974</v>
      </c>
      <c r="F13" s="284">
        <f t="shared" ca="1" si="0"/>
        <v>48.872030564487815</v>
      </c>
      <c r="G13" s="284">
        <f t="shared" ca="1" si="0"/>
        <v>232.12838565365399</v>
      </c>
      <c r="H13" s="284">
        <f t="shared" ca="1" si="0"/>
        <v>298.27467284821142</v>
      </c>
      <c r="I13" s="284">
        <f t="shared" ca="1" si="0"/>
        <v>517.28701011048327</v>
      </c>
      <c r="J13" s="284">
        <f t="shared" ca="1" si="0"/>
        <v>625.09620625181049</v>
      </c>
      <c r="K13" s="284">
        <f t="shared" ca="1" si="0"/>
        <v>730.00267708382091</v>
      </c>
      <c r="L13" s="284">
        <f t="shared" ca="1" si="0"/>
        <v>815.89576593622314</v>
      </c>
      <c r="M13" s="284">
        <f t="shared" ca="1" si="0"/>
        <v>900.82664752862991</v>
      </c>
      <c r="N13" s="284">
        <f t="shared" ca="1" si="0"/>
        <v>945.29855612297501</v>
      </c>
      <c r="O13" s="284">
        <f t="shared" ca="1" si="0"/>
        <v>973.1560834278165</v>
      </c>
      <c r="P13" s="284">
        <f t="shared" ca="1" si="0"/>
        <v>983.66556848621383</v>
      </c>
      <c r="Q13" s="284">
        <f t="shared" ca="1" si="0"/>
        <v>983.66556848621383</v>
      </c>
      <c r="R13" s="284">
        <f t="shared" ca="1" si="0"/>
        <v>983.66556848621383</v>
      </c>
      <c r="S13" s="284">
        <f t="shared" ca="1" si="0"/>
        <v>924.88329478766173</v>
      </c>
      <c r="T13" s="284">
        <f t="shared" ca="1" si="0"/>
        <v>924.88329478766173</v>
      </c>
      <c r="U13" s="284">
        <f t="shared" ca="1" si="0"/>
        <v>924.88329478766173</v>
      </c>
      <c r="V13" s="284">
        <f t="shared" ca="1" si="0"/>
        <v>924.88329478766173</v>
      </c>
      <c r="W13" s="284">
        <f t="shared" ca="1" si="0"/>
        <v>924.88329478766173</v>
      </c>
      <c r="X13" s="284">
        <f t="shared" ca="1" si="0"/>
        <v>924.88329478766173</v>
      </c>
      <c r="Y13" s="284">
        <f t="shared" ca="1" si="0"/>
        <v>924.88329478766173</v>
      </c>
      <c r="Z13" s="284">
        <f t="shared" ca="1" si="0"/>
        <v>924.88329478766173</v>
      </c>
      <c r="AA13" s="284">
        <f t="shared" ca="1" si="0"/>
        <v>924.88329478766173</v>
      </c>
      <c r="AB13" s="284">
        <f t="shared" ca="1" si="0"/>
        <v>924.88329478766173</v>
      </c>
      <c r="AC13" s="284">
        <f t="shared" ca="1" si="0"/>
        <v>924.88329478766173</v>
      </c>
      <c r="AD13" s="284">
        <f t="shared" ca="1" si="0"/>
        <v>924.88329478766173</v>
      </c>
      <c r="AE13" s="284">
        <f t="shared" ca="1" si="0"/>
        <v>924.88329478766173</v>
      </c>
      <c r="AF13" s="284">
        <f t="shared" ca="1" si="0"/>
        <v>924.88329478766173</v>
      </c>
    </row>
    <row r="14" spans="1:33" x14ac:dyDescent="0.25">
      <c r="A14" s="29" t="s">
        <v>106</v>
      </c>
      <c r="B14" s="295">
        <v>0</v>
      </c>
      <c r="C14" s="295">
        <v>0</v>
      </c>
      <c r="D14" s="295">
        <v>0</v>
      </c>
      <c r="E14" s="295">
        <v>0</v>
      </c>
      <c r="F14" s="295">
        <v>0</v>
      </c>
      <c r="G14" s="295">
        <v>0</v>
      </c>
      <c r="H14" s="295">
        <v>0</v>
      </c>
      <c r="I14" s="295">
        <v>0</v>
      </c>
      <c r="J14" s="295">
        <v>0</v>
      </c>
      <c r="K14" s="295">
        <v>0</v>
      </c>
      <c r="L14" s="295">
        <v>0</v>
      </c>
      <c r="M14" s="295">
        <v>0</v>
      </c>
      <c r="N14" s="295">
        <v>0</v>
      </c>
      <c r="O14" s="295">
        <v>0</v>
      </c>
      <c r="P14" s="295">
        <v>0</v>
      </c>
      <c r="Q14" s="295">
        <v>0</v>
      </c>
      <c r="R14" s="295">
        <v>0</v>
      </c>
      <c r="S14" s="295">
        <v>0</v>
      </c>
      <c r="T14" s="295">
        <v>0</v>
      </c>
      <c r="U14" s="295">
        <v>0</v>
      </c>
      <c r="V14" s="295">
        <v>0</v>
      </c>
      <c r="W14" s="295">
        <v>0</v>
      </c>
      <c r="X14" s="295">
        <v>0</v>
      </c>
      <c r="Y14" s="295">
        <v>0</v>
      </c>
      <c r="Z14" s="295">
        <v>0</v>
      </c>
      <c r="AA14" s="295">
        <v>0</v>
      </c>
      <c r="AB14" s="295">
        <v>0</v>
      </c>
      <c r="AC14" s="295">
        <v>0</v>
      </c>
      <c r="AD14" s="295">
        <v>0</v>
      </c>
      <c r="AE14" s="295">
        <v>0</v>
      </c>
      <c r="AF14" s="295">
        <v>0</v>
      </c>
    </row>
    <row r="15" spans="1:33" x14ac:dyDescent="0.25">
      <c r="A15" s="30" t="s">
        <v>107</v>
      </c>
      <c r="B15" s="296">
        <f ca="1">('7. BA CP PP'!B60-'6. BA SP PP'!B60)/1000000</f>
        <v>44.405129887532112</v>
      </c>
      <c r="C15" s="296">
        <f ca="1">('7. BA CP PP'!C60-'6. BA SP PP'!C60)/1000000</f>
        <v>74.092198252888082</v>
      </c>
      <c r="D15" s="296">
        <f ca="1">('7. BA CP PP'!D60-'6. BA SP PP'!D60)/1000000</f>
        <v>106.4177169510566</v>
      </c>
      <c r="E15" s="296">
        <f ca="1">('7. BA CP PP'!E60-'6. BA SP PP'!E60)/1000000</f>
        <v>109.48750445266974</v>
      </c>
      <c r="F15" s="296">
        <f ca="1">('7. BA CP PP'!F60-'6. BA SP PP'!F60)/1000000</f>
        <v>48.872030564487815</v>
      </c>
      <c r="G15" s="296">
        <f ca="1">('7. BA CP PP'!G60-'6. BA SP PP'!G60)/1000000</f>
        <v>232.12838565365399</v>
      </c>
      <c r="H15" s="296">
        <f ca="1">('7. BA CP PP'!H60-'6. BA SP PP'!H60)/1000000</f>
        <v>298.27467284821142</v>
      </c>
      <c r="I15" s="296">
        <f ca="1">('7. BA CP PP'!I60-'6. BA SP PP'!I60)/1000000</f>
        <v>517.28701011048327</v>
      </c>
      <c r="J15" s="296">
        <f ca="1">('7. BA CP PP'!J60-'6. BA SP PP'!J60)/1000000</f>
        <v>625.09620625181049</v>
      </c>
      <c r="K15" s="296">
        <f ca="1">('7. BA CP PP'!K60-'6. BA SP PP'!K60)/1000000</f>
        <v>730.00267708382091</v>
      </c>
      <c r="L15" s="296">
        <f ca="1">('7. BA CP PP'!L60-'6. BA SP PP'!L60)/1000000</f>
        <v>815.89576593622314</v>
      </c>
      <c r="M15" s="296">
        <f ca="1">('7. BA CP PP'!M60-'6. BA SP PP'!M60)/1000000</f>
        <v>900.82664752862991</v>
      </c>
      <c r="N15" s="296">
        <f ca="1">('7. BA CP PP'!N60-'6. BA SP PP'!N60)/1000000</f>
        <v>945.29855612297501</v>
      </c>
      <c r="O15" s="296">
        <f ca="1">('7. BA CP PP'!O60-'6. BA SP PP'!O60)/1000000</f>
        <v>973.1560834278165</v>
      </c>
      <c r="P15" s="296">
        <f ca="1">('7. BA CP PP'!P60-'6. BA SP PP'!P60)/1000000</f>
        <v>983.66556848621383</v>
      </c>
      <c r="Q15" s="296">
        <f ca="1">('7. BA CP PP'!Q60-'6. BA SP PP'!Q60)/1000000</f>
        <v>983.66556848621383</v>
      </c>
      <c r="R15" s="296">
        <f ca="1">('7. BA CP PP'!R60-'6. BA SP PP'!R60)/1000000</f>
        <v>983.66556848621383</v>
      </c>
      <c r="S15" s="296">
        <f ca="1">('7. BA CP PP'!S60-'6. BA SP PP'!S60)/1000000</f>
        <v>924.88329478766173</v>
      </c>
      <c r="T15" s="296">
        <f ca="1">('7. BA CP PP'!T60-'6. BA SP PP'!T60)/1000000</f>
        <v>924.88329478766173</v>
      </c>
      <c r="U15" s="296">
        <f ca="1">('7. BA CP PP'!U60-'6. BA SP PP'!U60)/1000000</f>
        <v>924.88329478766173</v>
      </c>
      <c r="V15" s="296">
        <f ca="1">('7. BA CP PP'!V60-'6. BA SP PP'!V60)/1000000</f>
        <v>924.88329478766173</v>
      </c>
      <c r="W15" s="296">
        <f ca="1">('7. BA CP PP'!W60-'6. BA SP PP'!W60)/1000000</f>
        <v>924.88329478766173</v>
      </c>
      <c r="X15" s="296">
        <f ca="1">('7. BA CP PP'!X60-'6. BA SP PP'!X60)/1000000</f>
        <v>924.88329478766173</v>
      </c>
      <c r="Y15" s="296">
        <f ca="1">('7. BA CP PP'!Y60-'6. BA SP PP'!Y60)/1000000</f>
        <v>924.88329478766173</v>
      </c>
      <c r="Z15" s="296">
        <f ca="1">('7. BA CP PP'!Z60-'6. BA SP PP'!Z60)/1000000</f>
        <v>924.88329478766173</v>
      </c>
      <c r="AA15" s="296">
        <f ca="1">('7. BA CP PP'!AA60-'6. BA SP PP'!AA60)/1000000</f>
        <v>924.88329478766173</v>
      </c>
      <c r="AB15" s="296">
        <f ca="1">('7. BA CP PP'!AB60-'6. BA SP PP'!AB60)/1000000</f>
        <v>924.88329478766173</v>
      </c>
      <c r="AC15" s="296">
        <f ca="1">('7. BA CP PP'!AC60-'6. BA SP PP'!AC60)/1000000</f>
        <v>924.88329478766173</v>
      </c>
      <c r="AD15" s="296">
        <f ca="1">('7. BA CP PP'!AD60-'6. BA SP PP'!AD60)/1000000</f>
        <v>924.88329478766173</v>
      </c>
      <c r="AE15" s="296">
        <f ca="1">('7. BA CP PP'!AE60-'6. BA SP PP'!AE60)/1000000</f>
        <v>924.88329478766173</v>
      </c>
      <c r="AF15" s="296">
        <f ca="1">('7. BA CP PP'!AF60-'6. BA SP PP'!AF60)/1000000</f>
        <v>924.88329478766173</v>
      </c>
    </row>
    <row r="16" spans="1:33" x14ac:dyDescent="0.25">
      <c r="A16" s="30" t="s">
        <v>108</v>
      </c>
      <c r="B16" s="295">
        <v>0</v>
      </c>
      <c r="C16" s="295">
        <v>0</v>
      </c>
      <c r="D16" s="295">
        <v>0</v>
      </c>
      <c r="E16" s="295">
        <v>0</v>
      </c>
      <c r="F16" s="295">
        <v>0</v>
      </c>
      <c r="G16" s="295">
        <v>0</v>
      </c>
      <c r="H16" s="295">
        <v>0</v>
      </c>
      <c r="I16" s="295">
        <v>0</v>
      </c>
      <c r="J16" s="295">
        <v>0</v>
      </c>
      <c r="K16" s="295">
        <v>0</v>
      </c>
      <c r="L16" s="295">
        <v>0</v>
      </c>
      <c r="M16" s="295">
        <v>0</v>
      </c>
      <c r="N16" s="295">
        <v>0</v>
      </c>
      <c r="O16" s="295">
        <v>0</v>
      </c>
      <c r="P16" s="295">
        <v>0</v>
      </c>
      <c r="Q16" s="295">
        <v>0</v>
      </c>
      <c r="R16" s="295">
        <v>0</v>
      </c>
      <c r="S16" s="295">
        <v>0</v>
      </c>
      <c r="T16" s="295">
        <v>0</v>
      </c>
      <c r="U16" s="295">
        <v>0</v>
      </c>
      <c r="V16" s="295">
        <v>0</v>
      </c>
      <c r="W16" s="295">
        <v>0</v>
      </c>
      <c r="X16" s="295">
        <v>0</v>
      </c>
      <c r="Y16" s="295">
        <v>0</v>
      </c>
      <c r="Z16" s="295">
        <v>0</v>
      </c>
      <c r="AA16" s="295">
        <v>0</v>
      </c>
      <c r="AB16" s="295">
        <v>0</v>
      </c>
      <c r="AC16" s="295">
        <v>0</v>
      </c>
      <c r="AD16" s="295">
        <v>0</v>
      </c>
      <c r="AE16" s="295">
        <v>0</v>
      </c>
      <c r="AF16" s="295">
        <v>0</v>
      </c>
    </row>
    <row r="17" spans="1:33" x14ac:dyDescent="0.25">
      <c r="A17" s="30"/>
      <c r="B17" s="285"/>
      <c r="C17" s="285"/>
      <c r="D17" s="285"/>
      <c r="E17" s="285"/>
      <c r="F17" s="285"/>
      <c r="G17" s="285"/>
      <c r="H17" s="285"/>
      <c r="I17" s="285"/>
      <c r="J17" s="285"/>
      <c r="K17" s="285"/>
      <c r="L17" s="285"/>
      <c r="M17" s="285"/>
      <c r="N17" s="285"/>
      <c r="O17" s="285"/>
      <c r="P17" s="285"/>
      <c r="Q17" s="285"/>
      <c r="R17" s="285"/>
      <c r="S17" s="285"/>
      <c r="T17" s="285"/>
      <c r="U17" s="285"/>
      <c r="V17" s="285"/>
      <c r="W17" s="285"/>
      <c r="X17" s="285"/>
      <c r="Y17" s="285"/>
      <c r="Z17" s="285"/>
      <c r="AA17" s="285"/>
      <c r="AB17" s="285"/>
      <c r="AC17" s="285"/>
      <c r="AD17" s="285"/>
      <c r="AE17" s="285"/>
      <c r="AF17" s="285"/>
    </row>
    <row r="18" spans="1:33" x14ac:dyDescent="0.25">
      <c r="A18" s="28" t="s">
        <v>35</v>
      </c>
      <c r="B18" s="286">
        <f>SUM(B19:B21)</f>
        <v>13892.570779046691</v>
      </c>
      <c r="C18" s="286">
        <f t="shared" ref="C18:AF18" si="1">SUM(C19:C21)</f>
        <v>760.7512843769174</v>
      </c>
      <c r="D18" s="286">
        <f t="shared" si="1"/>
        <v>81.163171210062302</v>
      </c>
      <c r="E18" s="286">
        <f t="shared" si="1"/>
        <v>92.971455422969086</v>
      </c>
      <c r="F18" s="286">
        <f t="shared" si="1"/>
        <v>108.71583437351147</v>
      </c>
      <c r="G18" s="286">
        <f t="shared" si="1"/>
        <v>121.8361501656301</v>
      </c>
      <c r="H18" s="286">
        <f t="shared" si="1"/>
        <v>134.95646595774878</v>
      </c>
      <c r="I18" s="286">
        <f t="shared" si="1"/>
        <v>134.95646595774878</v>
      </c>
      <c r="J18" s="286">
        <f t="shared" si="1"/>
        <v>134.95646595774878</v>
      </c>
      <c r="K18" s="286">
        <f t="shared" si="1"/>
        <v>134.95646595774878</v>
      </c>
      <c r="L18" s="286">
        <f t="shared" si="1"/>
        <v>134.95646595774878</v>
      </c>
      <c r="M18" s="286">
        <f t="shared" si="1"/>
        <v>134.95646595774878</v>
      </c>
      <c r="N18" s="286">
        <f t="shared" si="1"/>
        <v>134.95646595774878</v>
      </c>
      <c r="O18" s="286">
        <f t="shared" si="1"/>
        <v>134.95646595774878</v>
      </c>
      <c r="P18" s="286">
        <f t="shared" si="1"/>
        <v>134.95646595774878</v>
      </c>
      <c r="Q18" s="286">
        <f t="shared" si="1"/>
        <v>134.95646595774878</v>
      </c>
      <c r="R18" s="286">
        <f t="shared" si="1"/>
        <v>134.95646595774878</v>
      </c>
      <c r="S18" s="286">
        <f t="shared" si="1"/>
        <v>134.95646595774878</v>
      </c>
      <c r="T18" s="286">
        <f t="shared" si="1"/>
        <v>134.95646595774878</v>
      </c>
      <c r="U18" s="286">
        <f t="shared" si="1"/>
        <v>134.95646595774878</v>
      </c>
      <c r="V18" s="286">
        <f t="shared" si="1"/>
        <v>134.95646595774878</v>
      </c>
      <c r="W18" s="286">
        <f t="shared" si="1"/>
        <v>134.95646595774878</v>
      </c>
      <c r="X18" s="286">
        <f t="shared" si="1"/>
        <v>134.95646595774878</v>
      </c>
      <c r="Y18" s="286">
        <f t="shared" si="1"/>
        <v>134.95646595774878</v>
      </c>
      <c r="Z18" s="286">
        <f t="shared" si="1"/>
        <v>134.95646595774878</v>
      </c>
      <c r="AA18" s="286">
        <f t="shared" si="1"/>
        <v>134.95646595774878</v>
      </c>
      <c r="AB18" s="286">
        <f t="shared" si="1"/>
        <v>134.95646595774878</v>
      </c>
      <c r="AC18" s="286">
        <f t="shared" si="1"/>
        <v>134.95646595774878</v>
      </c>
      <c r="AD18" s="286">
        <f t="shared" si="1"/>
        <v>134.95646595774878</v>
      </c>
      <c r="AE18" s="286">
        <f t="shared" si="1"/>
        <v>134.95646595774878</v>
      </c>
      <c r="AF18" s="286">
        <f t="shared" si="1"/>
        <v>134.95646595774878</v>
      </c>
    </row>
    <row r="19" spans="1:33" x14ac:dyDescent="0.25">
      <c r="A19" s="31" t="s">
        <v>109</v>
      </c>
      <c r="B19" s="285">
        <f t="array" ref="B19:AF19">+TRANSPOSE('8. Obras Civiles'!I11:I41)/1000000</f>
        <v>13892.570779046691</v>
      </c>
      <c r="C19" s="285">
        <v>760.7512843769174</v>
      </c>
      <c r="D19" s="285">
        <v>81.163171210062302</v>
      </c>
      <c r="E19" s="285">
        <v>92.971455422969086</v>
      </c>
      <c r="F19" s="285">
        <v>108.71583437351147</v>
      </c>
      <c r="G19" s="285">
        <v>121.8361501656301</v>
      </c>
      <c r="H19" s="285">
        <v>134.95646595774878</v>
      </c>
      <c r="I19" s="285">
        <v>134.95646595774878</v>
      </c>
      <c r="J19" s="285">
        <v>134.95646595774878</v>
      </c>
      <c r="K19" s="285">
        <v>134.95646595774878</v>
      </c>
      <c r="L19" s="285">
        <v>134.95646595774878</v>
      </c>
      <c r="M19" s="285">
        <v>134.95646595774878</v>
      </c>
      <c r="N19" s="285">
        <v>134.95646595774878</v>
      </c>
      <c r="O19" s="285">
        <v>134.95646595774878</v>
      </c>
      <c r="P19" s="285">
        <v>134.95646595774878</v>
      </c>
      <c r="Q19" s="285">
        <v>134.95646595774878</v>
      </c>
      <c r="R19" s="285">
        <v>134.95646595774878</v>
      </c>
      <c r="S19" s="285">
        <v>134.95646595774878</v>
      </c>
      <c r="T19" s="285">
        <v>134.95646595774878</v>
      </c>
      <c r="U19" s="285">
        <v>134.95646595774878</v>
      </c>
      <c r="V19" s="285">
        <v>134.95646595774878</v>
      </c>
      <c r="W19" s="285">
        <v>134.95646595774878</v>
      </c>
      <c r="X19" s="285">
        <v>134.95646595774878</v>
      </c>
      <c r="Y19" s="285">
        <v>134.95646595774878</v>
      </c>
      <c r="Z19" s="285">
        <v>134.95646595774878</v>
      </c>
      <c r="AA19" s="285">
        <v>134.95646595774878</v>
      </c>
      <c r="AB19" s="285">
        <v>134.95646595774878</v>
      </c>
      <c r="AC19" s="285">
        <v>134.95646595774878</v>
      </c>
      <c r="AD19" s="285">
        <v>134.95646595774878</v>
      </c>
      <c r="AE19" s="285">
        <v>134.95646595774878</v>
      </c>
      <c r="AF19" s="285">
        <v>134.95646595774878</v>
      </c>
    </row>
    <row r="20" spans="1:33" x14ac:dyDescent="0.25">
      <c r="A20" s="31" t="s">
        <v>110</v>
      </c>
      <c r="B20" s="285"/>
      <c r="C20" s="285"/>
      <c r="D20" s="285"/>
      <c r="E20" s="285"/>
      <c r="F20" s="285"/>
      <c r="G20" s="285"/>
      <c r="H20" s="285"/>
      <c r="I20" s="285"/>
      <c r="J20" s="285"/>
      <c r="K20" s="285"/>
      <c r="L20" s="285"/>
      <c r="M20" s="285"/>
      <c r="N20" s="285"/>
      <c r="O20" s="285"/>
      <c r="P20" s="285"/>
      <c r="Q20" s="285"/>
      <c r="R20" s="285"/>
      <c r="S20" s="285"/>
      <c r="T20" s="285"/>
      <c r="U20" s="285"/>
      <c r="V20" s="285"/>
      <c r="W20" s="285"/>
      <c r="X20" s="285"/>
      <c r="Y20" s="285"/>
      <c r="Z20" s="285"/>
      <c r="AA20" s="285"/>
      <c r="AB20" s="285"/>
      <c r="AC20" s="285"/>
      <c r="AD20" s="285"/>
      <c r="AE20" s="285"/>
      <c r="AF20" s="285"/>
    </row>
    <row r="21" spans="1:33" x14ac:dyDescent="0.25">
      <c r="A21" s="32"/>
      <c r="B21" s="287"/>
      <c r="C21" s="287"/>
      <c r="D21" s="287"/>
      <c r="E21" s="287"/>
      <c r="F21" s="287"/>
      <c r="G21" s="287"/>
      <c r="H21" s="287"/>
      <c r="I21" s="287"/>
      <c r="J21" s="287"/>
      <c r="K21" s="287"/>
      <c r="L21" s="287"/>
      <c r="M21" s="287"/>
      <c r="N21" s="287"/>
      <c r="O21" s="287"/>
      <c r="P21" s="287"/>
      <c r="Q21" s="287"/>
      <c r="R21" s="287"/>
      <c r="S21" s="287"/>
      <c r="T21" s="287"/>
      <c r="U21" s="287"/>
      <c r="V21" s="287"/>
      <c r="W21" s="287"/>
      <c r="X21" s="287"/>
      <c r="Y21" s="287"/>
      <c r="Z21" s="287"/>
      <c r="AA21" s="287"/>
      <c r="AB21" s="287"/>
      <c r="AC21" s="287"/>
      <c r="AD21" s="287"/>
      <c r="AE21" s="287"/>
      <c r="AF21" s="287"/>
    </row>
    <row r="22" spans="1:33" s="33" customFormat="1" x14ac:dyDescent="0.25">
      <c r="A22" s="34" t="s">
        <v>111</v>
      </c>
      <c r="B22" s="288">
        <f ca="1">+B13-B18</f>
        <v>-13848.165649159158</v>
      </c>
      <c r="C22" s="288">
        <f t="shared" ref="C22:AF22" ca="1" si="2">+C13-C18</f>
        <v>-686.65908612402927</v>
      </c>
      <c r="D22" s="288">
        <f ca="1">+D13-D18</f>
        <v>25.254545740994303</v>
      </c>
      <c r="E22" s="288">
        <f t="shared" ca="1" si="2"/>
        <v>16.516049029700653</v>
      </c>
      <c r="F22" s="288">
        <f t="shared" ca="1" si="2"/>
        <v>-59.843803809023655</v>
      </c>
      <c r="G22" s="288">
        <f t="shared" ca="1" si="2"/>
        <v>110.29223548802389</v>
      </c>
      <c r="H22" s="288">
        <f t="shared" ca="1" si="2"/>
        <v>163.31820689046265</v>
      </c>
      <c r="I22" s="288">
        <f t="shared" ca="1" si="2"/>
        <v>382.33054415273449</v>
      </c>
      <c r="J22" s="288">
        <f t="shared" ca="1" si="2"/>
        <v>490.13974029406171</v>
      </c>
      <c r="K22" s="288">
        <f t="shared" ca="1" si="2"/>
        <v>595.04621112607219</v>
      </c>
      <c r="L22" s="288">
        <f t="shared" ca="1" si="2"/>
        <v>680.93929997847431</v>
      </c>
      <c r="M22" s="288">
        <f t="shared" ca="1" si="2"/>
        <v>765.87018157088119</v>
      </c>
      <c r="N22" s="288">
        <f t="shared" ca="1" si="2"/>
        <v>810.34209016522618</v>
      </c>
      <c r="O22" s="288">
        <f t="shared" ca="1" si="2"/>
        <v>838.19961747006778</v>
      </c>
      <c r="P22" s="288">
        <f t="shared" ca="1" si="2"/>
        <v>848.70910252846511</v>
      </c>
      <c r="Q22" s="288">
        <f t="shared" ca="1" si="2"/>
        <v>848.70910252846511</v>
      </c>
      <c r="R22" s="288">
        <f t="shared" ca="1" si="2"/>
        <v>848.70910252846511</v>
      </c>
      <c r="S22" s="288">
        <f t="shared" ca="1" si="2"/>
        <v>789.92682882991289</v>
      </c>
      <c r="T22" s="288">
        <f t="shared" ca="1" si="2"/>
        <v>789.92682882991289</v>
      </c>
      <c r="U22" s="288">
        <f t="shared" ca="1" si="2"/>
        <v>789.92682882991289</v>
      </c>
      <c r="V22" s="288">
        <f t="shared" ca="1" si="2"/>
        <v>789.92682882991289</v>
      </c>
      <c r="W22" s="288">
        <f t="shared" ca="1" si="2"/>
        <v>789.92682882991289</v>
      </c>
      <c r="X22" s="288">
        <f t="shared" ca="1" si="2"/>
        <v>789.92682882991289</v>
      </c>
      <c r="Y22" s="288">
        <f t="shared" ca="1" si="2"/>
        <v>789.92682882991289</v>
      </c>
      <c r="Z22" s="288">
        <f t="shared" ca="1" si="2"/>
        <v>789.92682882991289</v>
      </c>
      <c r="AA22" s="288">
        <f t="shared" ca="1" si="2"/>
        <v>789.92682882991289</v>
      </c>
      <c r="AB22" s="288">
        <f t="shared" ca="1" si="2"/>
        <v>789.92682882991289</v>
      </c>
      <c r="AC22" s="288">
        <f t="shared" ca="1" si="2"/>
        <v>789.92682882991289</v>
      </c>
      <c r="AD22" s="288">
        <f t="shared" ca="1" si="2"/>
        <v>789.92682882991289</v>
      </c>
      <c r="AE22" s="288">
        <f t="shared" ca="1" si="2"/>
        <v>789.92682882991289</v>
      </c>
      <c r="AF22" s="288">
        <f t="shared" ca="1" si="2"/>
        <v>789.92682882991289</v>
      </c>
    </row>
    <row r="25" spans="1:33" x14ac:dyDescent="0.25">
      <c r="A25" s="35" t="s">
        <v>266</v>
      </c>
      <c r="B25" s="36"/>
      <c r="E25" s="35" t="s">
        <v>409</v>
      </c>
    </row>
    <row r="26" spans="1:33" x14ac:dyDescent="0.25">
      <c r="A26" t="s">
        <v>250</v>
      </c>
      <c r="B26" s="36">
        <f ca="1">IRR(B22:AF22)</f>
        <v>1.2890421269460495E-2</v>
      </c>
      <c r="E26" s="36">
        <v>4.7199999999999999E-2</v>
      </c>
    </row>
    <row r="27" spans="1:33" x14ac:dyDescent="0.25">
      <c r="A27" t="s">
        <v>249</v>
      </c>
      <c r="B27" s="37">
        <f ca="1">NPV(0.06,C22:AF22)+B22</f>
        <v>-7862.1835011596431</v>
      </c>
      <c r="C27" t="s">
        <v>236</v>
      </c>
      <c r="E27" s="37">
        <v>-8604.7000000000007</v>
      </c>
    </row>
    <row r="28" spans="1:33" x14ac:dyDescent="0.25">
      <c r="A28" t="s">
        <v>237</v>
      </c>
      <c r="B28" s="38">
        <f ca="1">B27/(NPV(6%,C19:M19)+B19)</f>
        <v>-0.50941955811904427</v>
      </c>
      <c r="E28" s="325">
        <v>-0.77</v>
      </c>
    </row>
    <row r="29" spans="1:33" x14ac:dyDescent="0.25">
      <c r="A29" t="s">
        <v>112</v>
      </c>
      <c r="B29">
        <f>+A39</f>
        <v>2022</v>
      </c>
    </row>
    <row r="30" spans="1:33" x14ac:dyDescent="0.25">
      <c r="A30" t="s">
        <v>410</v>
      </c>
      <c r="B30" s="22">
        <f ca="1">+B22+SUM(C30:AF30)</f>
        <v>-7862.1835011596422</v>
      </c>
      <c r="C30" s="22">
        <f ca="1">+C22/(1+0.06)^C9</f>
        <v>-647.79159068304648</v>
      </c>
      <c r="D30" s="22">
        <f t="shared" ref="D30:AF30" ca="1" si="3">+D22/(1+0.06)^D9</f>
        <v>22.476455803661711</v>
      </c>
      <c r="E30" s="22">
        <f t="shared" ca="1" si="3"/>
        <v>13.867193244843603</v>
      </c>
      <c r="F30" s="22">
        <f t="shared" ca="1" si="3"/>
        <v>-47.401897781186946</v>
      </c>
      <c r="G30" s="22">
        <f t="shared" ca="1" si="3"/>
        <v>82.416774372093613</v>
      </c>
      <c r="H30" s="22">
        <f t="shared" ca="1" si="3"/>
        <v>115.13289139313942</v>
      </c>
      <c r="I30" s="22">
        <f t="shared" ca="1" si="3"/>
        <v>254.2716481438747</v>
      </c>
      <c r="J30" s="22">
        <f t="shared" ca="1" si="3"/>
        <v>307.51973674676424</v>
      </c>
      <c r="K30" s="22">
        <f t="shared" ca="1" si="3"/>
        <v>352.206938094885</v>
      </c>
      <c r="L30" s="22">
        <f t="shared" ca="1" si="3"/>
        <v>380.23294850421667</v>
      </c>
      <c r="M30" s="22">
        <f t="shared" ca="1" si="3"/>
        <v>403.45085772095564</v>
      </c>
      <c r="N30" s="22">
        <f t="shared" ca="1" si="3"/>
        <v>402.71519282906883</v>
      </c>
      <c r="O30" s="22">
        <f t="shared" ca="1" si="3"/>
        <v>392.98068909866493</v>
      </c>
      <c r="P30" s="22">
        <f t="shared" ca="1" si="3"/>
        <v>375.3848545261468</v>
      </c>
      <c r="Q30" s="22">
        <f t="shared" ca="1" si="3"/>
        <v>354.13665521334593</v>
      </c>
      <c r="R30" s="22">
        <f t="shared" ca="1" si="3"/>
        <v>334.09118416353397</v>
      </c>
      <c r="S30" s="22">
        <f t="shared" ca="1" si="3"/>
        <v>293.35071752255823</v>
      </c>
      <c r="T30" s="22">
        <f t="shared" ca="1" si="3"/>
        <v>276.74595992694174</v>
      </c>
      <c r="U30" s="22">
        <f t="shared" ca="1" si="3"/>
        <v>261.08109427069974</v>
      </c>
      <c r="V30" s="22">
        <f t="shared" ca="1" si="3"/>
        <v>246.30291912330162</v>
      </c>
      <c r="W30" s="22">
        <f t="shared" ca="1" si="3"/>
        <v>232.3612444559449</v>
      </c>
      <c r="X30" s="22">
        <f t="shared" ca="1" si="3"/>
        <v>219.20872118485366</v>
      </c>
      <c r="Y30" s="22">
        <f t="shared" ca="1" si="3"/>
        <v>206.80068036306946</v>
      </c>
      <c r="Z30" s="22">
        <f t="shared" ca="1" si="3"/>
        <v>195.09498147459385</v>
      </c>
      <c r="AA30" s="22">
        <f t="shared" ca="1" si="3"/>
        <v>184.05186931565459</v>
      </c>
      <c r="AB30" s="22">
        <f t="shared" ca="1" si="3"/>
        <v>173.63383897703261</v>
      </c>
      <c r="AC30" s="22">
        <f t="shared" ca="1" si="3"/>
        <v>163.80550846889867</v>
      </c>
      <c r="AD30" s="22">
        <f t="shared" ca="1" si="3"/>
        <v>154.53349855556479</v>
      </c>
      <c r="AE30" s="22">
        <f t="shared" ca="1" si="3"/>
        <v>145.78631939204223</v>
      </c>
      <c r="AF30" s="22">
        <f t="shared" ca="1" si="3"/>
        <v>137.53426357739832</v>
      </c>
    </row>
    <row r="32" spans="1:33" x14ac:dyDescent="0.25">
      <c r="A32" t="s">
        <v>411</v>
      </c>
      <c r="B32" t="s">
        <v>412</v>
      </c>
      <c r="C32">
        <v>2016</v>
      </c>
      <c r="D32">
        <v>2017</v>
      </c>
      <c r="E32">
        <v>2018</v>
      </c>
      <c r="F32">
        <v>2019</v>
      </c>
      <c r="G32">
        <v>2020</v>
      </c>
      <c r="H32">
        <v>2021</v>
      </c>
      <c r="I32">
        <v>2022</v>
      </c>
      <c r="J32">
        <v>2023</v>
      </c>
      <c r="K32">
        <v>2024</v>
      </c>
      <c r="L32">
        <v>2025</v>
      </c>
      <c r="M32">
        <v>2026</v>
      </c>
      <c r="N32">
        <v>2027</v>
      </c>
      <c r="O32">
        <v>2028</v>
      </c>
      <c r="P32">
        <v>2029</v>
      </c>
      <c r="Q32">
        <v>2030</v>
      </c>
      <c r="R32">
        <v>2031</v>
      </c>
      <c r="S32">
        <v>2032</v>
      </c>
      <c r="T32">
        <v>2033</v>
      </c>
      <c r="U32">
        <v>2034</v>
      </c>
      <c r="V32">
        <v>2035</v>
      </c>
      <c r="W32">
        <v>2036</v>
      </c>
      <c r="X32">
        <v>2037</v>
      </c>
      <c r="Y32">
        <v>2038</v>
      </c>
      <c r="Z32">
        <v>2039</v>
      </c>
      <c r="AA32">
        <v>2040</v>
      </c>
      <c r="AB32">
        <v>2041</v>
      </c>
      <c r="AC32">
        <v>2042</v>
      </c>
      <c r="AD32">
        <v>2043</v>
      </c>
      <c r="AE32">
        <v>2044</v>
      </c>
      <c r="AF32">
        <v>2045</v>
      </c>
      <c r="AG32">
        <v>2045</v>
      </c>
    </row>
    <row r="33" spans="1:33" x14ac:dyDescent="0.25">
      <c r="A33">
        <v>2016</v>
      </c>
      <c r="B33" s="22">
        <f ca="1">+C33/(1+0.06)^B9+SUM(D33:AG33)</f>
        <v>-7862.1835011596422</v>
      </c>
      <c r="C33" s="294">
        <f ca="1">B22</f>
        <v>-13848.165649159158</v>
      </c>
      <c r="D33" s="294">
        <f ca="1">+C22/(1+0.06)^C9</f>
        <v>-647.79159068304648</v>
      </c>
      <c r="E33" s="294">
        <f t="shared" ref="E33:AG33" ca="1" si="4">+D22/(1+0.06)^D9</f>
        <v>22.476455803661711</v>
      </c>
      <c r="F33" s="294">
        <f t="shared" ca="1" si="4"/>
        <v>13.867193244843603</v>
      </c>
      <c r="G33" s="294">
        <f t="shared" ca="1" si="4"/>
        <v>-47.401897781186946</v>
      </c>
      <c r="H33" s="294">
        <f t="shared" ca="1" si="4"/>
        <v>82.416774372093613</v>
      </c>
      <c r="I33" s="294">
        <f t="shared" ca="1" si="4"/>
        <v>115.13289139313942</v>
      </c>
      <c r="J33" s="294">
        <f t="shared" ca="1" si="4"/>
        <v>254.2716481438747</v>
      </c>
      <c r="K33" s="294">
        <f t="shared" ca="1" si="4"/>
        <v>307.51973674676424</v>
      </c>
      <c r="L33" s="294">
        <f t="shared" ca="1" si="4"/>
        <v>352.206938094885</v>
      </c>
      <c r="M33" s="294">
        <f t="shared" ca="1" si="4"/>
        <v>380.23294850421667</v>
      </c>
      <c r="N33" s="294">
        <f t="shared" ca="1" si="4"/>
        <v>403.45085772095564</v>
      </c>
      <c r="O33" s="294">
        <f t="shared" ca="1" si="4"/>
        <v>402.71519282906883</v>
      </c>
      <c r="P33" s="294">
        <f t="shared" ca="1" si="4"/>
        <v>392.98068909866493</v>
      </c>
      <c r="Q33" s="294">
        <f t="shared" ca="1" si="4"/>
        <v>375.3848545261468</v>
      </c>
      <c r="R33" s="294">
        <f t="shared" ca="1" si="4"/>
        <v>354.13665521334593</v>
      </c>
      <c r="S33" s="294">
        <f t="shared" ca="1" si="4"/>
        <v>334.09118416353397</v>
      </c>
      <c r="T33" s="294">
        <f t="shared" ca="1" si="4"/>
        <v>293.35071752255823</v>
      </c>
      <c r="U33" s="294">
        <f t="shared" ca="1" si="4"/>
        <v>276.74595992694174</v>
      </c>
      <c r="V33" s="294">
        <f t="shared" ca="1" si="4"/>
        <v>261.08109427069974</v>
      </c>
      <c r="W33" s="294">
        <f t="shared" ca="1" si="4"/>
        <v>246.30291912330162</v>
      </c>
      <c r="X33" s="294">
        <f t="shared" ca="1" si="4"/>
        <v>232.3612444559449</v>
      </c>
      <c r="Y33" s="294">
        <f t="shared" ca="1" si="4"/>
        <v>219.20872118485366</v>
      </c>
      <c r="Z33" s="294">
        <f t="shared" ca="1" si="4"/>
        <v>206.80068036306946</v>
      </c>
      <c r="AA33" s="294">
        <f t="shared" ca="1" si="4"/>
        <v>195.09498147459385</v>
      </c>
      <c r="AB33" s="294">
        <f t="shared" ca="1" si="4"/>
        <v>184.05186931565459</v>
      </c>
      <c r="AC33" s="294">
        <f t="shared" ca="1" si="4"/>
        <v>173.63383897703261</v>
      </c>
      <c r="AD33" s="294">
        <f t="shared" ca="1" si="4"/>
        <v>163.80550846889867</v>
      </c>
      <c r="AE33" s="294">
        <f t="shared" ca="1" si="4"/>
        <v>154.53349855556479</v>
      </c>
      <c r="AF33" s="294">
        <f t="shared" ca="1" si="4"/>
        <v>145.78631939204223</v>
      </c>
      <c r="AG33" s="294">
        <f t="shared" ca="1" si="4"/>
        <v>137.53426357739832</v>
      </c>
    </row>
    <row r="34" spans="1:33" x14ac:dyDescent="0.25">
      <c r="A34">
        <v>2017</v>
      </c>
      <c r="B34" s="22">
        <f ca="1">+D34/(1+0.06)^C9+SUM(E34:AG34)</f>
        <v>-6430.5334775053225</v>
      </c>
      <c r="D34" s="294">
        <f ca="1">C33</f>
        <v>-13848.165649159158</v>
      </c>
      <c r="E34" s="294">
        <f ca="1">+E33</f>
        <v>22.476455803661711</v>
      </c>
      <c r="F34" s="294">
        <f t="shared" ref="F34:AG34" ca="1" si="5">+F33</f>
        <v>13.867193244843603</v>
      </c>
      <c r="G34" s="294">
        <f t="shared" ca="1" si="5"/>
        <v>-47.401897781186946</v>
      </c>
      <c r="H34" s="294">
        <f t="shared" ca="1" si="5"/>
        <v>82.416774372093613</v>
      </c>
      <c r="I34" s="294">
        <f t="shared" ca="1" si="5"/>
        <v>115.13289139313942</v>
      </c>
      <c r="J34" s="294">
        <f t="shared" ca="1" si="5"/>
        <v>254.2716481438747</v>
      </c>
      <c r="K34" s="294">
        <f t="shared" ca="1" si="5"/>
        <v>307.51973674676424</v>
      </c>
      <c r="L34" s="294">
        <f t="shared" ca="1" si="5"/>
        <v>352.206938094885</v>
      </c>
      <c r="M34" s="294">
        <f t="shared" ca="1" si="5"/>
        <v>380.23294850421667</v>
      </c>
      <c r="N34" s="294">
        <f t="shared" ca="1" si="5"/>
        <v>403.45085772095564</v>
      </c>
      <c r="O34" s="294">
        <f t="shared" ca="1" si="5"/>
        <v>402.71519282906883</v>
      </c>
      <c r="P34" s="294">
        <f t="shared" ca="1" si="5"/>
        <v>392.98068909866493</v>
      </c>
      <c r="Q34" s="294">
        <f t="shared" ca="1" si="5"/>
        <v>375.3848545261468</v>
      </c>
      <c r="R34" s="294">
        <f t="shared" ca="1" si="5"/>
        <v>354.13665521334593</v>
      </c>
      <c r="S34" s="294">
        <f t="shared" ca="1" si="5"/>
        <v>334.09118416353397</v>
      </c>
      <c r="T34" s="294">
        <f t="shared" ca="1" si="5"/>
        <v>293.35071752255823</v>
      </c>
      <c r="U34" s="294">
        <f t="shared" ca="1" si="5"/>
        <v>276.74595992694174</v>
      </c>
      <c r="V34" s="294">
        <f t="shared" ca="1" si="5"/>
        <v>261.08109427069974</v>
      </c>
      <c r="W34" s="294">
        <f t="shared" ca="1" si="5"/>
        <v>246.30291912330162</v>
      </c>
      <c r="X34" s="294">
        <f t="shared" ca="1" si="5"/>
        <v>232.3612444559449</v>
      </c>
      <c r="Y34" s="294">
        <f t="shared" ca="1" si="5"/>
        <v>219.20872118485366</v>
      </c>
      <c r="Z34" s="294">
        <f t="shared" ca="1" si="5"/>
        <v>206.80068036306946</v>
      </c>
      <c r="AA34" s="294">
        <f t="shared" ca="1" si="5"/>
        <v>195.09498147459385</v>
      </c>
      <c r="AB34" s="294">
        <f t="shared" ca="1" si="5"/>
        <v>184.05186931565459</v>
      </c>
      <c r="AC34" s="294">
        <f t="shared" ca="1" si="5"/>
        <v>173.63383897703261</v>
      </c>
      <c r="AD34" s="294">
        <f t="shared" ca="1" si="5"/>
        <v>163.80550846889867</v>
      </c>
      <c r="AE34" s="294">
        <f t="shared" ca="1" si="5"/>
        <v>154.53349855556479</v>
      </c>
      <c r="AF34" s="294">
        <f t="shared" ca="1" si="5"/>
        <v>145.78631939204223</v>
      </c>
      <c r="AG34" s="294">
        <f t="shared" ca="1" si="5"/>
        <v>137.53426357739832</v>
      </c>
    </row>
    <row r="35" spans="1:33" x14ac:dyDescent="0.25">
      <c r="A35">
        <v>2018</v>
      </c>
      <c r="B35" s="22">
        <f ca="1">+E35/(1+0.06)^D9+SUM(F35:AG35)</f>
        <v>-5713.5208456002356</v>
      </c>
      <c r="E35" s="294">
        <f ca="1">D34</f>
        <v>-13848.165649159158</v>
      </c>
      <c r="F35" s="294">
        <f ca="1">F33</f>
        <v>13.867193244843603</v>
      </c>
      <c r="G35" s="294">
        <f t="shared" ref="G35:AG35" ca="1" si="6">G33</f>
        <v>-47.401897781186946</v>
      </c>
      <c r="H35" s="294">
        <f t="shared" ca="1" si="6"/>
        <v>82.416774372093613</v>
      </c>
      <c r="I35" s="294">
        <f t="shared" ca="1" si="6"/>
        <v>115.13289139313942</v>
      </c>
      <c r="J35" s="294">
        <f t="shared" ca="1" si="6"/>
        <v>254.2716481438747</v>
      </c>
      <c r="K35" s="294">
        <f t="shared" ca="1" si="6"/>
        <v>307.51973674676424</v>
      </c>
      <c r="L35" s="294">
        <f t="shared" ca="1" si="6"/>
        <v>352.206938094885</v>
      </c>
      <c r="M35" s="294">
        <f t="shared" ca="1" si="6"/>
        <v>380.23294850421667</v>
      </c>
      <c r="N35" s="294">
        <f t="shared" ca="1" si="6"/>
        <v>403.45085772095564</v>
      </c>
      <c r="O35" s="294">
        <f t="shared" ca="1" si="6"/>
        <v>402.71519282906883</v>
      </c>
      <c r="P35" s="294">
        <f t="shared" ca="1" si="6"/>
        <v>392.98068909866493</v>
      </c>
      <c r="Q35" s="294">
        <f t="shared" ca="1" si="6"/>
        <v>375.3848545261468</v>
      </c>
      <c r="R35" s="294">
        <f t="shared" ca="1" si="6"/>
        <v>354.13665521334593</v>
      </c>
      <c r="S35" s="294">
        <f t="shared" ca="1" si="6"/>
        <v>334.09118416353397</v>
      </c>
      <c r="T35" s="294">
        <f t="shared" ca="1" si="6"/>
        <v>293.35071752255823</v>
      </c>
      <c r="U35" s="294">
        <f t="shared" ca="1" si="6"/>
        <v>276.74595992694174</v>
      </c>
      <c r="V35" s="294">
        <f t="shared" ca="1" si="6"/>
        <v>261.08109427069974</v>
      </c>
      <c r="W35" s="294">
        <f t="shared" ca="1" si="6"/>
        <v>246.30291912330162</v>
      </c>
      <c r="X35" s="294">
        <f t="shared" ca="1" si="6"/>
        <v>232.3612444559449</v>
      </c>
      <c r="Y35" s="294">
        <f t="shared" ca="1" si="6"/>
        <v>219.20872118485366</v>
      </c>
      <c r="Z35" s="294">
        <f t="shared" ca="1" si="6"/>
        <v>206.80068036306946</v>
      </c>
      <c r="AA35" s="294">
        <f t="shared" ca="1" si="6"/>
        <v>195.09498147459385</v>
      </c>
      <c r="AB35" s="294">
        <f t="shared" ca="1" si="6"/>
        <v>184.05186931565459</v>
      </c>
      <c r="AC35" s="294">
        <f t="shared" ca="1" si="6"/>
        <v>173.63383897703261</v>
      </c>
      <c r="AD35" s="294">
        <f t="shared" ca="1" si="6"/>
        <v>163.80550846889867</v>
      </c>
      <c r="AE35" s="294">
        <f t="shared" ca="1" si="6"/>
        <v>154.53349855556479</v>
      </c>
      <c r="AF35" s="294">
        <f t="shared" ca="1" si="6"/>
        <v>145.78631939204223</v>
      </c>
      <c r="AG35" s="294">
        <f t="shared" ca="1" si="6"/>
        <v>137.53426357739832</v>
      </c>
    </row>
    <row r="36" spans="1:33" x14ac:dyDescent="0.25">
      <c r="A36">
        <v>2019</v>
      </c>
      <c r="B36" s="22">
        <f ca="1">+F36/(1+0.06)^E9+SUM(G36:AG36)</f>
        <v>-5029.7568240255032</v>
      </c>
      <c r="F36" s="294">
        <f ca="1">E35</f>
        <v>-13848.165649159158</v>
      </c>
      <c r="G36" s="294">
        <f ca="1">G33</f>
        <v>-47.401897781186946</v>
      </c>
      <c r="H36" s="294">
        <f t="shared" ref="H36:AG36" ca="1" si="7">H33</f>
        <v>82.416774372093613</v>
      </c>
      <c r="I36" s="294">
        <f t="shared" ca="1" si="7"/>
        <v>115.13289139313942</v>
      </c>
      <c r="J36" s="294">
        <f t="shared" ca="1" si="7"/>
        <v>254.2716481438747</v>
      </c>
      <c r="K36" s="294">
        <f t="shared" ca="1" si="7"/>
        <v>307.51973674676424</v>
      </c>
      <c r="L36" s="294">
        <f t="shared" ca="1" si="7"/>
        <v>352.206938094885</v>
      </c>
      <c r="M36" s="294">
        <f t="shared" ca="1" si="7"/>
        <v>380.23294850421667</v>
      </c>
      <c r="N36" s="294">
        <f t="shared" ca="1" si="7"/>
        <v>403.45085772095564</v>
      </c>
      <c r="O36" s="294">
        <f t="shared" ca="1" si="7"/>
        <v>402.71519282906883</v>
      </c>
      <c r="P36" s="294">
        <f t="shared" ca="1" si="7"/>
        <v>392.98068909866493</v>
      </c>
      <c r="Q36" s="294">
        <f t="shared" ca="1" si="7"/>
        <v>375.3848545261468</v>
      </c>
      <c r="R36" s="294">
        <f t="shared" ca="1" si="7"/>
        <v>354.13665521334593</v>
      </c>
      <c r="S36" s="294">
        <f t="shared" ca="1" si="7"/>
        <v>334.09118416353397</v>
      </c>
      <c r="T36" s="294">
        <f t="shared" ca="1" si="7"/>
        <v>293.35071752255823</v>
      </c>
      <c r="U36" s="294">
        <f t="shared" ca="1" si="7"/>
        <v>276.74595992694174</v>
      </c>
      <c r="V36" s="294">
        <f t="shared" ca="1" si="7"/>
        <v>261.08109427069974</v>
      </c>
      <c r="W36" s="294">
        <f t="shared" ca="1" si="7"/>
        <v>246.30291912330162</v>
      </c>
      <c r="X36" s="294">
        <f t="shared" ca="1" si="7"/>
        <v>232.3612444559449</v>
      </c>
      <c r="Y36" s="294">
        <f t="shared" ca="1" si="7"/>
        <v>219.20872118485366</v>
      </c>
      <c r="Z36" s="294">
        <f t="shared" ca="1" si="7"/>
        <v>206.80068036306946</v>
      </c>
      <c r="AA36" s="294">
        <f t="shared" ca="1" si="7"/>
        <v>195.09498147459385</v>
      </c>
      <c r="AB36" s="294">
        <f t="shared" ca="1" si="7"/>
        <v>184.05186931565459</v>
      </c>
      <c r="AC36" s="294">
        <f t="shared" ca="1" si="7"/>
        <v>173.63383897703261</v>
      </c>
      <c r="AD36" s="294">
        <f t="shared" ca="1" si="7"/>
        <v>163.80550846889867</v>
      </c>
      <c r="AE36" s="294">
        <f t="shared" ca="1" si="7"/>
        <v>154.53349855556479</v>
      </c>
      <c r="AF36" s="294">
        <f t="shared" ca="1" si="7"/>
        <v>145.78631939204223</v>
      </c>
      <c r="AG36" s="294">
        <f t="shared" ca="1" si="7"/>
        <v>137.53426357739832</v>
      </c>
    </row>
    <row r="37" spans="1:33" x14ac:dyDescent="0.25">
      <c r="A37">
        <v>2020</v>
      </c>
      <c r="B37" s="22">
        <f ca="1">+G37/(1+0.06)^F9+SUM(H37:AG37)</f>
        <v>-4324.212270754153</v>
      </c>
      <c r="G37" s="294">
        <f ca="1">F36</f>
        <v>-13848.165649159158</v>
      </c>
      <c r="H37" s="294">
        <f ca="1">H33</f>
        <v>82.416774372093613</v>
      </c>
      <c r="I37" s="294">
        <f t="shared" ref="I37:AG37" ca="1" si="8">I33</f>
        <v>115.13289139313942</v>
      </c>
      <c r="J37" s="294">
        <f t="shared" ca="1" si="8"/>
        <v>254.2716481438747</v>
      </c>
      <c r="K37" s="294">
        <f t="shared" ca="1" si="8"/>
        <v>307.51973674676424</v>
      </c>
      <c r="L37" s="294">
        <f t="shared" ca="1" si="8"/>
        <v>352.206938094885</v>
      </c>
      <c r="M37" s="294">
        <f t="shared" ca="1" si="8"/>
        <v>380.23294850421667</v>
      </c>
      <c r="N37" s="294">
        <f t="shared" ca="1" si="8"/>
        <v>403.45085772095564</v>
      </c>
      <c r="O37" s="294">
        <f t="shared" ca="1" si="8"/>
        <v>402.71519282906883</v>
      </c>
      <c r="P37" s="294">
        <f t="shared" ca="1" si="8"/>
        <v>392.98068909866493</v>
      </c>
      <c r="Q37" s="294">
        <f t="shared" ca="1" si="8"/>
        <v>375.3848545261468</v>
      </c>
      <c r="R37" s="294">
        <f t="shared" ca="1" si="8"/>
        <v>354.13665521334593</v>
      </c>
      <c r="S37" s="294">
        <f t="shared" ca="1" si="8"/>
        <v>334.09118416353397</v>
      </c>
      <c r="T37" s="294">
        <f t="shared" ca="1" si="8"/>
        <v>293.35071752255823</v>
      </c>
      <c r="U37" s="294">
        <f t="shared" ca="1" si="8"/>
        <v>276.74595992694174</v>
      </c>
      <c r="V37" s="294">
        <f t="shared" ca="1" si="8"/>
        <v>261.08109427069974</v>
      </c>
      <c r="W37" s="294">
        <f t="shared" ca="1" si="8"/>
        <v>246.30291912330162</v>
      </c>
      <c r="X37" s="294">
        <f t="shared" ca="1" si="8"/>
        <v>232.3612444559449</v>
      </c>
      <c r="Y37" s="294">
        <f t="shared" ca="1" si="8"/>
        <v>219.20872118485366</v>
      </c>
      <c r="Z37" s="294">
        <f t="shared" ca="1" si="8"/>
        <v>206.80068036306946</v>
      </c>
      <c r="AA37" s="294">
        <f t="shared" ca="1" si="8"/>
        <v>195.09498147459385</v>
      </c>
      <c r="AB37" s="294">
        <f t="shared" ca="1" si="8"/>
        <v>184.05186931565459</v>
      </c>
      <c r="AC37" s="294">
        <f t="shared" ca="1" si="8"/>
        <v>173.63383897703261</v>
      </c>
      <c r="AD37" s="294">
        <f t="shared" ca="1" si="8"/>
        <v>163.80550846889867</v>
      </c>
      <c r="AE37" s="294">
        <f t="shared" ca="1" si="8"/>
        <v>154.53349855556479</v>
      </c>
      <c r="AF37" s="294">
        <f t="shared" ca="1" si="8"/>
        <v>145.78631939204223</v>
      </c>
      <c r="AG37" s="294">
        <f t="shared" ca="1" si="8"/>
        <v>137.53426357739832</v>
      </c>
    </row>
    <row r="38" spans="1:33" x14ac:dyDescent="0.25">
      <c r="A38">
        <v>2021</v>
      </c>
      <c r="B38" s="22">
        <f ca="1">+H38/(1+0.06)^G9+SUM(I38:AG38)</f>
        <v>-3785.7397474940153</v>
      </c>
      <c r="H38" s="294">
        <f ca="1">G37</f>
        <v>-13848.165649159158</v>
      </c>
      <c r="I38" s="294">
        <f ca="1">I33</f>
        <v>115.13289139313942</v>
      </c>
      <c r="J38" s="294">
        <f t="shared" ref="J38:AG38" ca="1" si="9">J33</f>
        <v>254.2716481438747</v>
      </c>
      <c r="K38" s="294">
        <f t="shared" ca="1" si="9"/>
        <v>307.51973674676424</v>
      </c>
      <c r="L38" s="294">
        <f t="shared" ca="1" si="9"/>
        <v>352.206938094885</v>
      </c>
      <c r="M38" s="294">
        <f t="shared" ca="1" si="9"/>
        <v>380.23294850421667</v>
      </c>
      <c r="N38" s="294">
        <f t="shared" ca="1" si="9"/>
        <v>403.45085772095564</v>
      </c>
      <c r="O38" s="294">
        <f t="shared" ca="1" si="9"/>
        <v>402.71519282906883</v>
      </c>
      <c r="P38" s="294">
        <f t="shared" ca="1" si="9"/>
        <v>392.98068909866493</v>
      </c>
      <c r="Q38" s="294">
        <f t="shared" ca="1" si="9"/>
        <v>375.3848545261468</v>
      </c>
      <c r="R38" s="294">
        <f t="shared" ca="1" si="9"/>
        <v>354.13665521334593</v>
      </c>
      <c r="S38" s="294">
        <f t="shared" ca="1" si="9"/>
        <v>334.09118416353397</v>
      </c>
      <c r="T38" s="294">
        <f t="shared" ca="1" si="9"/>
        <v>293.35071752255823</v>
      </c>
      <c r="U38" s="294">
        <f t="shared" ca="1" si="9"/>
        <v>276.74595992694174</v>
      </c>
      <c r="V38" s="294">
        <f t="shared" ca="1" si="9"/>
        <v>261.08109427069974</v>
      </c>
      <c r="W38" s="294">
        <f t="shared" ca="1" si="9"/>
        <v>246.30291912330162</v>
      </c>
      <c r="X38" s="294">
        <f t="shared" ca="1" si="9"/>
        <v>232.3612444559449</v>
      </c>
      <c r="Y38" s="294">
        <f t="shared" ca="1" si="9"/>
        <v>219.20872118485366</v>
      </c>
      <c r="Z38" s="294">
        <f t="shared" ca="1" si="9"/>
        <v>206.80068036306946</v>
      </c>
      <c r="AA38" s="294">
        <f t="shared" ca="1" si="9"/>
        <v>195.09498147459385</v>
      </c>
      <c r="AB38" s="294">
        <f t="shared" ca="1" si="9"/>
        <v>184.05186931565459</v>
      </c>
      <c r="AC38" s="294">
        <f t="shared" ca="1" si="9"/>
        <v>173.63383897703261</v>
      </c>
      <c r="AD38" s="294">
        <f t="shared" ca="1" si="9"/>
        <v>163.80550846889867</v>
      </c>
      <c r="AE38" s="294">
        <f t="shared" ca="1" si="9"/>
        <v>154.53349855556479</v>
      </c>
      <c r="AF38" s="294">
        <f t="shared" ca="1" si="9"/>
        <v>145.78631939204223</v>
      </c>
      <c r="AG38" s="294">
        <f t="shared" ca="1" si="9"/>
        <v>137.53426357739832</v>
      </c>
    </row>
    <row r="39" spans="1:33" x14ac:dyDescent="0.25">
      <c r="A39">
        <v>2022</v>
      </c>
      <c r="B39" s="22">
        <f ca="1">+I39/(1+0.06)^H9+SUM(J39:AG39)</f>
        <v>-3315.1280184793904</v>
      </c>
      <c r="I39" s="294">
        <f ca="1">H38</f>
        <v>-13848.165649159158</v>
      </c>
      <c r="J39" s="294">
        <f ca="1">J33</f>
        <v>254.2716481438747</v>
      </c>
      <c r="K39" s="294">
        <f t="shared" ref="K39:AG39" ca="1" si="10">K33</f>
        <v>307.51973674676424</v>
      </c>
      <c r="L39" s="294">
        <f t="shared" ca="1" si="10"/>
        <v>352.206938094885</v>
      </c>
      <c r="M39" s="294">
        <f t="shared" ca="1" si="10"/>
        <v>380.23294850421667</v>
      </c>
      <c r="N39" s="294">
        <f t="shared" ca="1" si="10"/>
        <v>403.45085772095564</v>
      </c>
      <c r="O39" s="294">
        <f t="shared" ca="1" si="10"/>
        <v>402.71519282906883</v>
      </c>
      <c r="P39" s="294">
        <f t="shared" ca="1" si="10"/>
        <v>392.98068909866493</v>
      </c>
      <c r="Q39" s="294">
        <f t="shared" ca="1" si="10"/>
        <v>375.3848545261468</v>
      </c>
      <c r="R39" s="294">
        <f t="shared" ca="1" si="10"/>
        <v>354.13665521334593</v>
      </c>
      <c r="S39" s="294">
        <f t="shared" ca="1" si="10"/>
        <v>334.09118416353397</v>
      </c>
      <c r="T39" s="294">
        <f t="shared" ca="1" si="10"/>
        <v>293.35071752255823</v>
      </c>
      <c r="U39" s="294">
        <f t="shared" ca="1" si="10"/>
        <v>276.74595992694174</v>
      </c>
      <c r="V39" s="294">
        <f t="shared" ca="1" si="10"/>
        <v>261.08109427069974</v>
      </c>
      <c r="W39" s="294">
        <f t="shared" ca="1" si="10"/>
        <v>246.30291912330162</v>
      </c>
      <c r="X39" s="294">
        <f t="shared" ca="1" si="10"/>
        <v>232.3612444559449</v>
      </c>
      <c r="Y39" s="294">
        <f t="shared" ca="1" si="10"/>
        <v>219.20872118485366</v>
      </c>
      <c r="Z39" s="294">
        <f t="shared" ca="1" si="10"/>
        <v>206.80068036306946</v>
      </c>
      <c r="AA39" s="294">
        <f t="shared" ca="1" si="10"/>
        <v>195.09498147459385</v>
      </c>
      <c r="AB39" s="294">
        <f t="shared" ca="1" si="10"/>
        <v>184.05186931565459</v>
      </c>
      <c r="AC39" s="294">
        <f t="shared" ca="1" si="10"/>
        <v>173.63383897703261</v>
      </c>
      <c r="AD39" s="294">
        <f t="shared" ca="1" si="10"/>
        <v>163.80550846889867</v>
      </c>
      <c r="AE39" s="294">
        <f t="shared" ca="1" si="10"/>
        <v>154.53349855556479</v>
      </c>
      <c r="AF39" s="294">
        <f t="shared" ca="1" si="10"/>
        <v>145.78631939204223</v>
      </c>
      <c r="AG39" s="294">
        <f t="shared" ca="1" si="10"/>
        <v>137.53426357739832</v>
      </c>
    </row>
    <row r="40" spans="1:33" x14ac:dyDescent="0.25">
      <c r="A40">
        <v>2023</v>
      </c>
      <c r="B40" s="22">
        <f ca="1">+J40/(1+0.06)^I9+SUM(K40:AG40)</f>
        <v>-3016.8104020876362</v>
      </c>
      <c r="J40" s="294">
        <f ca="1">I39</f>
        <v>-13848.165649159158</v>
      </c>
      <c r="K40" s="294">
        <f ca="1">K33</f>
        <v>307.51973674676424</v>
      </c>
      <c r="L40" s="294">
        <f t="shared" ref="L40:AG40" ca="1" si="11">L33</f>
        <v>352.206938094885</v>
      </c>
      <c r="M40" s="294">
        <f t="shared" ca="1" si="11"/>
        <v>380.23294850421667</v>
      </c>
      <c r="N40" s="294">
        <f t="shared" ca="1" si="11"/>
        <v>403.45085772095564</v>
      </c>
      <c r="O40" s="294">
        <f t="shared" ca="1" si="11"/>
        <v>402.71519282906883</v>
      </c>
      <c r="P40" s="294">
        <f t="shared" ca="1" si="11"/>
        <v>392.98068909866493</v>
      </c>
      <c r="Q40" s="294">
        <f t="shared" ca="1" si="11"/>
        <v>375.3848545261468</v>
      </c>
      <c r="R40" s="294">
        <f t="shared" ca="1" si="11"/>
        <v>354.13665521334593</v>
      </c>
      <c r="S40" s="294">
        <f t="shared" ca="1" si="11"/>
        <v>334.09118416353397</v>
      </c>
      <c r="T40" s="294">
        <f t="shared" ca="1" si="11"/>
        <v>293.35071752255823</v>
      </c>
      <c r="U40" s="294">
        <f t="shared" ca="1" si="11"/>
        <v>276.74595992694174</v>
      </c>
      <c r="V40" s="294">
        <f t="shared" ca="1" si="11"/>
        <v>261.08109427069974</v>
      </c>
      <c r="W40" s="294">
        <f t="shared" ca="1" si="11"/>
        <v>246.30291912330162</v>
      </c>
      <c r="X40" s="294">
        <f t="shared" ca="1" si="11"/>
        <v>232.3612444559449</v>
      </c>
      <c r="Y40" s="294">
        <f t="shared" ca="1" si="11"/>
        <v>219.20872118485366</v>
      </c>
      <c r="Z40" s="294">
        <f t="shared" ca="1" si="11"/>
        <v>206.80068036306946</v>
      </c>
      <c r="AA40" s="294">
        <f t="shared" ca="1" si="11"/>
        <v>195.09498147459385</v>
      </c>
      <c r="AB40" s="294">
        <f t="shared" ca="1" si="11"/>
        <v>184.05186931565459</v>
      </c>
      <c r="AC40" s="294">
        <f t="shared" ca="1" si="11"/>
        <v>173.63383897703261</v>
      </c>
      <c r="AD40" s="294">
        <f t="shared" ca="1" si="11"/>
        <v>163.80550846889867</v>
      </c>
      <c r="AE40" s="294">
        <f t="shared" ca="1" si="11"/>
        <v>154.53349855556479</v>
      </c>
      <c r="AF40" s="294">
        <f t="shared" ca="1" si="11"/>
        <v>145.78631939204223</v>
      </c>
      <c r="AG40" s="294">
        <f t="shared" ca="1" si="11"/>
        <v>137.53426357739832</v>
      </c>
    </row>
    <row r="41" spans="1:33" x14ac:dyDescent="0.25">
      <c r="A41">
        <v>2024</v>
      </c>
      <c r="B41" s="22">
        <f ca="1">+K41/(1+0.06)^J9+SUM(L41:AG41)</f>
        <v>-2803.0195119139998</v>
      </c>
      <c r="K41" s="294">
        <f ca="1">J40</f>
        <v>-13848.165649159158</v>
      </c>
      <c r="L41" s="294">
        <f ca="1">L33</f>
        <v>352.206938094885</v>
      </c>
      <c r="M41" s="294">
        <f t="shared" ref="M41:AG41" ca="1" si="12">M33</f>
        <v>380.23294850421667</v>
      </c>
      <c r="N41" s="294">
        <f t="shared" ca="1" si="12"/>
        <v>403.45085772095564</v>
      </c>
      <c r="O41" s="294">
        <f t="shared" ca="1" si="12"/>
        <v>402.71519282906883</v>
      </c>
      <c r="P41" s="294">
        <f t="shared" ca="1" si="12"/>
        <v>392.98068909866493</v>
      </c>
      <c r="Q41" s="294">
        <f t="shared" ca="1" si="12"/>
        <v>375.3848545261468</v>
      </c>
      <c r="R41" s="294">
        <f t="shared" ca="1" si="12"/>
        <v>354.13665521334593</v>
      </c>
      <c r="S41" s="294">
        <f t="shared" ca="1" si="12"/>
        <v>334.09118416353397</v>
      </c>
      <c r="T41" s="294">
        <f t="shared" ca="1" si="12"/>
        <v>293.35071752255823</v>
      </c>
      <c r="U41" s="294">
        <f t="shared" ca="1" si="12"/>
        <v>276.74595992694174</v>
      </c>
      <c r="V41" s="294">
        <f t="shared" ca="1" si="12"/>
        <v>261.08109427069974</v>
      </c>
      <c r="W41" s="294">
        <f t="shared" ca="1" si="12"/>
        <v>246.30291912330162</v>
      </c>
      <c r="X41" s="294">
        <f t="shared" ca="1" si="12"/>
        <v>232.3612444559449</v>
      </c>
      <c r="Y41" s="294">
        <f t="shared" ca="1" si="12"/>
        <v>219.20872118485366</v>
      </c>
      <c r="Z41" s="294">
        <f t="shared" ca="1" si="12"/>
        <v>206.80068036306946</v>
      </c>
      <c r="AA41" s="294">
        <f t="shared" ca="1" si="12"/>
        <v>195.09498147459385</v>
      </c>
      <c r="AB41" s="294">
        <f t="shared" ca="1" si="12"/>
        <v>184.05186931565459</v>
      </c>
      <c r="AC41" s="294">
        <f t="shared" ca="1" si="12"/>
        <v>173.63383897703261</v>
      </c>
      <c r="AD41" s="294">
        <f t="shared" ca="1" si="12"/>
        <v>163.80550846889867</v>
      </c>
      <c r="AE41" s="294">
        <f t="shared" ca="1" si="12"/>
        <v>154.53349855556479</v>
      </c>
      <c r="AF41" s="294">
        <f t="shared" ca="1" si="12"/>
        <v>145.78631939204223</v>
      </c>
      <c r="AG41" s="294">
        <f t="shared" ca="1" si="12"/>
        <v>137.53426357739832</v>
      </c>
    </row>
  </sheetData>
  <mergeCells count="2">
    <mergeCell ref="A1:AG1"/>
    <mergeCell ref="A2:AG2"/>
  </mergeCells>
  <conditionalFormatting sqref="B33:B41">
    <cfRule type="cellIs" dxfId="1" priority="1" operator="equal">
      <formula>+MAX($B$33:$B$39)</formula>
    </cfRule>
    <cfRule type="expression" dxfId="0" priority="2">
      <formula>"MAX($B$30:$B$38)"</formula>
    </cfRule>
  </conditionalFormatting>
  <pageMargins left="0.70866141732283472" right="0.70866141732283472" top="1.3385826771653544" bottom="0.74803149606299213" header="0.9055118110236221" footer="0.31496062992125984"/>
  <pageSetup scale="40" orientation="landscape" horizontalDpi="4294967295" verticalDpi="4294967295" r:id="rId1"/>
  <headerFooter>
    <oddHeader>&amp;L&amp;F&amp;C&amp;A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9"/>
  <sheetViews>
    <sheetView workbookViewId="0"/>
  </sheetViews>
  <sheetFormatPr baseColWidth="10" defaultRowHeight="15" x14ac:dyDescent="0.25"/>
  <cols>
    <col min="1" max="1" width="31.140625" customWidth="1"/>
    <col min="2" max="2" width="17.7109375" customWidth="1"/>
    <col min="3" max="3" width="14" customWidth="1"/>
    <col min="4" max="4" width="13" customWidth="1"/>
    <col min="5" max="5" width="19.7109375" customWidth="1"/>
    <col min="6" max="6" width="14.28515625" customWidth="1"/>
    <col min="8" max="8" width="14.140625" customWidth="1"/>
    <col min="9" max="9" width="13.7109375" customWidth="1"/>
    <col min="10" max="10" width="13.7109375" bestFit="1" customWidth="1"/>
  </cols>
  <sheetData>
    <row r="1" spans="1:10" x14ac:dyDescent="0.25">
      <c r="A1" s="281" t="s">
        <v>400</v>
      </c>
      <c r="B1" s="323">
        <v>22536</v>
      </c>
    </row>
    <row r="2" spans="1:10" ht="15" customHeight="1" x14ac:dyDescent="0.25">
      <c r="A2" t="s">
        <v>232</v>
      </c>
      <c r="B2" s="282">
        <v>25629.09</v>
      </c>
    </row>
    <row r="3" spans="1:10" ht="15" customHeight="1" x14ac:dyDescent="0.25">
      <c r="A3" t="s">
        <v>233</v>
      </c>
      <c r="B3" s="281">
        <f>+B2/B1</f>
        <v>1.1372510649627263</v>
      </c>
    </row>
    <row r="6" spans="1:10" x14ac:dyDescent="0.25">
      <c r="A6" s="2" t="s">
        <v>270</v>
      </c>
    </row>
    <row r="7" spans="1:10" x14ac:dyDescent="0.25">
      <c r="A7" s="308" t="s">
        <v>234</v>
      </c>
      <c r="B7" s="392" t="s">
        <v>401</v>
      </c>
      <c r="C7" s="393"/>
      <c r="D7" s="394"/>
      <c r="E7" s="392" t="s">
        <v>402</v>
      </c>
      <c r="F7" s="394"/>
      <c r="G7" s="395" t="s">
        <v>403</v>
      </c>
      <c r="H7" s="395" t="s">
        <v>404</v>
      </c>
      <c r="I7" t="s">
        <v>91</v>
      </c>
    </row>
    <row r="8" spans="1:10" ht="15" customHeight="1" x14ac:dyDescent="0.25">
      <c r="A8" s="2"/>
      <c r="B8" s="395" t="s">
        <v>405</v>
      </c>
      <c r="C8" s="395" t="s">
        <v>406</v>
      </c>
      <c r="D8" s="398" t="s">
        <v>271</v>
      </c>
      <c r="E8" s="401" t="s">
        <v>405</v>
      </c>
      <c r="F8" s="395" t="s">
        <v>407</v>
      </c>
      <c r="G8" s="396"/>
      <c r="H8" s="396"/>
      <c r="I8" t="s">
        <v>408</v>
      </c>
    </row>
    <row r="9" spans="1:10" x14ac:dyDescent="0.25">
      <c r="A9" s="2"/>
      <c r="B9" s="396"/>
      <c r="C9" s="396"/>
      <c r="D9" s="399"/>
      <c r="E9" s="402"/>
      <c r="F9" s="396"/>
      <c r="G9" s="396"/>
      <c r="H9" s="396"/>
    </row>
    <row r="10" spans="1:10" x14ac:dyDescent="0.25">
      <c r="A10" s="2"/>
      <c r="B10" s="397"/>
      <c r="C10" s="397"/>
      <c r="D10" s="400"/>
      <c r="E10" s="403"/>
      <c r="F10" s="397"/>
      <c r="G10" s="397"/>
      <c r="H10" s="397"/>
    </row>
    <row r="11" spans="1:10" x14ac:dyDescent="0.25">
      <c r="A11" s="283">
        <v>0</v>
      </c>
      <c r="B11" s="324">
        <f>$B$3*'[1]C Privados original'!B10</f>
        <v>9925688266.7319031</v>
      </c>
      <c r="C11" s="324">
        <f>$B$3*'[1]C Privados original'!C10</f>
        <v>1213019964.3356118</v>
      </c>
      <c r="D11" s="324">
        <f>$B$3*'[1]C Privados original'!D10</f>
        <v>1550352595.9791918</v>
      </c>
      <c r="E11" s="324">
        <f>$B$3*'[1]C Privados original'!E10</f>
        <v>0</v>
      </c>
      <c r="F11" s="324">
        <f>$B$3*'[1]C Privados original'!F10</f>
        <v>0</v>
      </c>
      <c r="G11" s="324">
        <f>$B$3*'[1]C Privados original'!G10</f>
        <v>0</v>
      </c>
      <c r="H11" s="324">
        <f>$B$3*'[1]C Privados original'!H10</f>
        <v>1203509951.9999843</v>
      </c>
      <c r="I11" s="22">
        <f>SUM(B11:H11)</f>
        <v>13892570779.046692</v>
      </c>
      <c r="J11" s="22"/>
    </row>
    <row r="12" spans="1:10" x14ac:dyDescent="0.25">
      <c r="A12" s="283">
        <v>1</v>
      </c>
      <c r="B12" s="324">
        <f>$B$3*'[1]C Privados original'!B11</f>
        <v>0</v>
      </c>
      <c r="C12" s="324">
        <f>$B$3*'[1]C Privados original'!C11</f>
        <v>0</v>
      </c>
      <c r="D12" s="324">
        <f>$B$3*'[1]C Privados original'!D11</f>
        <v>0</v>
      </c>
      <c r="E12" s="324">
        <f>$B$3*'[1]C Privados original'!E11</f>
        <v>31017775.833537202</v>
      </c>
      <c r="F12" s="324">
        <f>$B$3*'[1]C Privados original'!F11</f>
        <v>38337111.163618311</v>
      </c>
      <c r="G12" s="324">
        <f>$B$3*'[1]C Privados original'!G11</f>
        <v>10496252.633694919</v>
      </c>
      <c r="H12" s="324">
        <f>$B$3*'[1]C Privados original'!H11</f>
        <v>680900144.74606693</v>
      </c>
      <c r="I12" s="22">
        <f t="shared" ref="I12:I41" si="0">SUM(B12:H12)</f>
        <v>760751284.37691736</v>
      </c>
      <c r="J12" s="22"/>
    </row>
    <row r="13" spans="1:10" x14ac:dyDescent="0.25">
      <c r="A13" s="283">
        <v>2</v>
      </c>
      <c r="B13" s="324">
        <f>$B$3*'[1]C Privados original'!B12</f>
        <v>0</v>
      </c>
      <c r="C13" s="324">
        <f>$B$3*'[1]C Privados original'!C12</f>
        <v>0</v>
      </c>
      <c r="D13" s="324">
        <f>$B$3*'[1]C Privados original'!D12</f>
        <v>0</v>
      </c>
      <c r="E13" s="324">
        <f>$B$3*'[1]C Privados original'!E12</f>
        <v>31017775.833537202</v>
      </c>
      <c r="F13" s="324">
        <f>$B$3*'[1]C Privados original'!F12</f>
        <v>38337111.163618311</v>
      </c>
      <c r="G13" s="324">
        <f>$B$3*'[1]C Privados original'!G12</f>
        <v>11808284.212906783</v>
      </c>
      <c r="H13" s="324">
        <f>$B$3*'[1]C Privados original'!H12</f>
        <v>0</v>
      </c>
      <c r="I13" s="22">
        <f t="shared" si="0"/>
        <v>81163171.210062295</v>
      </c>
      <c r="J13" s="22"/>
    </row>
    <row r="14" spans="1:10" x14ac:dyDescent="0.25">
      <c r="A14" s="283">
        <v>3</v>
      </c>
      <c r="B14" s="324">
        <f>$B$3*'[1]C Privados original'!B13</f>
        <v>0</v>
      </c>
      <c r="C14" s="324">
        <f>$B$3*'[1]C Privados original'!C13</f>
        <v>0</v>
      </c>
      <c r="D14" s="324">
        <f>$B$3*'[1]C Privados original'!D13</f>
        <v>0</v>
      </c>
      <c r="E14" s="324">
        <f>$B$3*'[1]C Privados original'!E13</f>
        <v>31017775.833537202</v>
      </c>
      <c r="F14" s="324">
        <f>$B$3*'[1]C Privados original'!F13</f>
        <v>38337111.163618311</v>
      </c>
      <c r="G14" s="324">
        <f>$B$3*'[1]C Privados original'!G13</f>
        <v>23616568.425813567</v>
      </c>
      <c r="H14" s="324">
        <f>$B$3*'[1]C Privados original'!H13</f>
        <v>0</v>
      </c>
      <c r="I14" s="22">
        <f t="shared" si="0"/>
        <v>92971455.422969088</v>
      </c>
      <c r="J14" s="22"/>
    </row>
    <row r="15" spans="1:10" x14ac:dyDescent="0.25">
      <c r="A15" s="283">
        <v>4</v>
      </c>
      <c r="B15" s="324">
        <f>$B$3*'[1]C Privados original'!B14</f>
        <v>0</v>
      </c>
      <c r="C15" s="324">
        <f>$B$3*'[1]C Privados original'!C14</f>
        <v>0</v>
      </c>
      <c r="D15" s="324">
        <f>$B$3*'[1]C Privados original'!D14</f>
        <v>0</v>
      </c>
      <c r="E15" s="324">
        <f>$B$3*'[1]C Privados original'!E14</f>
        <v>31017775.833537202</v>
      </c>
      <c r="F15" s="324">
        <f>$B$3*'[1]C Privados original'!F14</f>
        <v>38337111.163618311</v>
      </c>
      <c r="G15" s="324">
        <f>$B$3*'[1]C Privados original'!G14</f>
        <v>39360947.376355946</v>
      </c>
      <c r="H15" s="324">
        <f>$B$3*'[1]C Privados original'!H14</f>
        <v>0</v>
      </c>
      <c r="I15" s="22">
        <f t="shared" si="0"/>
        <v>108715834.37351146</v>
      </c>
      <c r="J15" s="22"/>
    </row>
    <row r="16" spans="1:10" x14ac:dyDescent="0.25">
      <c r="A16" s="283">
        <v>5</v>
      </c>
      <c r="B16" s="324">
        <f>$B$3*'[1]C Privados original'!B15</f>
        <v>0</v>
      </c>
      <c r="C16" s="324">
        <f>$B$3*'[1]C Privados original'!C15</f>
        <v>0</v>
      </c>
      <c r="D16" s="324">
        <f>$B$3*'[1]C Privados original'!D15</f>
        <v>0</v>
      </c>
      <c r="E16" s="324">
        <f>$B$3*'[1]C Privados original'!E15</f>
        <v>31017775.833537202</v>
      </c>
      <c r="F16" s="324">
        <f>$B$3*'[1]C Privados original'!F15</f>
        <v>38337111.163618311</v>
      </c>
      <c r="G16" s="324">
        <f>$B$3*'[1]C Privados original'!G15</f>
        <v>52481263.168474592</v>
      </c>
      <c r="H16" s="324">
        <f>$B$3*'[1]C Privados original'!H15</f>
        <v>0</v>
      </c>
      <c r="I16" s="22">
        <f t="shared" si="0"/>
        <v>121836150.1656301</v>
      </c>
      <c r="J16" s="22"/>
    </row>
    <row r="17" spans="1:10" x14ac:dyDescent="0.25">
      <c r="A17" s="283">
        <v>6</v>
      </c>
      <c r="B17" s="324">
        <f>$B$3*'[1]C Privados original'!B16</f>
        <v>0</v>
      </c>
      <c r="C17" s="324">
        <f>$B$3*'[1]C Privados original'!C16</f>
        <v>0</v>
      </c>
      <c r="D17" s="324">
        <f>$B$3*'[1]C Privados original'!D16</f>
        <v>0</v>
      </c>
      <c r="E17" s="324">
        <f>$B$3*'[1]C Privados original'!E16</f>
        <v>31017775.833537202</v>
      </c>
      <c r="F17" s="324">
        <f>$B$3*'[1]C Privados original'!F16</f>
        <v>38337111.163618311</v>
      </c>
      <c r="G17" s="324">
        <f>$B$3*'[1]C Privados original'!G16</f>
        <v>65601578.960593246</v>
      </c>
      <c r="H17" s="324">
        <f>$B$3*'[1]C Privados original'!H16</f>
        <v>0</v>
      </c>
      <c r="I17" s="22">
        <f t="shared" si="0"/>
        <v>134956465.95774877</v>
      </c>
      <c r="J17" s="22"/>
    </row>
    <row r="18" spans="1:10" x14ac:dyDescent="0.25">
      <c r="A18" s="283">
        <v>7</v>
      </c>
      <c r="B18" s="324">
        <f>$B$3*'[1]C Privados original'!B17</f>
        <v>0</v>
      </c>
      <c r="C18" s="324">
        <f>$B$3*'[1]C Privados original'!C17</f>
        <v>0</v>
      </c>
      <c r="D18" s="324">
        <f>$B$3*'[1]C Privados original'!D17</f>
        <v>0</v>
      </c>
      <c r="E18" s="324">
        <f>$B$3*'[1]C Privados original'!E17</f>
        <v>31017775.833537202</v>
      </c>
      <c r="F18" s="324">
        <f>$B$3*'[1]C Privados original'!F17</f>
        <v>38337111.163618311</v>
      </c>
      <c r="G18" s="324">
        <f>$B$3*'[1]C Privados original'!G17</f>
        <v>65601578.960593246</v>
      </c>
      <c r="H18" s="324">
        <f>$B$3*'[1]C Privados original'!H17</f>
        <v>0</v>
      </c>
      <c r="I18" s="22">
        <f t="shared" si="0"/>
        <v>134956465.95774877</v>
      </c>
      <c r="J18" s="22"/>
    </row>
    <row r="19" spans="1:10" x14ac:dyDescent="0.25">
      <c r="A19" s="283">
        <v>8</v>
      </c>
      <c r="B19" s="324">
        <f>$B$3*'[1]C Privados original'!B18</f>
        <v>0</v>
      </c>
      <c r="C19" s="324">
        <f>$B$3*'[1]C Privados original'!C18</f>
        <v>0</v>
      </c>
      <c r="D19" s="324">
        <f>$B$3*'[1]C Privados original'!D18</f>
        <v>0</v>
      </c>
      <c r="E19" s="324">
        <f>$B$3*'[1]C Privados original'!E18</f>
        <v>31017775.833537202</v>
      </c>
      <c r="F19" s="324">
        <f>$B$3*'[1]C Privados original'!F18</f>
        <v>38337111.163618311</v>
      </c>
      <c r="G19" s="324">
        <f>$B$3*'[1]C Privados original'!G18</f>
        <v>65601578.960593246</v>
      </c>
      <c r="H19" s="324">
        <f>$B$3*'[1]C Privados original'!H18</f>
        <v>0</v>
      </c>
      <c r="I19" s="22">
        <f t="shared" si="0"/>
        <v>134956465.95774877</v>
      </c>
      <c r="J19" s="22"/>
    </row>
    <row r="20" spans="1:10" x14ac:dyDescent="0.25">
      <c r="A20" s="283">
        <v>9</v>
      </c>
      <c r="B20" s="324">
        <f>$B$3*'[1]C Privados original'!B19</f>
        <v>0</v>
      </c>
      <c r="C20" s="324">
        <f>$B$3*'[1]C Privados original'!C19</f>
        <v>0</v>
      </c>
      <c r="D20" s="324">
        <f>$B$3*'[1]C Privados original'!D19</f>
        <v>0</v>
      </c>
      <c r="E20" s="324">
        <f>$B$3*'[1]C Privados original'!E19</f>
        <v>31017775.833537202</v>
      </c>
      <c r="F20" s="324">
        <f>$B$3*'[1]C Privados original'!F19</f>
        <v>38337111.163618311</v>
      </c>
      <c r="G20" s="324">
        <f>$B$3*'[1]C Privados original'!G19</f>
        <v>65601578.960593246</v>
      </c>
      <c r="H20" s="324">
        <f>$B$3*'[1]C Privados original'!H19</f>
        <v>0</v>
      </c>
      <c r="I20" s="22">
        <f t="shared" si="0"/>
        <v>134956465.95774877</v>
      </c>
      <c r="J20" s="22"/>
    </row>
    <row r="21" spans="1:10" x14ac:dyDescent="0.25">
      <c r="A21" s="283">
        <v>10</v>
      </c>
      <c r="B21" s="324">
        <f>$B$3*'[1]C Privados original'!B20</f>
        <v>0</v>
      </c>
      <c r="C21" s="324">
        <f>$B$3*'[1]C Privados original'!C20</f>
        <v>0</v>
      </c>
      <c r="D21" s="324">
        <f>$B$3*'[1]C Privados original'!D20</f>
        <v>0</v>
      </c>
      <c r="E21" s="324">
        <f>$B$3*'[1]C Privados original'!E20</f>
        <v>31017775.833537202</v>
      </c>
      <c r="F21" s="324">
        <f>$B$3*'[1]C Privados original'!F20</f>
        <v>38337111.163618311</v>
      </c>
      <c r="G21" s="324">
        <f>$B$3*'[1]C Privados original'!G20</f>
        <v>65601578.960593246</v>
      </c>
      <c r="H21" s="324">
        <f>$B$3*'[1]C Privados original'!H20</f>
        <v>0</v>
      </c>
      <c r="I21" s="22">
        <f t="shared" si="0"/>
        <v>134956465.95774877</v>
      </c>
      <c r="J21" s="22"/>
    </row>
    <row r="22" spans="1:10" x14ac:dyDescent="0.25">
      <c r="A22" s="283">
        <v>11</v>
      </c>
      <c r="B22" s="324">
        <f>$B$3*'[1]C Privados original'!B21</f>
        <v>0</v>
      </c>
      <c r="C22" s="324">
        <f>$B$3*'[1]C Privados original'!C21</f>
        <v>0</v>
      </c>
      <c r="D22" s="324">
        <f>$B$3*'[1]C Privados original'!D21</f>
        <v>0</v>
      </c>
      <c r="E22" s="324">
        <f>$B$3*'[1]C Privados original'!E21</f>
        <v>31017775.833537202</v>
      </c>
      <c r="F22" s="324">
        <f>$B$3*'[1]C Privados original'!F21</f>
        <v>38337111.163618311</v>
      </c>
      <c r="G22" s="324">
        <f>$B$3*'[1]C Privados original'!G21</f>
        <v>65601578.960593246</v>
      </c>
      <c r="H22" s="324">
        <f>$B$3*'[1]C Privados original'!H21</f>
        <v>0</v>
      </c>
      <c r="I22" s="22">
        <f t="shared" si="0"/>
        <v>134956465.95774877</v>
      </c>
      <c r="J22" s="22"/>
    </row>
    <row r="23" spans="1:10" x14ac:dyDescent="0.25">
      <c r="A23" s="283">
        <v>12</v>
      </c>
      <c r="B23" s="324">
        <f>$B$3*'[1]C Privados original'!B22</f>
        <v>0</v>
      </c>
      <c r="C23" s="324">
        <f>$B$3*'[1]C Privados original'!C22</f>
        <v>0</v>
      </c>
      <c r="D23" s="324">
        <f>$B$3*'[1]C Privados original'!D22</f>
        <v>0</v>
      </c>
      <c r="E23" s="324">
        <f>$B$3*'[1]C Privados original'!E22</f>
        <v>31017775.833537202</v>
      </c>
      <c r="F23" s="324">
        <f>$B$3*'[1]C Privados original'!F22</f>
        <v>38337111.163618311</v>
      </c>
      <c r="G23" s="324">
        <f>$B$3*'[1]C Privados original'!G22</f>
        <v>65601578.960593246</v>
      </c>
      <c r="H23" s="324">
        <f>$B$3*'[1]C Privados original'!H22</f>
        <v>0</v>
      </c>
      <c r="I23" s="22">
        <f t="shared" si="0"/>
        <v>134956465.95774877</v>
      </c>
      <c r="J23" s="22"/>
    </row>
    <row r="24" spans="1:10" x14ac:dyDescent="0.25">
      <c r="A24" s="283">
        <v>13</v>
      </c>
      <c r="B24" s="324">
        <f>$B$3*'[1]C Privados original'!B23</f>
        <v>0</v>
      </c>
      <c r="C24" s="324">
        <f>$B$3*'[1]C Privados original'!C23</f>
        <v>0</v>
      </c>
      <c r="D24" s="324">
        <f>$B$3*'[1]C Privados original'!D23</f>
        <v>0</v>
      </c>
      <c r="E24" s="324">
        <f>$B$3*'[1]C Privados original'!E23</f>
        <v>31017775.833537202</v>
      </c>
      <c r="F24" s="324">
        <f>$B$3*'[1]C Privados original'!F23</f>
        <v>38337111.163618311</v>
      </c>
      <c r="G24" s="324">
        <f>$B$3*'[1]C Privados original'!G23</f>
        <v>65601578.960593246</v>
      </c>
      <c r="H24" s="324">
        <f>$B$3*'[1]C Privados original'!H23</f>
        <v>0</v>
      </c>
      <c r="I24" s="22">
        <f t="shared" si="0"/>
        <v>134956465.95774877</v>
      </c>
      <c r="J24" s="22"/>
    </row>
    <row r="25" spans="1:10" x14ac:dyDescent="0.25">
      <c r="A25" s="283">
        <v>14</v>
      </c>
      <c r="B25" s="324">
        <f>$B$3*'[1]C Privados original'!B24</f>
        <v>0</v>
      </c>
      <c r="C25" s="324">
        <f>$B$3*'[1]C Privados original'!C24</f>
        <v>0</v>
      </c>
      <c r="D25" s="324">
        <f>$B$3*'[1]C Privados original'!D24</f>
        <v>0</v>
      </c>
      <c r="E25" s="324">
        <f>$B$3*'[1]C Privados original'!E24</f>
        <v>31017775.833537202</v>
      </c>
      <c r="F25" s="324">
        <f>$B$3*'[1]C Privados original'!F24</f>
        <v>38337111.163618311</v>
      </c>
      <c r="G25" s="324">
        <f>$B$3*'[1]C Privados original'!G24</f>
        <v>65601578.960593246</v>
      </c>
      <c r="H25" s="324">
        <f>$B$3*'[1]C Privados original'!H24</f>
        <v>0</v>
      </c>
      <c r="I25" s="22">
        <f t="shared" si="0"/>
        <v>134956465.95774877</v>
      </c>
      <c r="J25" s="22"/>
    </row>
    <row r="26" spans="1:10" x14ac:dyDescent="0.25">
      <c r="A26" s="283">
        <v>15</v>
      </c>
      <c r="B26" s="324">
        <f>$B$3*'[1]C Privados original'!B25</f>
        <v>0</v>
      </c>
      <c r="C26" s="324">
        <f>$B$3*'[1]C Privados original'!C25</f>
        <v>0</v>
      </c>
      <c r="D26" s="324">
        <f>$B$3*'[1]C Privados original'!D25</f>
        <v>0</v>
      </c>
      <c r="E26" s="324">
        <f>$B$3*'[1]C Privados original'!E25</f>
        <v>31017775.833537202</v>
      </c>
      <c r="F26" s="324">
        <f>$B$3*'[1]C Privados original'!F25</f>
        <v>38337111.163618311</v>
      </c>
      <c r="G26" s="324">
        <f>$B$3*'[1]C Privados original'!G25</f>
        <v>65601578.960593246</v>
      </c>
      <c r="H26" s="324">
        <f>$B$3*'[1]C Privados original'!H25</f>
        <v>0</v>
      </c>
      <c r="I26" s="22">
        <f t="shared" si="0"/>
        <v>134956465.95774877</v>
      </c>
      <c r="J26" s="22"/>
    </row>
    <row r="27" spans="1:10" x14ac:dyDescent="0.25">
      <c r="A27" s="283">
        <v>16</v>
      </c>
      <c r="B27" s="324">
        <f>$B$3*'[1]C Privados original'!B26</f>
        <v>0</v>
      </c>
      <c r="C27" s="324">
        <f>$B$3*'[1]C Privados original'!C26</f>
        <v>0</v>
      </c>
      <c r="D27" s="324">
        <f>$B$3*'[1]C Privados original'!D26</f>
        <v>0</v>
      </c>
      <c r="E27" s="324">
        <f>$B$3*'[1]C Privados original'!E26</f>
        <v>31017775.833537202</v>
      </c>
      <c r="F27" s="324">
        <f>$B$3*'[1]C Privados original'!F26</f>
        <v>38337111.163618311</v>
      </c>
      <c r="G27" s="324">
        <f>$B$3*'[1]C Privados original'!G26</f>
        <v>65601578.960593246</v>
      </c>
      <c r="H27" s="324">
        <f>$B$3*'[1]C Privados original'!H26</f>
        <v>0</v>
      </c>
      <c r="I27" s="22">
        <f t="shared" si="0"/>
        <v>134956465.95774877</v>
      </c>
      <c r="J27" s="22"/>
    </row>
    <row r="28" spans="1:10" x14ac:dyDescent="0.25">
      <c r="A28" s="283">
        <v>17</v>
      </c>
      <c r="B28" s="324">
        <f>$B$3*'[1]C Privados original'!B27</f>
        <v>0</v>
      </c>
      <c r="C28" s="324">
        <f>$B$3*'[1]C Privados original'!C27</f>
        <v>0</v>
      </c>
      <c r="D28" s="324">
        <f>$B$3*'[1]C Privados original'!D27</f>
        <v>0</v>
      </c>
      <c r="E28" s="324">
        <f>$B$3*'[1]C Privados original'!E27</f>
        <v>31017775.833537202</v>
      </c>
      <c r="F28" s="324">
        <f>$B$3*'[1]C Privados original'!F27</f>
        <v>38337111.163618311</v>
      </c>
      <c r="G28" s="324">
        <f>$B$3*'[1]C Privados original'!G27</f>
        <v>65601578.960593246</v>
      </c>
      <c r="H28" s="324">
        <f>$B$3*'[1]C Privados original'!H27</f>
        <v>0</v>
      </c>
      <c r="I28" s="22">
        <f t="shared" si="0"/>
        <v>134956465.95774877</v>
      </c>
      <c r="J28" s="22"/>
    </row>
    <row r="29" spans="1:10" x14ac:dyDescent="0.25">
      <c r="A29" s="283">
        <v>18</v>
      </c>
      <c r="B29" s="324">
        <f>$B$3*'[1]C Privados original'!B28</f>
        <v>0</v>
      </c>
      <c r="C29" s="324">
        <f>$B$3*'[1]C Privados original'!C28</f>
        <v>0</v>
      </c>
      <c r="D29" s="324">
        <f>$B$3*'[1]C Privados original'!D28</f>
        <v>0</v>
      </c>
      <c r="E29" s="324">
        <f>$B$3*'[1]C Privados original'!E28</f>
        <v>31017775.833537202</v>
      </c>
      <c r="F29" s="324">
        <f>$B$3*'[1]C Privados original'!F28</f>
        <v>38337111.163618311</v>
      </c>
      <c r="G29" s="324">
        <f>$B$3*'[1]C Privados original'!G28</f>
        <v>65601578.960593246</v>
      </c>
      <c r="H29" s="324">
        <f>$B$3*'[1]C Privados original'!H28</f>
        <v>0</v>
      </c>
      <c r="I29" s="22">
        <f t="shared" si="0"/>
        <v>134956465.95774877</v>
      </c>
      <c r="J29" s="22"/>
    </row>
    <row r="30" spans="1:10" x14ac:dyDescent="0.25">
      <c r="A30" s="283">
        <v>19</v>
      </c>
      <c r="B30" s="324">
        <f>$B$3*'[1]C Privados original'!B29</f>
        <v>0</v>
      </c>
      <c r="C30" s="324">
        <f>$B$3*'[1]C Privados original'!C29</f>
        <v>0</v>
      </c>
      <c r="D30" s="324">
        <f>$B$3*'[1]C Privados original'!D29</f>
        <v>0</v>
      </c>
      <c r="E30" s="324">
        <f>$B$3*'[1]C Privados original'!E29</f>
        <v>31017775.833537202</v>
      </c>
      <c r="F30" s="324">
        <f>$B$3*'[1]C Privados original'!F29</f>
        <v>38337111.163618311</v>
      </c>
      <c r="G30" s="324">
        <f>$B$3*'[1]C Privados original'!G29</f>
        <v>65601578.960593246</v>
      </c>
      <c r="H30" s="324">
        <f>$B$3*'[1]C Privados original'!H29</f>
        <v>0</v>
      </c>
      <c r="I30" s="22">
        <f t="shared" si="0"/>
        <v>134956465.95774877</v>
      </c>
      <c r="J30" s="22"/>
    </row>
    <row r="31" spans="1:10" x14ac:dyDescent="0.25">
      <c r="A31" s="283">
        <v>20</v>
      </c>
      <c r="B31" s="324">
        <f>$B$3*'[1]C Privados original'!B30</f>
        <v>0</v>
      </c>
      <c r="C31" s="324">
        <f>$B$3*'[1]C Privados original'!C30</f>
        <v>0</v>
      </c>
      <c r="D31" s="324">
        <f>$B$3*'[1]C Privados original'!D30</f>
        <v>0</v>
      </c>
      <c r="E31" s="324">
        <f>$B$3*'[1]C Privados original'!E30</f>
        <v>31017775.833537202</v>
      </c>
      <c r="F31" s="324">
        <f>$B$3*'[1]C Privados original'!F30</f>
        <v>38337111.163618311</v>
      </c>
      <c r="G31" s="324">
        <f>$B$3*'[1]C Privados original'!G30</f>
        <v>65601578.960593246</v>
      </c>
      <c r="H31" s="324">
        <f>$B$3*'[1]C Privados original'!H30</f>
        <v>0</v>
      </c>
      <c r="I31" s="22">
        <f t="shared" si="0"/>
        <v>134956465.95774877</v>
      </c>
      <c r="J31" s="22"/>
    </row>
    <row r="32" spans="1:10" x14ac:dyDescent="0.25">
      <c r="A32" s="283">
        <v>21</v>
      </c>
      <c r="B32" s="324">
        <f>$B$3*'[1]C Privados original'!B31</f>
        <v>0</v>
      </c>
      <c r="C32" s="324">
        <f>$B$3*'[1]C Privados original'!C31</f>
        <v>0</v>
      </c>
      <c r="D32" s="324">
        <f>$B$3*'[1]C Privados original'!D31</f>
        <v>0</v>
      </c>
      <c r="E32" s="324">
        <f>$B$3*'[1]C Privados original'!E31</f>
        <v>31017775.833537202</v>
      </c>
      <c r="F32" s="324">
        <f>$B$3*'[1]C Privados original'!F31</f>
        <v>38337111.163618311</v>
      </c>
      <c r="G32" s="324">
        <f>$B$3*'[1]C Privados original'!G31</f>
        <v>65601578.960593246</v>
      </c>
      <c r="H32" s="324">
        <f>$B$3*'[1]C Privados original'!H31</f>
        <v>0</v>
      </c>
      <c r="I32" s="22">
        <f t="shared" si="0"/>
        <v>134956465.95774877</v>
      </c>
      <c r="J32" s="22"/>
    </row>
    <row r="33" spans="1:10" x14ac:dyDescent="0.25">
      <c r="A33" s="283">
        <v>22</v>
      </c>
      <c r="B33" s="324">
        <f>$B$3*'[1]C Privados original'!B32</f>
        <v>0</v>
      </c>
      <c r="C33" s="324">
        <f>$B$3*'[1]C Privados original'!C32</f>
        <v>0</v>
      </c>
      <c r="D33" s="324">
        <f>$B$3*'[1]C Privados original'!D32</f>
        <v>0</v>
      </c>
      <c r="E33" s="324">
        <f>$B$3*'[1]C Privados original'!E32</f>
        <v>31017775.833537202</v>
      </c>
      <c r="F33" s="324">
        <f>$B$3*'[1]C Privados original'!F32</f>
        <v>38337111.163618311</v>
      </c>
      <c r="G33" s="324">
        <f>$B$3*'[1]C Privados original'!G32</f>
        <v>65601578.960593246</v>
      </c>
      <c r="H33" s="324">
        <f>$B$3*'[1]C Privados original'!H32</f>
        <v>0</v>
      </c>
      <c r="I33" s="22">
        <f t="shared" si="0"/>
        <v>134956465.95774877</v>
      </c>
      <c r="J33" s="22"/>
    </row>
    <row r="34" spans="1:10" x14ac:dyDescent="0.25">
      <c r="A34" s="283">
        <v>23</v>
      </c>
      <c r="B34" s="324">
        <f>$B$3*'[1]C Privados original'!B33</f>
        <v>0</v>
      </c>
      <c r="C34" s="324">
        <f>$B$3*'[1]C Privados original'!C33</f>
        <v>0</v>
      </c>
      <c r="D34" s="324">
        <f>$B$3*'[1]C Privados original'!D33</f>
        <v>0</v>
      </c>
      <c r="E34" s="324">
        <f>$B$3*'[1]C Privados original'!E33</f>
        <v>31017775.833537202</v>
      </c>
      <c r="F34" s="324">
        <f>$B$3*'[1]C Privados original'!F33</f>
        <v>38337111.163618311</v>
      </c>
      <c r="G34" s="324">
        <f>$B$3*'[1]C Privados original'!G33</f>
        <v>65601578.960593246</v>
      </c>
      <c r="H34" s="324">
        <f>$B$3*'[1]C Privados original'!H33</f>
        <v>0</v>
      </c>
      <c r="I34" s="22">
        <f t="shared" si="0"/>
        <v>134956465.95774877</v>
      </c>
      <c r="J34" s="22"/>
    </row>
    <row r="35" spans="1:10" x14ac:dyDescent="0.25">
      <c r="A35" s="283">
        <v>24</v>
      </c>
      <c r="B35" s="324">
        <f>$B$3*'[1]C Privados original'!B34</f>
        <v>0</v>
      </c>
      <c r="C35" s="324">
        <f>$B$3*'[1]C Privados original'!C34</f>
        <v>0</v>
      </c>
      <c r="D35" s="324">
        <f>$B$3*'[1]C Privados original'!D34</f>
        <v>0</v>
      </c>
      <c r="E35" s="324">
        <f>$B$3*'[1]C Privados original'!E34</f>
        <v>31017775.833537202</v>
      </c>
      <c r="F35" s="324">
        <f>$B$3*'[1]C Privados original'!F34</f>
        <v>38337111.163618311</v>
      </c>
      <c r="G35" s="324">
        <f>$B$3*'[1]C Privados original'!G34</f>
        <v>65601578.960593246</v>
      </c>
      <c r="H35" s="324">
        <f>$B$3*'[1]C Privados original'!H34</f>
        <v>0</v>
      </c>
      <c r="I35" s="22">
        <f t="shared" si="0"/>
        <v>134956465.95774877</v>
      </c>
      <c r="J35" s="22"/>
    </row>
    <row r="36" spans="1:10" x14ac:dyDescent="0.25">
      <c r="A36" s="283">
        <v>25</v>
      </c>
      <c r="B36" s="324">
        <f>$B$3*'[1]C Privados original'!B35</f>
        <v>0</v>
      </c>
      <c r="C36" s="324">
        <f>$B$3*'[1]C Privados original'!C35</f>
        <v>0</v>
      </c>
      <c r="D36" s="324">
        <f>$B$3*'[1]C Privados original'!D35</f>
        <v>0</v>
      </c>
      <c r="E36" s="324">
        <f>$B$3*'[1]C Privados original'!E35</f>
        <v>31017775.833537202</v>
      </c>
      <c r="F36" s="324">
        <f>$B$3*'[1]C Privados original'!F35</f>
        <v>38337111.163618311</v>
      </c>
      <c r="G36" s="324">
        <f>$B$3*'[1]C Privados original'!G35</f>
        <v>65601578.960593246</v>
      </c>
      <c r="H36" s="324">
        <f>$B$3*'[1]C Privados original'!H35</f>
        <v>0</v>
      </c>
      <c r="I36" s="22">
        <f t="shared" si="0"/>
        <v>134956465.95774877</v>
      </c>
      <c r="J36" s="22"/>
    </row>
    <row r="37" spans="1:10" x14ac:dyDescent="0.25">
      <c r="A37" s="283">
        <v>26</v>
      </c>
      <c r="B37" s="324">
        <f>$B$3*'[1]C Privados original'!B36</f>
        <v>0</v>
      </c>
      <c r="C37" s="324">
        <f>$B$3*'[1]C Privados original'!C36</f>
        <v>0</v>
      </c>
      <c r="D37" s="324">
        <f>$B$3*'[1]C Privados original'!D36</f>
        <v>0</v>
      </c>
      <c r="E37" s="324">
        <f>$B$3*'[1]C Privados original'!E36</f>
        <v>31017775.833537202</v>
      </c>
      <c r="F37" s="324">
        <f>$B$3*'[1]C Privados original'!F36</f>
        <v>38337111.163618311</v>
      </c>
      <c r="G37" s="324">
        <f>$B$3*'[1]C Privados original'!G36</f>
        <v>65601578.960593246</v>
      </c>
      <c r="H37" s="324">
        <f>$B$3*'[1]C Privados original'!H36</f>
        <v>0</v>
      </c>
      <c r="I37" s="22">
        <f t="shared" si="0"/>
        <v>134956465.95774877</v>
      </c>
      <c r="J37" s="22"/>
    </row>
    <row r="38" spans="1:10" x14ac:dyDescent="0.25">
      <c r="A38" s="283">
        <v>27</v>
      </c>
      <c r="B38" s="324">
        <f>$B$3*'[1]C Privados original'!B37</f>
        <v>0</v>
      </c>
      <c r="C38" s="324">
        <f>$B$3*'[1]C Privados original'!C37</f>
        <v>0</v>
      </c>
      <c r="D38" s="324">
        <f>$B$3*'[1]C Privados original'!D37</f>
        <v>0</v>
      </c>
      <c r="E38" s="324">
        <f>$B$3*'[1]C Privados original'!E37</f>
        <v>31017775.833537202</v>
      </c>
      <c r="F38" s="324">
        <f>$B$3*'[1]C Privados original'!F37</f>
        <v>38337111.163618311</v>
      </c>
      <c r="G38" s="324">
        <f>$B$3*'[1]C Privados original'!G37</f>
        <v>65601578.960593246</v>
      </c>
      <c r="H38" s="324">
        <f>$B$3*'[1]C Privados original'!H37</f>
        <v>0</v>
      </c>
      <c r="I38" s="22">
        <f t="shared" si="0"/>
        <v>134956465.95774877</v>
      </c>
      <c r="J38" s="22"/>
    </row>
    <row r="39" spans="1:10" x14ac:dyDescent="0.25">
      <c r="A39" s="283">
        <v>28</v>
      </c>
      <c r="B39" s="324">
        <f>$B$3*'[1]C Privados original'!B38</f>
        <v>0</v>
      </c>
      <c r="C39" s="324">
        <f>$B$3*'[1]C Privados original'!C38</f>
        <v>0</v>
      </c>
      <c r="D39" s="324">
        <f>$B$3*'[1]C Privados original'!D38</f>
        <v>0</v>
      </c>
      <c r="E39" s="324">
        <f>$B$3*'[1]C Privados original'!E38</f>
        <v>31017775.833537202</v>
      </c>
      <c r="F39" s="324">
        <f>$B$3*'[1]C Privados original'!F38</f>
        <v>38337111.163618311</v>
      </c>
      <c r="G39" s="324">
        <f>$B$3*'[1]C Privados original'!G38</f>
        <v>65601578.960593246</v>
      </c>
      <c r="H39" s="324">
        <f>$B$3*'[1]C Privados original'!H38</f>
        <v>0</v>
      </c>
      <c r="I39" s="22">
        <f t="shared" si="0"/>
        <v>134956465.95774877</v>
      </c>
      <c r="J39" s="22"/>
    </row>
    <row r="40" spans="1:10" x14ac:dyDescent="0.25">
      <c r="A40" s="283">
        <v>29</v>
      </c>
      <c r="B40" s="324">
        <f>$B$3*'[1]C Privados original'!B39</f>
        <v>0</v>
      </c>
      <c r="C40" s="324">
        <f>$B$3*'[1]C Privados original'!C39</f>
        <v>0</v>
      </c>
      <c r="D40" s="324">
        <f>$B$3*'[1]C Privados original'!D39</f>
        <v>0</v>
      </c>
      <c r="E40" s="324">
        <f>$B$3*'[1]C Privados original'!E39</f>
        <v>31017775.833537202</v>
      </c>
      <c r="F40" s="324">
        <f>$B$3*'[1]C Privados original'!F39</f>
        <v>38337111.163618311</v>
      </c>
      <c r="G40" s="324">
        <f>$B$3*'[1]C Privados original'!G39</f>
        <v>65601578.960593246</v>
      </c>
      <c r="H40" s="324">
        <f>$B$3*'[1]C Privados original'!H39</f>
        <v>0</v>
      </c>
      <c r="I40" s="22">
        <f t="shared" si="0"/>
        <v>134956465.95774877</v>
      </c>
      <c r="J40" s="22"/>
    </row>
    <row r="41" spans="1:10" x14ac:dyDescent="0.25">
      <c r="A41" s="283">
        <v>30</v>
      </c>
      <c r="B41" s="324">
        <f>$B$3*'[1]C Privados original'!B40</f>
        <v>0</v>
      </c>
      <c r="C41" s="324">
        <f>$B$3*'[1]C Privados original'!C40</f>
        <v>0</v>
      </c>
      <c r="D41" s="324">
        <f>$B$3*'[1]C Privados original'!D40</f>
        <v>0</v>
      </c>
      <c r="E41" s="324">
        <f>$B$3*'[1]C Privados original'!E40</f>
        <v>31017775.833537202</v>
      </c>
      <c r="F41" s="324">
        <f>$B$3*'[1]C Privados original'!F40</f>
        <v>38337111.163618311</v>
      </c>
      <c r="G41" s="324">
        <f>$B$3*'[1]C Privados original'!G40</f>
        <v>65601578.960593246</v>
      </c>
      <c r="H41" s="324">
        <f>$B$3*'[1]C Privados original'!H40</f>
        <v>0</v>
      </c>
      <c r="I41" s="22">
        <f t="shared" si="0"/>
        <v>134956465.95774877</v>
      </c>
      <c r="J41" s="22"/>
    </row>
    <row r="44" spans="1:10" x14ac:dyDescent="0.25">
      <c r="A44" s="2" t="s">
        <v>272</v>
      </c>
    </row>
    <row r="45" spans="1:10" x14ac:dyDescent="0.25">
      <c r="A45" s="308" t="s">
        <v>234</v>
      </c>
      <c r="B45" s="392" t="s">
        <v>401</v>
      </c>
      <c r="C45" s="393"/>
      <c r="D45" s="394"/>
      <c r="E45" s="392" t="s">
        <v>402</v>
      </c>
      <c r="F45" s="394"/>
      <c r="G45" s="395" t="s">
        <v>403</v>
      </c>
      <c r="H45" s="395" t="s">
        <v>404</v>
      </c>
      <c r="I45" t="s">
        <v>91</v>
      </c>
    </row>
    <row r="46" spans="1:10" x14ac:dyDescent="0.25">
      <c r="A46" s="2"/>
      <c r="B46" s="395" t="s">
        <v>405</v>
      </c>
      <c r="C46" s="395" t="s">
        <v>406</v>
      </c>
      <c r="D46" s="398" t="s">
        <v>271</v>
      </c>
      <c r="E46" s="401" t="s">
        <v>405</v>
      </c>
      <c r="F46" s="395" t="s">
        <v>407</v>
      </c>
      <c r="G46" s="396"/>
      <c r="H46" s="396"/>
      <c r="I46" t="s">
        <v>408</v>
      </c>
    </row>
    <row r="47" spans="1:10" x14ac:dyDescent="0.25">
      <c r="A47" s="2"/>
      <c r="B47" s="396"/>
      <c r="C47" s="396"/>
      <c r="D47" s="399"/>
      <c r="E47" s="402"/>
      <c r="F47" s="396"/>
      <c r="G47" s="396"/>
      <c r="H47" s="396"/>
    </row>
    <row r="48" spans="1:10" x14ac:dyDescent="0.25">
      <c r="A48" s="2"/>
      <c r="B48" s="397"/>
      <c r="C48" s="397"/>
      <c r="D48" s="400"/>
      <c r="E48" s="403"/>
      <c r="F48" s="397"/>
      <c r="G48" s="397"/>
      <c r="H48" s="397"/>
    </row>
    <row r="49" spans="1:9" x14ac:dyDescent="0.25">
      <c r="A49" s="283">
        <v>0</v>
      </c>
      <c r="B49" s="324">
        <f>$B$3*'[1]C Sociales Original'!B8</f>
        <v>8389211841.4914064</v>
      </c>
      <c r="C49" s="324">
        <f>$B$3*'[1]C Sociales Original'!C8</f>
        <v>1082531423.4664018</v>
      </c>
      <c r="D49" s="324">
        <f>$B$3*'[1]C Sociales Original'!D8</f>
        <v>1550352595.9791918</v>
      </c>
      <c r="E49" s="324">
        <f>$B$3*'[1]C Sociales Original'!E8</f>
        <v>0</v>
      </c>
      <c r="F49" s="324">
        <f>$B$3*'[1]C Sociales Original'!F8</f>
        <v>0</v>
      </c>
      <c r="G49" s="324">
        <f>$B$3*'[1]C Sociales Original'!G8</f>
        <v>0</v>
      </c>
      <c r="H49" s="324">
        <f>$B$3*'[1]C Sociales Original'!H8</f>
        <v>1203509951.9999843</v>
      </c>
      <c r="I49" s="22">
        <f>SUM(B49:H49)</f>
        <v>12225605812.936985</v>
      </c>
    </row>
    <row r="50" spans="1:9" x14ac:dyDescent="0.25">
      <c r="A50" s="283">
        <v>1</v>
      </c>
      <c r="B50" s="324">
        <f>$B$3*'[1]C Sociales Original'!B9</f>
        <v>0</v>
      </c>
      <c r="C50" s="324">
        <f>$B$3*'[1]C Sociales Original'!C9</f>
        <v>0</v>
      </c>
      <c r="D50" s="324">
        <f>$B$3*'[1]C Sociales Original'!D9</f>
        <v>0</v>
      </c>
      <c r="E50" s="324">
        <f>$B$3*'[1]C Sociales Original'!E9</f>
        <v>26216287.004660644</v>
      </c>
      <c r="F50" s="324">
        <f>$B$3*'[1]C Sociales Original'!F9</f>
        <v>37322920.459513552</v>
      </c>
      <c r="G50" s="324">
        <f>$B$3*'[1]C Sociales Original'!G9</f>
        <v>10496252.633694919</v>
      </c>
      <c r="H50" s="324">
        <f>$B$3*'[1]C Sociales Original'!H9</f>
        <v>680900144.74606693</v>
      </c>
      <c r="I50" s="22">
        <f t="shared" ref="I50:I79" si="1">SUM(B50:H50)</f>
        <v>754935604.84393609</v>
      </c>
    </row>
    <row r="51" spans="1:9" x14ac:dyDescent="0.25">
      <c r="A51" s="283">
        <v>2</v>
      </c>
      <c r="B51" s="324">
        <f>$B$3*'[1]C Sociales Original'!B10</f>
        <v>0</v>
      </c>
      <c r="C51" s="324">
        <f>$B$3*'[1]C Sociales Original'!C10</f>
        <v>0</v>
      </c>
      <c r="D51" s="324">
        <f>$B$3*'[1]C Sociales Original'!D10</f>
        <v>0</v>
      </c>
      <c r="E51" s="324">
        <f>$B$3*'[1]C Sociales Original'!E10</f>
        <v>26216287.004660644</v>
      </c>
      <c r="F51" s="324">
        <f>$B$3*'[1]C Sociales Original'!F10</f>
        <v>37322920.459513552</v>
      </c>
      <c r="G51" s="324">
        <f>$B$3*'[1]C Sociales Original'!G10</f>
        <v>11808284.212906783</v>
      </c>
      <c r="H51" s="324">
        <f>$B$3*'[1]C Sociales Original'!H10</f>
        <v>0</v>
      </c>
      <c r="I51" s="22">
        <f t="shared" si="1"/>
        <v>75347491.677080974</v>
      </c>
    </row>
    <row r="52" spans="1:9" x14ac:dyDescent="0.25">
      <c r="A52" s="283">
        <v>3</v>
      </c>
      <c r="B52" s="324">
        <f>$B$3*'[1]C Sociales Original'!B11</f>
        <v>0</v>
      </c>
      <c r="C52" s="324">
        <f>$B$3*'[1]C Sociales Original'!C11</f>
        <v>0</v>
      </c>
      <c r="D52" s="324">
        <f>$B$3*'[1]C Sociales Original'!D11</f>
        <v>0</v>
      </c>
      <c r="E52" s="324">
        <f>$B$3*'[1]C Sociales Original'!E11</f>
        <v>26216287.004660644</v>
      </c>
      <c r="F52" s="324">
        <f>$B$3*'[1]C Sociales Original'!F11</f>
        <v>37322920.459513552</v>
      </c>
      <c r="G52" s="324">
        <f>$B$3*'[1]C Sociales Original'!G11</f>
        <v>23616568.425813567</v>
      </c>
      <c r="H52" s="324">
        <f>$B$3*'[1]C Sociales Original'!H11</f>
        <v>0</v>
      </c>
      <c r="I52" s="22">
        <f t="shared" si="1"/>
        <v>87155775.889987767</v>
      </c>
    </row>
    <row r="53" spans="1:9" x14ac:dyDescent="0.25">
      <c r="A53" s="283">
        <v>4</v>
      </c>
      <c r="B53" s="324">
        <f>$B$3*'[1]C Sociales Original'!B12</f>
        <v>0</v>
      </c>
      <c r="C53" s="324">
        <f>$B$3*'[1]C Sociales Original'!C12</f>
        <v>0</v>
      </c>
      <c r="D53" s="324">
        <f>$B$3*'[1]C Sociales Original'!D12</f>
        <v>0</v>
      </c>
      <c r="E53" s="324">
        <f>$B$3*'[1]C Sociales Original'!E12</f>
        <v>26216287.004660644</v>
      </c>
      <c r="F53" s="324">
        <f>$B$3*'[1]C Sociales Original'!F12</f>
        <v>37322920.459513552</v>
      </c>
      <c r="G53" s="324">
        <f>$B$3*'[1]C Sociales Original'!G12</f>
        <v>39360947.376355946</v>
      </c>
      <c r="H53" s="324">
        <f>$B$3*'[1]C Sociales Original'!H12</f>
        <v>0</v>
      </c>
      <c r="I53" s="22">
        <f t="shared" si="1"/>
        <v>102900154.84053014</v>
      </c>
    </row>
    <row r="54" spans="1:9" x14ac:dyDescent="0.25">
      <c r="A54" s="283">
        <v>5</v>
      </c>
      <c r="B54" s="324">
        <f>$B$3*'[1]C Sociales Original'!B13</f>
        <v>0</v>
      </c>
      <c r="C54" s="324">
        <f>$B$3*'[1]C Sociales Original'!C13</f>
        <v>0</v>
      </c>
      <c r="D54" s="324">
        <f>$B$3*'[1]C Sociales Original'!D13</f>
        <v>0</v>
      </c>
      <c r="E54" s="324">
        <f>$B$3*'[1]C Sociales Original'!E13</f>
        <v>26216287.004660644</v>
      </c>
      <c r="F54" s="324">
        <f>$B$3*'[1]C Sociales Original'!F13</f>
        <v>37322920.459513552</v>
      </c>
      <c r="G54" s="324">
        <f>$B$3*'[1]C Sociales Original'!G13</f>
        <v>52481263.168474592</v>
      </c>
      <c r="H54" s="324">
        <f>$B$3*'[1]C Sociales Original'!H13</f>
        <v>0</v>
      </c>
      <c r="I54" s="22">
        <f t="shared" si="1"/>
        <v>116020470.6326488</v>
      </c>
    </row>
    <row r="55" spans="1:9" x14ac:dyDescent="0.25">
      <c r="A55" s="283">
        <v>6</v>
      </c>
      <c r="B55" s="324">
        <f>$B$3*'[1]C Sociales Original'!B14</f>
        <v>0</v>
      </c>
      <c r="C55" s="324">
        <f>$B$3*'[1]C Sociales Original'!C14</f>
        <v>0</v>
      </c>
      <c r="D55" s="324">
        <f>$B$3*'[1]C Sociales Original'!D14</f>
        <v>0</v>
      </c>
      <c r="E55" s="324">
        <f>$B$3*'[1]C Sociales Original'!E14</f>
        <v>26216287.004660644</v>
      </c>
      <c r="F55" s="324">
        <f>$B$3*'[1]C Sociales Original'!F14</f>
        <v>37322920.459513552</v>
      </c>
      <c r="G55" s="324">
        <f>$B$3*'[1]C Sociales Original'!G14</f>
        <v>65601578.960593246</v>
      </c>
      <c r="H55" s="324">
        <f>$B$3*'[1]C Sociales Original'!H14</f>
        <v>0</v>
      </c>
      <c r="I55" s="22">
        <f t="shared" si="1"/>
        <v>129140786.42476743</v>
      </c>
    </row>
    <row r="56" spans="1:9" x14ac:dyDescent="0.25">
      <c r="A56" s="283">
        <v>7</v>
      </c>
      <c r="B56" s="324">
        <f>$B$3*'[1]C Sociales Original'!B15</f>
        <v>0</v>
      </c>
      <c r="C56" s="324">
        <f>$B$3*'[1]C Sociales Original'!C15</f>
        <v>0</v>
      </c>
      <c r="D56" s="324">
        <f>$B$3*'[1]C Sociales Original'!D15</f>
        <v>0</v>
      </c>
      <c r="E56" s="324">
        <f>$B$3*'[1]C Sociales Original'!E15</f>
        <v>26216287.004660644</v>
      </c>
      <c r="F56" s="324">
        <f>$B$3*'[1]C Sociales Original'!F15</f>
        <v>37322920.459513552</v>
      </c>
      <c r="G56" s="324">
        <f>$B$3*'[1]C Sociales Original'!G15</f>
        <v>65601578.960593246</v>
      </c>
      <c r="H56" s="324">
        <f>$B$3*'[1]C Sociales Original'!H15</f>
        <v>0</v>
      </c>
      <c r="I56" s="22">
        <f t="shared" si="1"/>
        <v>129140786.42476743</v>
      </c>
    </row>
    <row r="57" spans="1:9" x14ac:dyDescent="0.25">
      <c r="A57" s="283">
        <v>8</v>
      </c>
      <c r="B57" s="324">
        <f>$B$3*'[1]C Sociales Original'!B16</f>
        <v>0</v>
      </c>
      <c r="C57" s="324">
        <f>$B$3*'[1]C Sociales Original'!C16</f>
        <v>0</v>
      </c>
      <c r="D57" s="324">
        <f>$B$3*'[1]C Sociales Original'!D16</f>
        <v>0</v>
      </c>
      <c r="E57" s="324">
        <f>$B$3*'[1]C Sociales Original'!E16</f>
        <v>26216287.004660644</v>
      </c>
      <c r="F57" s="324">
        <f>$B$3*'[1]C Sociales Original'!F16</f>
        <v>37322920.459513552</v>
      </c>
      <c r="G57" s="324">
        <f>$B$3*'[1]C Sociales Original'!G16</f>
        <v>65601578.960593246</v>
      </c>
      <c r="H57" s="324">
        <f>$B$3*'[1]C Sociales Original'!H16</f>
        <v>0</v>
      </c>
      <c r="I57" s="22">
        <f t="shared" si="1"/>
        <v>129140786.42476743</v>
      </c>
    </row>
    <row r="58" spans="1:9" x14ac:dyDescent="0.25">
      <c r="A58" s="283">
        <v>9</v>
      </c>
      <c r="B58" s="324">
        <f>$B$3*'[1]C Sociales Original'!B17</f>
        <v>0</v>
      </c>
      <c r="C58" s="324">
        <f>$B$3*'[1]C Sociales Original'!C17</f>
        <v>0</v>
      </c>
      <c r="D58" s="324">
        <f>$B$3*'[1]C Sociales Original'!D17</f>
        <v>0</v>
      </c>
      <c r="E58" s="324">
        <f>$B$3*'[1]C Sociales Original'!E17</f>
        <v>26216287.004660644</v>
      </c>
      <c r="F58" s="324">
        <f>$B$3*'[1]C Sociales Original'!F17</f>
        <v>37322920.459513552</v>
      </c>
      <c r="G58" s="324">
        <f>$B$3*'[1]C Sociales Original'!G17</f>
        <v>65601578.960593246</v>
      </c>
      <c r="H58" s="324">
        <f>$B$3*'[1]C Sociales Original'!H17</f>
        <v>0</v>
      </c>
      <c r="I58" s="22">
        <f t="shared" si="1"/>
        <v>129140786.42476743</v>
      </c>
    </row>
    <row r="59" spans="1:9" x14ac:dyDescent="0.25">
      <c r="A59" s="283">
        <v>10</v>
      </c>
      <c r="B59" s="324">
        <f>$B$3*'[1]C Sociales Original'!B18</f>
        <v>0</v>
      </c>
      <c r="C59" s="324">
        <f>$B$3*'[1]C Sociales Original'!C18</f>
        <v>0</v>
      </c>
      <c r="D59" s="324">
        <f>$B$3*'[1]C Sociales Original'!D18</f>
        <v>0</v>
      </c>
      <c r="E59" s="324">
        <f>$B$3*'[1]C Sociales Original'!E18</f>
        <v>26216287.004660644</v>
      </c>
      <c r="F59" s="324">
        <f>$B$3*'[1]C Sociales Original'!F18</f>
        <v>37322920.459513552</v>
      </c>
      <c r="G59" s="324">
        <f>$B$3*'[1]C Sociales Original'!G18</f>
        <v>65601578.960593246</v>
      </c>
      <c r="H59" s="324">
        <f>$B$3*'[1]C Sociales Original'!H18</f>
        <v>0</v>
      </c>
      <c r="I59" s="22">
        <f t="shared" si="1"/>
        <v>129140786.42476743</v>
      </c>
    </row>
    <row r="60" spans="1:9" x14ac:dyDescent="0.25">
      <c r="A60" s="283">
        <v>11</v>
      </c>
      <c r="B60" s="324">
        <f>$B$3*'[1]C Sociales Original'!B19</f>
        <v>0</v>
      </c>
      <c r="C60" s="324">
        <f>$B$3*'[1]C Sociales Original'!C19</f>
        <v>0</v>
      </c>
      <c r="D60" s="324">
        <f>$B$3*'[1]C Sociales Original'!D19</f>
        <v>0</v>
      </c>
      <c r="E60" s="324">
        <f>$B$3*'[1]C Sociales Original'!E19</f>
        <v>26216287.004660644</v>
      </c>
      <c r="F60" s="324">
        <f>$B$3*'[1]C Sociales Original'!F19</f>
        <v>37322920.459513552</v>
      </c>
      <c r="G60" s="324">
        <f>$B$3*'[1]C Sociales Original'!G19</f>
        <v>65601578.960593246</v>
      </c>
      <c r="H60" s="324">
        <f>$B$3*'[1]C Sociales Original'!H19</f>
        <v>0</v>
      </c>
      <c r="I60" s="22">
        <f t="shared" si="1"/>
        <v>129140786.42476743</v>
      </c>
    </row>
    <row r="61" spans="1:9" x14ac:dyDescent="0.25">
      <c r="A61" s="283">
        <v>12</v>
      </c>
      <c r="B61" s="324">
        <f>$B$3*'[1]C Sociales Original'!B20</f>
        <v>0</v>
      </c>
      <c r="C61" s="324">
        <f>$B$3*'[1]C Sociales Original'!C20</f>
        <v>0</v>
      </c>
      <c r="D61" s="324">
        <f>$B$3*'[1]C Sociales Original'!D20</f>
        <v>0</v>
      </c>
      <c r="E61" s="324">
        <f>$B$3*'[1]C Sociales Original'!E20</f>
        <v>26216287.004660644</v>
      </c>
      <c r="F61" s="324">
        <f>$B$3*'[1]C Sociales Original'!F20</f>
        <v>37322920.459513552</v>
      </c>
      <c r="G61" s="324">
        <f>$B$3*'[1]C Sociales Original'!G20</f>
        <v>65601578.960593246</v>
      </c>
      <c r="H61" s="324">
        <f>$B$3*'[1]C Sociales Original'!H20</f>
        <v>0</v>
      </c>
      <c r="I61" s="22">
        <f t="shared" si="1"/>
        <v>129140786.42476743</v>
      </c>
    </row>
    <row r="62" spans="1:9" x14ac:dyDescent="0.25">
      <c r="A62" s="283">
        <v>13</v>
      </c>
      <c r="B62" s="324">
        <f>$B$3*'[1]C Sociales Original'!B21</f>
        <v>0</v>
      </c>
      <c r="C62" s="324">
        <f>$B$3*'[1]C Sociales Original'!C21</f>
        <v>0</v>
      </c>
      <c r="D62" s="324">
        <f>$B$3*'[1]C Sociales Original'!D21</f>
        <v>0</v>
      </c>
      <c r="E62" s="324">
        <f>$B$3*'[1]C Sociales Original'!E21</f>
        <v>26216287.004660644</v>
      </c>
      <c r="F62" s="324">
        <f>$B$3*'[1]C Sociales Original'!F21</f>
        <v>37322920.459513552</v>
      </c>
      <c r="G62" s="324">
        <f>$B$3*'[1]C Sociales Original'!G21</f>
        <v>65601578.960593246</v>
      </c>
      <c r="H62" s="324">
        <f>$B$3*'[1]C Sociales Original'!H21</f>
        <v>0</v>
      </c>
      <c r="I62" s="22">
        <f t="shared" si="1"/>
        <v>129140786.42476743</v>
      </c>
    </row>
    <row r="63" spans="1:9" x14ac:dyDescent="0.25">
      <c r="A63" s="283">
        <v>14</v>
      </c>
      <c r="B63" s="324">
        <f>$B$3*'[1]C Sociales Original'!B22</f>
        <v>0</v>
      </c>
      <c r="C63" s="324">
        <f>$B$3*'[1]C Sociales Original'!C22</f>
        <v>0</v>
      </c>
      <c r="D63" s="324">
        <f>$B$3*'[1]C Sociales Original'!D22</f>
        <v>0</v>
      </c>
      <c r="E63" s="324">
        <f>$B$3*'[1]C Sociales Original'!E22</f>
        <v>26216287.004660644</v>
      </c>
      <c r="F63" s="324">
        <f>$B$3*'[1]C Sociales Original'!F22</f>
        <v>37322920.459513552</v>
      </c>
      <c r="G63" s="324">
        <f>$B$3*'[1]C Sociales Original'!G22</f>
        <v>65601578.960593246</v>
      </c>
      <c r="H63" s="324">
        <f>$B$3*'[1]C Sociales Original'!H22</f>
        <v>0</v>
      </c>
      <c r="I63" s="22">
        <f t="shared" si="1"/>
        <v>129140786.42476743</v>
      </c>
    </row>
    <row r="64" spans="1:9" x14ac:dyDescent="0.25">
      <c r="A64" s="283">
        <v>15</v>
      </c>
      <c r="B64" s="324">
        <f>$B$3*'[1]C Sociales Original'!B23</f>
        <v>0</v>
      </c>
      <c r="C64" s="324">
        <f>$B$3*'[1]C Sociales Original'!C23</f>
        <v>0</v>
      </c>
      <c r="D64" s="324">
        <f>$B$3*'[1]C Sociales Original'!D23</f>
        <v>0</v>
      </c>
      <c r="E64" s="324">
        <f>$B$3*'[1]C Sociales Original'!E23</f>
        <v>26216287.004660644</v>
      </c>
      <c r="F64" s="324">
        <f>$B$3*'[1]C Sociales Original'!F23</f>
        <v>37322920.459513552</v>
      </c>
      <c r="G64" s="324">
        <f>$B$3*'[1]C Sociales Original'!G23</f>
        <v>65601578.960593246</v>
      </c>
      <c r="H64" s="324">
        <f>$B$3*'[1]C Sociales Original'!H23</f>
        <v>0</v>
      </c>
      <c r="I64" s="22">
        <f t="shared" si="1"/>
        <v>129140786.42476743</v>
      </c>
    </row>
    <row r="65" spans="1:9" x14ac:dyDescent="0.25">
      <c r="A65" s="283">
        <v>16</v>
      </c>
      <c r="B65" s="324">
        <f>$B$3*'[1]C Sociales Original'!B24</f>
        <v>0</v>
      </c>
      <c r="C65" s="324">
        <f>$B$3*'[1]C Sociales Original'!C24</f>
        <v>0</v>
      </c>
      <c r="D65" s="324">
        <f>$B$3*'[1]C Sociales Original'!D24</f>
        <v>0</v>
      </c>
      <c r="E65" s="324">
        <f>$B$3*'[1]C Sociales Original'!E24</f>
        <v>26216287.004660644</v>
      </c>
      <c r="F65" s="324">
        <f>$B$3*'[1]C Sociales Original'!F24</f>
        <v>37322920.459513552</v>
      </c>
      <c r="G65" s="324">
        <f>$B$3*'[1]C Sociales Original'!G24</f>
        <v>65601578.960593246</v>
      </c>
      <c r="H65" s="324">
        <f>$B$3*'[1]C Sociales Original'!H24</f>
        <v>0</v>
      </c>
      <c r="I65" s="22">
        <f t="shared" si="1"/>
        <v>129140786.42476743</v>
      </c>
    </row>
    <row r="66" spans="1:9" x14ac:dyDescent="0.25">
      <c r="A66" s="283">
        <v>17</v>
      </c>
      <c r="B66" s="324">
        <f>$B$3*'[1]C Sociales Original'!B25</f>
        <v>0</v>
      </c>
      <c r="C66" s="324">
        <f>$B$3*'[1]C Sociales Original'!C25</f>
        <v>0</v>
      </c>
      <c r="D66" s="324">
        <f>$B$3*'[1]C Sociales Original'!D25</f>
        <v>0</v>
      </c>
      <c r="E66" s="324">
        <f>$B$3*'[1]C Sociales Original'!E25</f>
        <v>26216287.004660644</v>
      </c>
      <c r="F66" s="324">
        <f>$B$3*'[1]C Sociales Original'!F25</f>
        <v>37322920.459513552</v>
      </c>
      <c r="G66" s="324">
        <f>$B$3*'[1]C Sociales Original'!G25</f>
        <v>65601578.960593246</v>
      </c>
      <c r="H66" s="324">
        <f>$B$3*'[1]C Sociales Original'!H25</f>
        <v>0</v>
      </c>
      <c r="I66" s="22">
        <f t="shared" si="1"/>
        <v>129140786.42476743</v>
      </c>
    </row>
    <row r="67" spans="1:9" x14ac:dyDescent="0.25">
      <c r="A67" s="283">
        <v>18</v>
      </c>
      <c r="B67" s="324">
        <f>$B$3*'[1]C Sociales Original'!B26</f>
        <v>0</v>
      </c>
      <c r="C67" s="324">
        <f>$B$3*'[1]C Sociales Original'!C26</f>
        <v>0</v>
      </c>
      <c r="D67" s="324">
        <f>$B$3*'[1]C Sociales Original'!D26</f>
        <v>0</v>
      </c>
      <c r="E67" s="324">
        <f>$B$3*'[1]C Sociales Original'!E26</f>
        <v>26216287.004660644</v>
      </c>
      <c r="F67" s="324">
        <f>$B$3*'[1]C Sociales Original'!F26</f>
        <v>37322920.459513552</v>
      </c>
      <c r="G67" s="324">
        <f>$B$3*'[1]C Sociales Original'!G26</f>
        <v>65601578.960593246</v>
      </c>
      <c r="H67" s="324">
        <f>$B$3*'[1]C Sociales Original'!H26</f>
        <v>0</v>
      </c>
      <c r="I67" s="22">
        <f t="shared" si="1"/>
        <v>129140786.42476743</v>
      </c>
    </row>
    <row r="68" spans="1:9" x14ac:dyDescent="0.25">
      <c r="A68" s="283">
        <v>19</v>
      </c>
      <c r="B68" s="324">
        <f>$B$3*'[1]C Sociales Original'!B27</f>
        <v>0</v>
      </c>
      <c r="C68" s="324">
        <f>$B$3*'[1]C Sociales Original'!C27</f>
        <v>0</v>
      </c>
      <c r="D68" s="324">
        <f>$B$3*'[1]C Sociales Original'!D27</f>
        <v>0</v>
      </c>
      <c r="E68" s="324">
        <f>$B$3*'[1]C Sociales Original'!E27</f>
        <v>26216287.004660644</v>
      </c>
      <c r="F68" s="324">
        <f>$B$3*'[1]C Sociales Original'!F27</f>
        <v>37322920.459513552</v>
      </c>
      <c r="G68" s="324">
        <f>$B$3*'[1]C Sociales Original'!G27</f>
        <v>65601578.960593246</v>
      </c>
      <c r="H68" s="324">
        <f>$B$3*'[1]C Sociales Original'!H27</f>
        <v>0</v>
      </c>
      <c r="I68" s="22">
        <f t="shared" si="1"/>
        <v>129140786.42476743</v>
      </c>
    </row>
    <row r="69" spans="1:9" x14ac:dyDescent="0.25">
      <c r="A69" s="283">
        <v>20</v>
      </c>
      <c r="B69" s="324">
        <f>$B$3*'[1]C Sociales Original'!B28</f>
        <v>0</v>
      </c>
      <c r="C69" s="324">
        <f>$B$3*'[1]C Sociales Original'!C28</f>
        <v>0</v>
      </c>
      <c r="D69" s="324">
        <f>$B$3*'[1]C Sociales Original'!D28</f>
        <v>0</v>
      </c>
      <c r="E69" s="324">
        <f>$B$3*'[1]C Sociales Original'!E28</f>
        <v>26216287.004660644</v>
      </c>
      <c r="F69" s="324">
        <f>$B$3*'[1]C Sociales Original'!F28</f>
        <v>37322920.459513552</v>
      </c>
      <c r="G69" s="324">
        <f>$B$3*'[1]C Sociales Original'!G28</f>
        <v>65601578.960593246</v>
      </c>
      <c r="H69" s="324">
        <f>$B$3*'[1]C Sociales Original'!H28</f>
        <v>0</v>
      </c>
      <c r="I69" s="22">
        <f t="shared" si="1"/>
        <v>129140786.42476743</v>
      </c>
    </row>
    <row r="70" spans="1:9" x14ac:dyDescent="0.25">
      <c r="A70" s="283">
        <v>21</v>
      </c>
      <c r="B70" s="324">
        <f>$B$3*'[1]C Sociales Original'!B29</f>
        <v>0</v>
      </c>
      <c r="C70" s="324">
        <f>$B$3*'[1]C Sociales Original'!C29</f>
        <v>0</v>
      </c>
      <c r="D70" s="324">
        <f>$B$3*'[1]C Sociales Original'!D29</f>
        <v>0</v>
      </c>
      <c r="E70" s="324">
        <f>$B$3*'[1]C Sociales Original'!E29</f>
        <v>26216287.004660644</v>
      </c>
      <c r="F70" s="324">
        <f>$B$3*'[1]C Sociales Original'!F29</f>
        <v>37322920.459513552</v>
      </c>
      <c r="G70" s="324">
        <f>$B$3*'[1]C Sociales Original'!G29</f>
        <v>65601578.960593246</v>
      </c>
      <c r="H70" s="324">
        <f>$B$3*'[1]C Sociales Original'!H29</f>
        <v>0</v>
      </c>
      <c r="I70" s="22">
        <f t="shared" si="1"/>
        <v>129140786.42476743</v>
      </c>
    </row>
    <row r="71" spans="1:9" x14ac:dyDescent="0.25">
      <c r="A71" s="283">
        <v>22</v>
      </c>
      <c r="B71" s="324">
        <f>$B$3*'[1]C Sociales Original'!B30</f>
        <v>0</v>
      </c>
      <c r="C71" s="324">
        <f>$B$3*'[1]C Sociales Original'!C30</f>
        <v>0</v>
      </c>
      <c r="D71" s="324">
        <f>$B$3*'[1]C Sociales Original'!D30</f>
        <v>0</v>
      </c>
      <c r="E71" s="324">
        <f>$B$3*'[1]C Sociales Original'!E30</f>
        <v>26216287.004660644</v>
      </c>
      <c r="F71" s="324">
        <f>$B$3*'[1]C Sociales Original'!F30</f>
        <v>37322920.459513552</v>
      </c>
      <c r="G71" s="324">
        <f>$B$3*'[1]C Sociales Original'!G30</f>
        <v>65601578.960593246</v>
      </c>
      <c r="H71" s="324">
        <f>$B$3*'[1]C Sociales Original'!H30</f>
        <v>0</v>
      </c>
      <c r="I71" s="22">
        <f t="shared" si="1"/>
        <v>129140786.42476743</v>
      </c>
    </row>
    <row r="72" spans="1:9" x14ac:dyDescent="0.25">
      <c r="A72" s="283">
        <v>23</v>
      </c>
      <c r="B72" s="324">
        <f>$B$3*'[1]C Sociales Original'!B31</f>
        <v>0</v>
      </c>
      <c r="C72" s="324">
        <f>$B$3*'[1]C Sociales Original'!C31</f>
        <v>0</v>
      </c>
      <c r="D72" s="324">
        <f>$B$3*'[1]C Sociales Original'!D31</f>
        <v>0</v>
      </c>
      <c r="E72" s="324">
        <f>$B$3*'[1]C Sociales Original'!E31</f>
        <v>26216287.004660644</v>
      </c>
      <c r="F72" s="324">
        <f>$B$3*'[1]C Sociales Original'!F31</f>
        <v>37322920.459513552</v>
      </c>
      <c r="G72" s="324">
        <f>$B$3*'[1]C Sociales Original'!G31</f>
        <v>65601578.960593246</v>
      </c>
      <c r="H72" s="324">
        <f>$B$3*'[1]C Sociales Original'!H31</f>
        <v>0</v>
      </c>
      <c r="I72" s="22">
        <f t="shared" si="1"/>
        <v>129140786.42476743</v>
      </c>
    </row>
    <row r="73" spans="1:9" x14ac:dyDescent="0.25">
      <c r="A73" s="283">
        <v>24</v>
      </c>
      <c r="B73" s="324">
        <f>$B$3*'[1]C Sociales Original'!B32</f>
        <v>0</v>
      </c>
      <c r="C73" s="324">
        <f>$B$3*'[1]C Sociales Original'!C32</f>
        <v>0</v>
      </c>
      <c r="D73" s="324">
        <f>$B$3*'[1]C Sociales Original'!D32</f>
        <v>0</v>
      </c>
      <c r="E73" s="324">
        <f>$B$3*'[1]C Sociales Original'!E32</f>
        <v>26216287.004660644</v>
      </c>
      <c r="F73" s="324">
        <f>$B$3*'[1]C Sociales Original'!F32</f>
        <v>37322920.459513552</v>
      </c>
      <c r="G73" s="324">
        <f>$B$3*'[1]C Sociales Original'!G32</f>
        <v>65601578.960593246</v>
      </c>
      <c r="H73" s="324">
        <f>$B$3*'[1]C Sociales Original'!H32</f>
        <v>0</v>
      </c>
      <c r="I73" s="22">
        <f t="shared" si="1"/>
        <v>129140786.42476743</v>
      </c>
    </row>
    <row r="74" spans="1:9" x14ac:dyDescent="0.25">
      <c r="A74" s="283">
        <v>25</v>
      </c>
      <c r="B74" s="324">
        <f>$B$3*'[1]C Sociales Original'!B33</f>
        <v>0</v>
      </c>
      <c r="C74" s="324">
        <f>$B$3*'[1]C Sociales Original'!C33</f>
        <v>0</v>
      </c>
      <c r="D74" s="324">
        <f>$B$3*'[1]C Sociales Original'!D33</f>
        <v>0</v>
      </c>
      <c r="E74" s="324">
        <f>$B$3*'[1]C Sociales Original'!E33</f>
        <v>26216287.004660644</v>
      </c>
      <c r="F74" s="324">
        <f>$B$3*'[1]C Sociales Original'!F33</f>
        <v>37322920.459513552</v>
      </c>
      <c r="G74" s="324">
        <f>$B$3*'[1]C Sociales Original'!G33</f>
        <v>65601578.960593246</v>
      </c>
      <c r="H74" s="324">
        <f>$B$3*'[1]C Sociales Original'!H33</f>
        <v>0</v>
      </c>
      <c r="I74" s="22">
        <f t="shared" si="1"/>
        <v>129140786.42476743</v>
      </c>
    </row>
    <row r="75" spans="1:9" x14ac:dyDescent="0.25">
      <c r="A75" s="283">
        <v>26</v>
      </c>
      <c r="B75" s="324">
        <f>$B$3*'[1]C Sociales Original'!B34</f>
        <v>0</v>
      </c>
      <c r="C75" s="324">
        <f>$B$3*'[1]C Sociales Original'!C34</f>
        <v>0</v>
      </c>
      <c r="D75" s="324">
        <f>$B$3*'[1]C Sociales Original'!D34</f>
        <v>0</v>
      </c>
      <c r="E75" s="324">
        <f>$B$3*'[1]C Sociales Original'!E34</f>
        <v>26216287.004660644</v>
      </c>
      <c r="F75" s="324">
        <f>$B$3*'[1]C Sociales Original'!F34</f>
        <v>37322920.459513552</v>
      </c>
      <c r="G75" s="324">
        <f>$B$3*'[1]C Sociales Original'!G34</f>
        <v>65601578.960593246</v>
      </c>
      <c r="H75" s="324">
        <f>$B$3*'[1]C Sociales Original'!H34</f>
        <v>0</v>
      </c>
      <c r="I75" s="22">
        <f t="shared" si="1"/>
        <v>129140786.42476743</v>
      </c>
    </row>
    <row r="76" spans="1:9" x14ac:dyDescent="0.25">
      <c r="A76" s="283">
        <v>27</v>
      </c>
      <c r="B76" s="324">
        <f>$B$3*'[1]C Sociales Original'!B35</f>
        <v>0</v>
      </c>
      <c r="C76" s="324">
        <f>$B$3*'[1]C Sociales Original'!C35</f>
        <v>0</v>
      </c>
      <c r="D76" s="324">
        <f>$B$3*'[1]C Sociales Original'!D35</f>
        <v>0</v>
      </c>
      <c r="E76" s="324">
        <f>$B$3*'[1]C Sociales Original'!E35</f>
        <v>26216287.004660644</v>
      </c>
      <c r="F76" s="324">
        <f>$B$3*'[1]C Sociales Original'!F35</f>
        <v>37322920.459513552</v>
      </c>
      <c r="G76" s="324">
        <f>$B$3*'[1]C Sociales Original'!G35</f>
        <v>65601578.960593246</v>
      </c>
      <c r="H76" s="324">
        <f>$B$3*'[1]C Sociales Original'!H35</f>
        <v>0</v>
      </c>
      <c r="I76" s="22">
        <f t="shared" si="1"/>
        <v>129140786.42476743</v>
      </c>
    </row>
    <row r="77" spans="1:9" x14ac:dyDescent="0.25">
      <c r="A77" s="283">
        <v>28</v>
      </c>
      <c r="B77" s="324">
        <f>$B$3*'[1]C Sociales Original'!B36</f>
        <v>0</v>
      </c>
      <c r="C77" s="324">
        <f>$B$3*'[1]C Sociales Original'!C36</f>
        <v>0</v>
      </c>
      <c r="D77" s="324">
        <f>$B$3*'[1]C Sociales Original'!D36</f>
        <v>0</v>
      </c>
      <c r="E77" s="324">
        <f>$B$3*'[1]C Sociales Original'!E36</f>
        <v>26216287.004660644</v>
      </c>
      <c r="F77" s="324">
        <f>$B$3*'[1]C Sociales Original'!F36</f>
        <v>37322920.459513552</v>
      </c>
      <c r="G77" s="324">
        <f>$B$3*'[1]C Sociales Original'!G36</f>
        <v>65601578.960593246</v>
      </c>
      <c r="H77" s="324">
        <f>$B$3*'[1]C Sociales Original'!H36</f>
        <v>0</v>
      </c>
      <c r="I77" s="22">
        <f t="shared" si="1"/>
        <v>129140786.42476743</v>
      </c>
    </row>
    <row r="78" spans="1:9" x14ac:dyDescent="0.25">
      <c r="A78" s="283">
        <v>29</v>
      </c>
      <c r="B78" s="324">
        <f>$B$3*'[1]C Sociales Original'!B37</f>
        <v>0</v>
      </c>
      <c r="C78" s="324">
        <f>$B$3*'[1]C Sociales Original'!C37</f>
        <v>0</v>
      </c>
      <c r="D78" s="324">
        <f>$B$3*'[1]C Sociales Original'!D37</f>
        <v>0</v>
      </c>
      <c r="E78" s="324">
        <f>$B$3*'[1]C Sociales Original'!E37</f>
        <v>26216287.004660644</v>
      </c>
      <c r="F78" s="324">
        <f>$B$3*'[1]C Sociales Original'!F37</f>
        <v>37322920.459513552</v>
      </c>
      <c r="G78" s="324">
        <f>$B$3*'[1]C Sociales Original'!G37</f>
        <v>65601578.960593246</v>
      </c>
      <c r="H78" s="324">
        <f>$B$3*'[1]C Sociales Original'!H37</f>
        <v>0</v>
      </c>
      <c r="I78" s="22">
        <f t="shared" si="1"/>
        <v>129140786.42476743</v>
      </c>
    </row>
    <row r="79" spans="1:9" x14ac:dyDescent="0.25">
      <c r="A79" s="283">
        <v>30</v>
      </c>
      <c r="B79" s="324">
        <f>$B$3*'[1]C Sociales Original'!B38</f>
        <v>0</v>
      </c>
      <c r="C79" s="324">
        <f>$B$3*'[1]C Sociales Original'!C38</f>
        <v>0</v>
      </c>
      <c r="D79" s="324">
        <f>$B$3*'[1]C Sociales Original'!D38</f>
        <v>0</v>
      </c>
      <c r="E79" s="324">
        <f>$B$3*'[1]C Sociales Original'!E38</f>
        <v>26216287.004660644</v>
      </c>
      <c r="F79" s="324">
        <f>$B$3*'[1]C Sociales Original'!F38</f>
        <v>37322920.459513552</v>
      </c>
      <c r="G79" s="324">
        <f>$B$3*'[1]C Sociales Original'!G38</f>
        <v>65601578.960593246</v>
      </c>
      <c r="H79" s="324">
        <f>$B$3*'[1]C Sociales Original'!H38</f>
        <v>0</v>
      </c>
      <c r="I79" s="22">
        <f t="shared" si="1"/>
        <v>129140786.42476743</v>
      </c>
    </row>
  </sheetData>
  <mergeCells count="18">
    <mergeCell ref="B45:D45"/>
    <mergeCell ref="E45:F45"/>
    <mergeCell ref="G45:G48"/>
    <mergeCell ref="H45:H48"/>
    <mergeCell ref="B46:B48"/>
    <mergeCell ref="C46:C48"/>
    <mergeCell ref="D46:D48"/>
    <mergeCell ref="E46:E48"/>
    <mergeCell ref="F46:F48"/>
    <mergeCell ref="B7:D7"/>
    <mergeCell ref="E7:F7"/>
    <mergeCell ref="G7:G10"/>
    <mergeCell ref="H7:H10"/>
    <mergeCell ref="B8:B10"/>
    <mergeCell ref="C8:C10"/>
    <mergeCell ref="D8:D10"/>
    <mergeCell ref="E8:E10"/>
    <mergeCell ref="F8:F1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66"/>
  <sheetViews>
    <sheetView showGridLines="0" tabSelected="1" view="pageBreakPreview" zoomScale="40" zoomScaleNormal="55" zoomScaleSheetLayoutView="40" workbookViewId="0">
      <pane xSplit="1" ySplit="5" topLeftCell="B6" activePane="bottomRight" state="frozen"/>
      <selection pane="topRight" activeCell="B1" sqref="B1"/>
      <selection pane="bottomLeft" activeCell="A3" sqref="A3"/>
      <selection pane="bottomRight" activeCell="R83" sqref="R83"/>
    </sheetView>
  </sheetViews>
  <sheetFormatPr baseColWidth="10" defaultRowHeight="15" x14ac:dyDescent="0.25"/>
  <cols>
    <col min="1" max="1" width="18.85546875" customWidth="1"/>
    <col min="2" max="32" width="13.7109375" bestFit="1" customWidth="1"/>
  </cols>
  <sheetData>
    <row r="1" spans="1:32" ht="18.75" x14ac:dyDescent="0.3">
      <c r="A1" s="404" t="s">
        <v>413</v>
      </c>
      <c r="B1" s="404"/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</row>
    <row r="2" spans="1:32" ht="18.75" x14ac:dyDescent="0.3">
      <c r="A2" s="404" t="s">
        <v>419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404"/>
      <c r="R2" s="404"/>
      <c r="S2" s="404"/>
      <c r="T2" s="404"/>
      <c r="U2" s="404"/>
      <c r="V2" s="404"/>
      <c r="W2" s="404"/>
      <c r="X2" s="404"/>
      <c r="Y2" s="404"/>
      <c r="Z2" s="404"/>
      <c r="AA2" s="404"/>
      <c r="AB2" s="404"/>
      <c r="AC2" s="404"/>
      <c r="AD2" s="404"/>
      <c r="AE2" s="404"/>
      <c r="AF2" s="404"/>
    </row>
    <row r="4" spans="1:32" ht="15.75" thickBot="1" x14ac:dyDescent="0.3"/>
    <row r="5" spans="1:32" x14ac:dyDescent="0.25">
      <c r="A5" s="273" t="s">
        <v>244</v>
      </c>
      <c r="B5" s="12" t="s">
        <v>5</v>
      </c>
      <c r="C5" s="12" t="s">
        <v>4</v>
      </c>
      <c r="D5" s="12" t="s">
        <v>6</v>
      </c>
      <c r="E5" s="12" t="s">
        <v>7</v>
      </c>
      <c r="F5" s="12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  <c r="O5" s="12" t="s">
        <v>17</v>
      </c>
      <c r="P5" s="12" t="s">
        <v>18</v>
      </c>
      <c r="Q5" s="12" t="s">
        <v>19</v>
      </c>
      <c r="R5" s="12" t="s">
        <v>20</v>
      </c>
      <c r="S5" s="12" t="s">
        <v>21</v>
      </c>
      <c r="T5" s="12" t="s">
        <v>22</v>
      </c>
      <c r="U5" s="12" t="s">
        <v>23</v>
      </c>
      <c r="V5" s="12" t="s">
        <v>24</v>
      </c>
      <c r="W5" s="12" t="s">
        <v>25</v>
      </c>
      <c r="X5" s="12" t="s">
        <v>26</v>
      </c>
      <c r="Y5" s="12" t="s">
        <v>27</v>
      </c>
      <c r="Z5" s="12" t="s">
        <v>28</v>
      </c>
      <c r="AA5" s="12" t="s">
        <v>29</v>
      </c>
      <c r="AB5" s="12" t="s">
        <v>30</v>
      </c>
      <c r="AC5" s="12" t="s">
        <v>31</v>
      </c>
      <c r="AD5" s="12" t="s">
        <v>32</v>
      </c>
      <c r="AE5" s="12" t="s">
        <v>33</v>
      </c>
      <c r="AF5" s="274" t="s">
        <v>34</v>
      </c>
    </row>
    <row r="6" spans="1:32" x14ac:dyDescent="0.25">
      <c r="A6" s="275" t="str">
        <f>+'5. Flujo Agrícola'!B3</f>
        <v>Secano</v>
      </c>
      <c r="B6" s="277">
        <f>+'5. Flujo Agrícola'!C3*'3. Matriz I-C-B'!$E3+'5. Flujo Agrícola'!C39*'3. Matriz I-C-B'!$E3</f>
        <v>0</v>
      </c>
      <c r="C6" s="277">
        <f>+'5. Flujo Agrícola'!D3*'3. Matriz I-C-B'!$E3+'5. Flujo Agrícola'!D39*'3. Matriz I-C-B'!$E3*'4. Factores'!C13</f>
        <v>0</v>
      </c>
      <c r="D6" s="277">
        <f>+'5. Flujo Agrícola'!E3*'3. Matriz I-C-B'!$E3+'5. Flujo Agrícola'!E39*'3. Matriz I-C-B'!$E3*'4. Factores'!D13</f>
        <v>0</v>
      </c>
      <c r="E6" s="277">
        <f>+'5. Flujo Agrícola'!F3*'3. Matriz I-C-B'!$E3+'5. Flujo Agrícola'!F39*'3. Matriz I-C-B'!$E3*'4. Factores'!E13</f>
        <v>0</v>
      </c>
      <c r="F6" s="277">
        <f>+'5. Flujo Agrícola'!G3*'3. Matriz I-C-B'!$E3+'5. Flujo Agrícola'!G39*'3. Matriz I-C-B'!$E3*'4. Factores'!F13</f>
        <v>0</v>
      </c>
      <c r="G6" s="277">
        <f>+'5. Flujo Agrícola'!H3*'3. Matriz I-C-B'!$E3+'5. Flujo Agrícola'!H39*'3. Matriz I-C-B'!$E3*'4. Factores'!G13</f>
        <v>0</v>
      </c>
      <c r="H6" s="277">
        <f>+'5. Flujo Agrícola'!I3*'3. Matriz I-C-B'!$E3+'5. Flujo Agrícola'!I39*'3. Matriz I-C-B'!$E3*'4. Factores'!H13</f>
        <v>0</v>
      </c>
      <c r="I6" s="277">
        <f>+'5. Flujo Agrícola'!J3*'3. Matriz I-C-B'!$E3+'5. Flujo Agrícola'!J39*'3. Matriz I-C-B'!$E3*'4. Factores'!I13</f>
        <v>0</v>
      </c>
      <c r="J6" s="277">
        <f>+'5. Flujo Agrícola'!K3*'3. Matriz I-C-B'!$E3+'5. Flujo Agrícola'!K39*'3. Matriz I-C-B'!$E3*'4. Factores'!J13</f>
        <v>0</v>
      </c>
      <c r="K6" s="277">
        <f>+'5. Flujo Agrícola'!L3*'3. Matriz I-C-B'!$E3+'5. Flujo Agrícola'!L39*'3. Matriz I-C-B'!$E3*'4. Factores'!K13</f>
        <v>0</v>
      </c>
      <c r="L6" s="277">
        <f>+'5. Flujo Agrícola'!M3*'3. Matriz I-C-B'!$E3+'5. Flujo Agrícola'!M39*'3. Matriz I-C-B'!$E3*'4. Factores'!L13</f>
        <v>0</v>
      </c>
      <c r="M6" s="277">
        <f>+'5. Flujo Agrícola'!N3*'3. Matriz I-C-B'!$E3+'5. Flujo Agrícola'!N39*'3. Matriz I-C-B'!$E3*'4. Factores'!M13</f>
        <v>0</v>
      </c>
      <c r="N6" s="277">
        <f>+'5. Flujo Agrícola'!O3*'3. Matriz I-C-B'!$E3+'5. Flujo Agrícola'!O39*'3. Matriz I-C-B'!$E3*'4. Factores'!N13</f>
        <v>0</v>
      </c>
      <c r="O6" s="277">
        <f>+'5. Flujo Agrícola'!P3*'3. Matriz I-C-B'!$E3+'5. Flujo Agrícola'!P39*'3. Matriz I-C-B'!$E3*'4. Factores'!O13</f>
        <v>0</v>
      </c>
      <c r="P6" s="277">
        <f>+'5. Flujo Agrícola'!Q3*'3. Matriz I-C-B'!$E3+'5. Flujo Agrícola'!Q39*'3. Matriz I-C-B'!$E3*'4. Factores'!P13</f>
        <v>0</v>
      </c>
      <c r="Q6" s="277">
        <f>+'5. Flujo Agrícola'!R3*'3. Matriz I-C-B'!$E3+'5. Flujo Agrícola'!R39*'3. Matriz I-C-B'!$E3*'4. Factores'!Q13</f>
        <v>0</v>
      </c>
      <c r="R6" s="277">
        <f>+'5. Flujo Agrícola'!S3*'3. Matriz I-C-B'!$E3+'5. Flujo Agrícola'!S39*'3. Matriz I-C-B'!$E3*'4. Factores'!R13</f>
        <v>0</v>
      </c>
      <c r="S6" s="277">
        <f>+'5. Flujo Agrícola'!T3*'3. Matriz I-C-B'!$E3+'5. Flujo Agrícola'!T39*'3. Matriz I-C-B'!$E3*'4. Factores'!S13</f>
        <v>0</v>
      </c>
      <c r="T6" s="277">
        <f>+'5. Flujo Agrícola'!U3*'3. Matriz I-C-B'!$E3+'5. Flujo Agrícola'!U39*'3. Matriz I-C-B'!$E3*'4. Factores'!T13</f>
        <v>0</v>
      </c>
      <c r="U6" s="277">
        <f>+'5. Flujo Agrícola'!V3*'3. Matriz I-C-B'!$E3+'5. Flujo Agrícola'!V39*'3. Matriz I-C-B'!$E3*'4. Factores'!U13</f>
        <v>0</v>
      </c>
      <c r="V6" s="277">
        <f>+'5. Flujo Agrícola'!W3*'3. Matriz I-C-B'!$E3+'5. Flujo Agrícola'!W39*'3. Matriz I-C-B'!$E3*'4. Factores'!V13</f>
        <v>0</v>
      </c>
      <c r="W6" s="277">
        <f>+'5. Flujo Agrícola'!X3*'3. Matriz I-C-B'!$E3+'5. Flujo Agrícola'!X39*'3. Matriz I-C-B'!$E3*'4. Factores'!W13</f>
        <v>0</v>
      </c>
      <c r="X6" s="277">
        <f>+'5. Flujo Agrícola'!Y3*'3. Matriz I-C-B'!$E3+'5. Flujo Agrícola'!Y39*'3. Matriz I-C-B'!$E3*'4. Factores'!X13</f>
        <v>0</v>
      </c>
      <c r="Y6" s="277">
        <f>+'5. Flujo Agrícola'!Z3*'3. Matriz I-C-B'!$E3+'5. Flujo Agrícola'!Z39*'3. Matriz I-C-B'!$E3*'4. Factores'!Y13</f>
        <v>0</v>
      </c>
      <c r="Z6" s="277">
        <f>+'5. Flujo Agrícola'!AA3*'3. Matriz I-C-B'!$E3+'5. Flujo Agrícola'!AA39*'3. Matriz I-C-B'!$E3*'4. Factores'!Z13</f>
        <v>0</v>
      </c>
      <c r="AA6" s="277">
        <f>+'5. Flujo Agrícola'!AB3*'3. Matriz I-C-B'!$E3+'5. Flujo Agrícola'!AB39*'3. Matriz I-C-B'!$E3*'4. Factores'!AA13</f>
        <v>0</v>
      </c>
      <c r="AB6" s="277">
        <f>+'5. Flujo Agrícola'!AC3*'3. Matriz I-C-B'!$E3+'5. Flujo Agrícola'!AC39*'3. Matriz I-C-B'!$E3*'4. Factores'!AB13</f>
        <v>0</v>
      </c>
      <c r="AC6" s="277">
        <f>+'5. Flujo Agrícola'!AD3*'3. Matriz I-C-B'!$E3+'5. Flujo Agrícola'!AD39*'3. Matriz I-C-B'!$E3*'4. Factores'!AC13</f>
        <v>0</v>
      </c>
      <c r="AD6" s="277">
        <f>+'5. Flujo Agrícola'!AE3*'3. Matriz I-C-B'!$E3+'5. Flujo Agrícola'!AE39*'3. Matriz I-C-B'!$E3*'4. Factores'!AD13</f>
        <v>0</v>
      </c>
      <c r="AE6" s="277">
        <f>+'5. Flujo Agrícola'!AF3*'3. Matriz I-C-B'!$E3+'5. Flujo Agrícola'!AF39*'3. Matriz I-C-B'!$E3*'4. Factores'!AE13</f>
        <v>0</v>
      </c>
      <c r="AF6" s="278">
        <f>+'5. Flujo Agrícola'!AG3*'3. Matriz I-C-B'!$E3+'5. Flujo Agrícola'!AG39*'3. Matriz I-C-B'!$E3*'4. Factores'!AF13</f>
        <v>0</v>
      </c>
    </row>
    <row r="7" spans="1:32" x14ac:dyDescent="0.25">
      <c r="A7" s="275" t="str">
        <f>+'5. Flujo Agrícola'!B4</f>
        <v>Forraje</v>
      </c>
      <c r="B7" s="277">
        <f>+'5. Flujo Agrícola'!C4*'3. Matriz I-C-B'!$E4+'5. Flujo Agrícola'!C40*'3. Matriz I-C-B'!$E4</f>
        <v>4415963.5780000007</v>
      </c>
      <c r="C7" s="277">
        <f>+'5. Flujo Agrícola'!D4*'3. Matriz I-C-B'!$E4+'5. Flujo Agrícola'!D40*'3. Matriz I-C-B'!$E4*'4. Factores'!C14</f>
        <v>4433115.8385094348</v>
      </c>
      <c r="D7" s="277">
        <f>+'5. Flujo Agrícola'!E4*'3. Matriz I-C-B'!$E4+'5. Flujo Agrícola'!E40*'3. Matriz I-C-B'!$E4*'4. Factores'!D14</f>
        <v>4467420.3595283022</v>
      </c>
      <c r="E7" s="277">
        <f>+'5. Flujo Agrícola'!F4*'3. Matriz I-C-B'!$E4+'5. Flujo Agrícola'!F40*'3. Matriz I-C-B'!$E4*'4. Factores'!E14</f>
        <v>4518877.1410566047</v>
      </c>
      <c r="F7" s="277">
        <f>+'5. Flujo Agrícola'!G4*'3. Matriz I-C-B'!$E4+'5. Flujo Agrícola'!G40*'3. Matriz I-C-B'!$E4*'4. Factores'!F14</f>
        <v>4587486.1830943404</v>
      </c>
      <c r="G7" s="277">
        <f>+'5. Flujo Agrícola'!H4*'3. Matriz I-C-B'!$E4+'5. Flujo Agrícola'!H40*'3. Matriz I-C-B'!$E4*'4. Factores'!G14</f>
        <v>4615516.6505471701</v>
      </c>
      <c r="H7" s="277">
        <f>+'5. Flujo Agrícola'!I4*'3. Matriz I-C-B'!$E4+'5. Flujo Agrícola'!I40*'3. Matriz I-C-B'!$E4*'4. Factores'!H14</f>
        <v>4643547.1180000007</v>
      </c>
      <c r="I7" s="277">
        <f>+'5. Flujo Agrícola'!J4*'3. Matriz I-C-B'!$E4+'5. Flujo Agrícola'!J40*'3. Matriz I-C-B'!$E4*'4. Factores'!I14</f>
        <v>4643547.1180000007</v>
      </c>
      <c r="J7" s="277">
        <f>+'5. Flujo Agrícola'!K4*'3. Matriz I-C-B'!$E4+'5. Flujo Agrícola'!K40*'3. Matriz I-C-B'!$E4*'4. Factores'!J14</f>
        <v>4643547.1180000007</v>
      </c>
      <c r="K7" s="277">
        <f>+'5. Flujo Agrícola'!L4*'3. Matriz I-C-B'!$E4+'5. Flujo Agrícola'!L40*'3. Matriz I-C-B'!$E4*'4. Factores'!K14</f>
        <v>4643547.1180000007</v>
      </c>
      <c r="L7" s="277">
        <f>+'5. Flujo Agrícola'!M4*'3. Matriz I-C-B'!$E4+'5. Flujo Agrícola'!M40*'3. Matriz I-C-B'!$E4*'4. Factores'!L14</f>
        <v>4643547.1180000007</v>
      </c>
      <c r="M7" s="277">
        <f>+'5. Flujo Agrícola'!N4*'3. Matriz I-C-B'!$E4+'5. Flujo Agrícola'!N40*'3. Matriz I-C-B'!$E4*'4. Factores'!M14</f>
        <v>4643547.1180000007</v>
      </c>
      <c r="N7" s="277">
        <f>+'5. Flujo Agrícola'!O4*'3. Matriz I-C-B'!$E4+'5. Flujo Agrícola'!O40*'3. Matriz I-C-B'!$E4*'4. Factores'!N14</f>
        <v>4643547.1180000007</v>
      </c>
      <c r="O7" s="277">
        <f>+'5. Flujo Agrícola'!P4*'3. Matriz I-C-B'!$E4+'5. Flujo Agrícola'!P40*'3. Matriz I-C-B'!$E4*'4. Factores'!O14</f>
        <v>4643547.1180000007</v>
      </c>
      <c r="P7" s="277">
        <f>+'5. Flujo Agrícola'!Q4*'3. Matriz I-C-B'!$E4+'5. Flujo Agrícola'!Q40*'3. Matriz I-C-B'!$E4*'4. Factores'!P14</f>
        <v>4643547.1180000007</v>
      </c>
      <c r="Q7" s="277">
        <f>+'5. Flujo Agrícola'!R4*'3. Matriz I-C-B'!$E4+'5. Flujo Agrícola'!R40*'3. Matriz I-C-B'!$E4*'4. Factores'!Q14</f>
        <v>4643547.1180000007</v>
      </c>
      <c r="R7" s="277">
        <f>+'5. Flujo Agrícola'!S4*'3. Matriz I-C-B'!$E4+'5. Flujo Agrícola'!S40*'3. Matriz I-C-B'!$E4*'4. Factores'!R14</f>
        <v>4643547.1180000007</v>
      </c>
      <c r="S7" s="277">
        <f>+'5. Flujo Agrícola'!T4*'3. Matriz I-C-B'!$E4+'5. Flujo Agrícola'!T40*'3. Matriz I-C-B'!$E4*'4. Factores'!S14</f>
        <v>4643547.1180000007</v>
      </c>
      <c r="T7" s="277">
        <f>+'5. Flujo Agrícola'!U4*'3. Matriz I-C-B'!$E4+'5. Flujo Agrícola'!U40*'3. Matriz I-C-B'!$E4*'4. Factores'!T14</f>
        <v>4643547.1180000007</v>
      </c>
      <c r="U7" s="277">
        <f>+'5. Flujo Agrícola'!V4*'3. Matriz I-C-B'!$E4+'5. Flujo Agrícola'!V40*'3. Matriz I-C-B'!$E4*'4. Factores'!U14</f>
        <v>4643547.1180000007</v>
      </c>
      <c r="V7" s="277">
        <f>+'5. Flujo Agrícola'!W4*'3. Matriz I-C-B'!$E4+'5. Flujo Agrícola'!W40*'3. Matriz I-C-B'!$E4*'4. Factores'!V14</f>
        <v>4643547.1180000007</v>
      </c>
      <c r="W7" s="277">
        <f>+'5. Flujo Agrícola'!X4*'3. Matriz I-C-B'!$E4+'5. Flujo Agrícola'!X40*'3. Matriz I-C-B'!$E4*'4. Factores'!W14</f>
        <v>4643547.1180000007</v>
      </c>
      <c r="X7" s="277">
        <f>+'5. Flujo Agrícola'!Y4*'3. Matriz I-C-B'!$E4+'5. Flujo Agrícola'!Y40*'3. Matriz I-C-B'!$E4*'4. Factores'!X14</f>
        <v>4643547.1180000007</v>
      </c>
      <c r="Y7" s="277">
        <f>+'5. Flujo Agrícola'!Z4*'3. Matriz I-C-B'!$E4+'5. Flujo Agrícola'!Z40*'3. Matriz I-C-B'!$E4*'4. Factores'!Y14</f>
        <v>4643547.1180000007</v>
      </c>
      <c r="Z7" s="277">
        <f>+'5. Flujo Agrícola'!AA4*'3. Matriz I-C-B'!$E4+'5. Flujo Agrícola'!AA40*'3. Matriz I-C-B'!$E4*'4. Factores'!Z14</f>
        <v>4643547.1180000007</v>
      </c>
      <c r="AA7" s="277">
        <f>+'5. Flujo Agrícola'!AB4*'3. Matriz I-C-B'!$E4+'5. Flujo Agrícola'!AB40*'3. Matriz I-C-B'!$E4*'4. Factores'!AA14</f>
        <v>4643547.1180000007</v>
      </c>
      <c r="AB7" s="277">
        <f>+'5. Flujo Agrícola'!AC4*'3. Matriz I-C-B'!$E4+'5. Flujo Agrícola'!AC40*'3. Matriz I-C-B'!$E4*'4. Factores'!AB14</f>
        <v>4643547.1180000007</v>
      </c>
      <c r="AC7" s="277">
        <f>+'5. Flujo Agrícola'!AD4*'3. Matriz I-C-B'!$E4+'5. Flujo Agrícola'!AD40*'3. Matriz I-C-B'!$E4*'4. Factores'!AC14</f>
        <v>4643547.1180000007</v>
      </c>
      <c r="AD7" s="277">
        <f>+'5. Flujo Agrícola'!AE4*'3. Matriz I-C-B'!$E4+'5. Flujo Agrícola'!AE40*'3. Matriz I-C-B'!$E4*'4. Factores'!AD14</f>
        <v>4643547.1180000007</v>
      </c>
      <c r="AE7" s="277">
        <f>+'5. Flujo Agrícola'!AF4*'3. Matriz I-C-B'!$E4+'5. Flujo Agrícola'!AF40*'3. Matriz I-C-B'!$E4*'4. Factores'!AE14</f>
        <v>4643547.1180000007</v>
      </c>
      <c r="AF7" s="278">
        <f>+'5. Flujo Agrícola'!AG4*'3. Matriz I-C-B'!$E4+'5. Flujo Agrícola'!AG40*'3. Matriz I-C-B'!$E4*'4. Factores'!AF14</f>
        <v>4643547.1180000007</v>
      </c>
    </row>
    <row r="8" spans="1:32" x14ac:dyDescent="0.25">
      <c r="A8" s="275" t="str">
        <f>+'5. Flujo Agrícola'!B5</f>
        <v>Zapallo camote</v>
      </c>
      <c r="B8" s="277">
        <f ca="1">+'5. Flujo Agrícola'!C5*'3. Matriz I-C-B'!$E5+'5. Flujo Agrícola'!C41*'3. Matriz I-C-B'!$E5</f>
        <v>11259656.209524412</v>
      </c>
      <c r="C8" s="277">
        <f ca="1">+'5. Flujo Agrícola'!D5*'3. Matriz I-C-B'!$E5+'5. Flujo Agrícola'!D41*'3. Matriz I-C-B'!$E5*'4. Factores'!C15</f>
        <v>16235130.618573835</v>
      </c>
      <c r="D8" s="277">
        <f ca="1">+'5. Flujo Agrícola'!E5*'3. Matriz I-C-B'!$E5+'5. Flujo Agrícola'!E41*'3. Matriz I-C-B'!$E5*'4. Factores'!D15</f>
        <v>26186079.436672684</v>
      </c>
      <c r="E8" s="277">
        <f ca="1">+'5. Flujo Agrícola'!F5*'3. Matriz I-C-B'!$E5+'5. Flujo Agrícola'!F41*'3. Matriz I-C-B'!$E5*'4. Factores'!E15</f>
        <v>41112502.663820967</v>
      </c>
      <c r="F8" s="277">
        <f ca="1">+'5. Flujo Agrícola'!G5*'3. Matriz I-C-B'!$E5+'5. Flujo Agrícola'!G41*'3. Matriz I-C-B'!$E5*'4. Factores'!F15</f>
        <v>61014400.300018653</v>
      </c>
      <c r="G8" s="277">
        <f ca="1">+'5. Flujo Agrícola'!H5*'3. Matriz I-C-B'!$E5+'5. Flujo Agrícola'!H41*'3. Matriz I-C-B'!$E5*'4. Factores'!G15</f>
        <v>69145391.163207904</v>
      </c>
      <c r="H8" s="277">
        <f ca="1">+'5. Flujo Agrícola'!I5*'3. Matriz I-C-B'!$E5+'5. Flujo Agrícola'!I41*'3. Matriz I-C-B'!$E5*'4. Factores'!H15</f>
        <v>77276382.026397169</v>
      </c>
      <c r="I8" s="277">
        <f ca="1">+'5. Flujo Agrícola'!J5*'3. Matriz I-C-B'!$E5+'5. Flujo Agrícola'!J41*'3. Matriz I-C-B'!$E5*'4. Factores'!I15</f>
        <v>77276382.026397169</v>
      </c>
      <c r="J8" s="277">
        <f ca="1">+'5. Flujo Agrícola'!K5*'3. Matriz I-C-B'!$E5+'5. Flujo Agrícola'!K41*'3. Matriz I-C-B'!$E5*'4. Factores'!J15</f>
        <v>77276382.026397169</v>
      </c>
      <c r="K8" s="277">
        <f ca="1">+'5. Flujo Agrícola'!L5*'3. Matriz I-C-B'!$E5+'5. Flujo Agrícola'!L41*'3. Matriz I-C-B'!$E5*'4. Factores'!K15</f>
        <v>77276382.026397169</v>
      </c>
      <c r="L8" s="277">
        <f ca="1">+'5. Flujo Agrícola'!M5*'3. Matriz I-C-B'!$E5+'5. Flujo Agrícola'!M41*'3. Matriz I-C-B'!$E5*'4. Factores'!L15</f>
        <v>77276382.026397169</v>
      </c>
      <c r="M8" s="277">
        <f ca="1">+'5. Flujo Agrícola'!N5*'3. Matriz I-C-B'!$E5+'5. Flujo Agrícola'!N41*'3. Matriz I-C-B'!$E5*'4. Factores'!M15</f>
        <v>77276382.026397169</v>
      </c>
      <c r="N8" s="277">
        <f ca="1">+'5. Flujo Agrícola'!O5*'3. Matriz I-C-B'!$E5+'5. Flujo Agrícola'!O41*'3. Matriz I-C-B'!$E5*'4. Factores'!N15</f>
        <v>77276382.026397169</v>
      </c>
      <c r="O8" s="277">
        <f ca="1">+'5. Flujo Agrícola'!P5*'3. Matriz I-C-B'!$E5+'5. Flujo Agrícola'!P41*'3. Matriz I-C-B'!$E5*'4. Factores'!O15</f>
        <v>77276382.026397169</v>
      </c>
      <c r="P8" s="277">
        <f ca="1">+'5. Flujo Agrícola'!Q5*'3. Matriz I-C-B'!$E5+'5. Flujo Agrícola'!Q41*'3. Matriz I-C-B'!$E5*'4. Factores'!P15</f>
        <v>77276382.026397169</v>
      </c>
      <c r="Q8" s="277">
        <f ca="1">+'5. Flujo Agrícola'!R5*'3. Matriz I-C-B'!$E5+'5. Flujo Agrícola'!R41*'3. Matriz I-C-B'!$E5*'4. Factores'!Q15</f>
        <v>77276382.026397169</v>
      </c>
      <c r="R8" s="277">
        <f ca="1">+'5. Flujo Agrícola'!S5*'3. Matriz I-C-B'!$E5+'5. Flujo Agrícola'!S41*'3. Matriz I-C-B'!$E5*'4. Factores'!R15</f>
        <v>77276382.026397169</v>
      </c>
      <c r="S8" s="277">
        <f ca="1">+'5. Flujo Agrícola'!T5*'3. Matriz I-C-B'!$E5+'5. Flujo Agrícola'!T41*'3. Matriz I-C-B'!$E5*'4. Factores'!S15</f>
        <v>77276382.026397169</v>
      </c>
      <c r="T8" s="277">
        <f ca="1">+'5. Flujo Agrícola'!U5*'3. Matriz I-C-B'!$E5+'5. Flujo Agrícola'!U41*'3. Matriz I-C-B'!$E5*'4. Factores'!T15</f>
        <v>77276382.026397169</v>
      </c>
      <c r="U8" s="277">
        <f ca="1">+'5. Flujo Agrícola'!V5*'3. Matriz I-C-B'!$E5+'5. Flujo Agrícola'!V41*'3. Matriz I-C-B'!$E5*'4. Factores'!U15</f>
        <v>77276382.026397169</v>
      </c>
      <c r="V8" s="277">
        <f ca="1">+'5. Flujo Agrícola'!W5*'3. Matriz I-C-B'!$E5+'5. Flujo Agrícola'!W41*'3. Matriz I-C-B'!$E5*'4. Factores'!V15</f>
        <v>77276382.026397169</v>
      </c>
      <c r="W8" s="277">
        <f ca="1">+'5. Flujo Agrícola'!X5*'3. Matriz I-C-B'!$E5+'5. Flujo Agrícola'!X41*'3. Matriz I-C-B'!$E5*'4. Factores'!W15</f>
        <v>77276382.026397169</v>
      </c>
      <c r="X8" s="277">
        <f ca="1">+'5. Flujo Agrícola'!Y5*'3. Matriz I-C-B'!$E5+'5. Flujo Agrícola'!Y41*'3. Matriz I-C-B'!$E5*'4. Factores'!X15</f>
        <v>77276382.026397169</v>
      </c>
      <c r="Y8" s="277">
        <f ca="1">+'5. Flujo Agrícola'!Z5*'3. Matriz I-C-B'!$E5+'5. Flujo Agrícola'!Z41*'3. Matriz I-C-B'!$E5*'4. Factores'!Y15</f>
        <v>77276382.026397169</v>
      </c>
      <c r="Z8" s="277">
        <f ca="1">+'5. Flujo Agrícola'!AA5*'3. Matriz I-C-B'!$E5+'5. Flujo Agrícola'!AA41*'3. Matriz I-C-B'!$E5*'4. Factores'!Z15</f>
        <v>77276382.026397169</v>
      </c>
      <c r="AA8" s="277">
        <f ca="1">+'5. Flujo Agrícola'!AB5*'3. Matriz I-C-B'!$E5+'5. Flujo Agrícola'!AB41*'3. Matriz I-C-B'!$E5*'4. Factores'!AA15</f>
        <v>77276382.026397169</v>
      </c>
      <c r="AB8" s="277">
        <f ca="1">+'5. Flujo Agrícola'!AC5*'3. Matriz I-C-B'!$E5+'5. Flujo Agrícola'!AC41*'3. Matriz I-C-B'!$E5*'4. Factores'!AB15</f>
        <v>77276382.026397169</v>
      </c>
      <c r="AC8" s="277">
        <f ca="1">+'5. Flujo Agrícola'!AD5*'3. Matriz I-C-B'!$E5+'5. Flujo Agrícola'!AD41*'3. Matriz I-C-B'!$E5*'4. Factores'!AC15</f>
        <v>77276382.026397169</v>
      </c>
      <c r="AD8" s="277">
        <f ca="1">+'5. Flujo Agrícola'!AE5*'3. Matriz I-C-B'!$E5+'5. Flujo Agrícola'!AE41*'3. Matriz I-C-B'!$E5*'4. Factores'!AD15</f>
        <v>77276382.026397169</v>
      </c>
      <c r="AE8" s="277">
        <f ca="1">+'5. Flujo Agrícola'!AF5*'3. Matriz I-C-B'!$E5+'5. Flujo Agrícola'!AF41*'3. Matriz I-C-B'!$E5*'4. Factores'!AE15</f>
        <v>77276382.026397169</v>
      </c>
      <c r="AF8" s="278">
        <f ca="1">+'5. Flujo Agrícola'!AG5*'3. Matriz I-C-B'!$E5+'5. Flujo Agrícola'!AG41*'3. Matriz I-C-B'!$E5*'4. Factores'!AF15</f>
        <v>77276382.026397169</v>
      </c>
    </row>
    <row r="9" spans="1:32" x14ac:dyDescent="0.25">
      <c r="A9" s="275" t="str">
        <f>+'5. Flujo Agrícola'!B6</f>
        <v>Arveja</v>
      </c>
      <c r="B9" s="277">
        <f ca="1">+'5. Flujo Agrícola'!C6*'3. Matriz I-C-B'!$E6+'5. Flujo Agrícola'!C42*'3. Matriz I-C-B'!$E6</f>
        <v>55100881.499945417</v>
      </c>
      <c r="C9" s="277">
        <f ca="1">+'5. Flujo Agrícola'!D6*'3. Matriz I-C-B'!$E6+'5. Flujo Agrícola'!D42*'3. Matriz I-C-B'!$E6*'4. Factores'!C16</f>
        <v>66210397.940616474</v>
      </c>
      <c r="D9" s="277">
        <f ca="1">+'5. Flujo Agrícola'!E6*'3. Matriz I-C-B'!$E6+'5. Flujo Agrícola'!E42*'3. Matriz I-C-B'!$E6*'4. Factores'!D16</f>
        <v>88429430.821958587</v>
      </c>
      <c r="E9" s="277">
        <f ca="1">+'5. Flujo Agrícola'!F6*'3. Matriz I-C-B'!$E6+'5. Flujo Agrícola'!F42*'3. Matriz I-C-B'!$E6*'4. Factores'!E16</f>
        <v>121757980.14397174</v>
      </c>
      <c r="F9" s="277">
        <f ca="1">+'5. Flujo Agrícola'!G6*'3. Matriz I-C-B'!$E6+'5. Flujo Agrícola'!G42*'3. Matriz I-C-B'!$E6*'4. Factores'!F16</f>
        <v>166196045.90665597</v>
      </c>
      <c r="G9" s="277">
        <f ca="1">+'5. Flujo Agrícola'!H6*'3. Matriz I-C-B'!$E6+'5. Flujo Agrícola'!H42*'3. Matriz I-C-B'!$E6*'4. Factores'!G16</f>
        <v>184351375.27771088</v>
      </c>
      <c r="H9" s="277">
        <f ca="1">+'5. Flujo Agrícola'!I6*'3. Matriz I-C-B'!$E6+'5. Flujo Agrícola'!I42*'3. Matriz I-C-B'!$E6*'4. Factores'!H16</f>
        <v>202506704.6487658</v>
      </c>
      <c r="I9" s="277">
        <f ca="1">+'5. Flujo Agrícola'!J6*'3. Matriz I-C-B'!$E6+'5. Flujo Agrícola'!J42*'3. Matriz I-C-B'!$E6*'4. Factores'!I16</f>
        <v>202506704.6487658</v>
      </c>
      <c r="J9" s="277">
        <f ca="1">+'5. Flujo Agrícola'!K6*'3. Matriz I-C-B'!$E6+'5. Flujo Agrícola'!K42*'3. Matriz I-C-B'!$E6*'4. Factores'!J16</f>
        <v>202506704.6487658</v>
      </c>
      <c r="K9" s="277">
        <f ca="1">+'5. Flujo Agrícola'!L6*'3. Matriz I-C-B'!$E6+'5. Flujo Agrícola'!L42*'3. Matriz I-C-B'!$E6*'4. Factores'!K16</f>
        <v>202506704.6487658</v>
      </c>
      <c r="L9" s="277">
        <f ca="1">+'5. Flujo Agrícola'!M6*'3. Matriz I-C-B'!$E6+'5. Flujo Agrícola'!M42*'3. Matriz I-C-B'!$E6*'4. Factores'!L16</f>
        <v>202506704.6487658</v>
      </c>
      <c r="M9" s="277">
        <f ca="1">+'5. Flujo Agrícola'!N6*'3. Matriz I-C-B'!$E6+'5. Flujo Agrícola'!N42*'3. Matriz I-C-B'!$E6*'4. Factores'!M16</f>
        <v>202506704.6487658</v>
      </c>
      <c r="N9" s="277">
        <f ca="1">+'5. Flujo Agrícola'!O6*'3. Matriz I-C-B'!$E6+'5. Flujo Agrícola'!O42*'3. Matriz I-C-B'!$E6*'4. Factores'!N16</f>
        <v>202506704.6487658</v>
      </c>
      <c r="O9" s="277">
        <f ca="1">+'5. Flujo Agrícola'!P6*'3. Matriz I-C-B'!$E6+'5. Flujo Agrícola'!P42*'3. Matriz I-C-B'!$E6*'4. Factores'!O16</f>
        <v>202506704.6487658</v>
      </c>
      <c r="P9" s="277">
        <f ca="1">+'5. Flujo Agrícola'!Q6*'3. Matriz I-C-B'!$E6+'5. Flujo Agrícola'!Q42*'3. Matriz I-C-B'!$E6*'4. Factores'!P16</f>
        <v>202506704.6487658</v>
      </c>
      <c r="Q9" s="277">
        <f ca="1">+'5. Flujo Agrícola'!R6*'3. Matriz I-C-B'!$E6+'5. Flujo Agrícola'!R42*'3. Matriz I-C-B'!$E6*'4. Factores'!Q16</f>
        <v>202506704.6487658</v>
      </c>
      <c r="R9" s="277">
        <f ca="1">+'5. Flujo Agrícola'!S6*'3. Matriz I-C-B'!$E6+'5. Flujo Agrícola'!S42*'3. Matriz I-C-B'!$E6*'4. Factores'!R16</f>
        <v>202506704.6487658</v>
      </c>
      <c r="S9" s="277">
        <f ca="1">+'5. Flujo Agrícola'!T6*'3. Matriz I-C-B'!$E6+'5. Flujo Agrícola'!T42*'3. Matriz I-C-B'!$E6*'4. Factores'!S16</f>
        <v>202506704.6487658</v>
      </c>
      <c r="T9" s="277">
        <f ca="1">+'5. Flujo Agrícola'!U6*'3. Matriz I-C-B'!$E6+'5. Flujo Agrícola'!U42*'3. Matriz I-C-B'!$E6*'4. Factores'!T16</f>
        <v>202506704.6487658</v>
      </c>
      <c r="U9" s="277">
        <f ca="1">+'5. Flujo Agrícola'!V6*'3. Matriz I-C-B'!$E6+'5. Flujo Agrícola'!V42*'3. Matriz I-C-B'!$E6*'4. Factores'!U16</f>
        <v>202506704.6487658</v>
      </c>
      <c r="V9" s="277">
        <f ca="1">+'5. Flujo Agrícola'!W6*'3. Matriz I-C-B'!$E6+'5. Flujo Agrícola'!W42*'3. Matriz I-C-B'!$E6*'4. Factores'!V16</f>
        <v>202506704.6487658</v>
      </c>
      <c r="W9" s="277">
        <f ca="1">+'5. Flujo Agrícola'!X6*'3. Matriz I-C-B'!$E6+'5. Flujo Agrícola'!X42*'3. Matriz I-C-B'!$E6*'4. Factores'!W16</f>
        <v>202506704.6487658</v>
      </c>
      <c r="X9" s="277">
        <f ca="1">+'5. Flujo Agrícola'!Y6*'3. Matriz I-C-B'!$E6+'5. Flujo Agrícola'!Y42*'3. Matriz I-C-B'!$E6*'4. Factores'!X16</f>
        <v>202506704.6487658</v>
      </c>
      <c r="Y9" s="277">
        <f ca="1">+'5. Flujo Agrícola'!Z6*'3. Matriz I-C-B'!$E6+'5. Flujo Agrícola'!Z42*'3. Matriz I-C-B'!$E6*'4. Factores'!Y16</f>
        <v>202506704.6487658</v>
      </c>
      <c r="Z9" s="277">
        <f ca="1">+'5. Flujo Agrícola'!AA6*'3. Matriz I-C-B'!$E6+'5. Flujo Agrícola'!AA42*'3. Matriz I-C-B'!$E6*'4. Factores'!Z16</f>
        <v>202506704.6487658</v>
      </c>
      <c r="AA9" s="277">
        <f ca="1">+'5. Flujo Agrícola'!AB6*'3. Matriz I-C-B'!$E6+'5. Flujo Agrícola'!AB42*'3. Matriz I-C-B'!$E6*'4. Factores'!AA16</f>
        <v>202506704.6487658</v>
      </c>
      <c r="AB9" s="277">
        <f ca="1">+'5. Flujo Agrícola'!AC6*'3. Matriz I-C-B'!$E6+'5. Flujo Agrícola'!AC42*'3. Matriz I-C-B'!$E6*'4. Factores'!AB16</f>
        <v>202506704.6487658</v>
      </c>
      <c r="AC9" s="277">
        <f ca="1">+'5. Flujo Agrícola'!AD6*'3. Matriz I-C-B'!$E6+'5. Flujo Agrícola'!AD42*'3. Matriz I-C-B'!$E6*'4. Factores'!AC16</f>
        <v>202506704.6487658</v>
      </c>
      <c r="AD9" s="277">
        <f ca="1">+'5. Flujo Agrícola'!AE6*'3. Matriz I-C-B'!$E6+'5. Flujo Agrícola'!AE42*'3. Matriz I-C-B'!$E6*'4. Factores'!AD16</f>
        <v>202506704.6487658</v>
      </c>
      <c r="AE9" s="277">
        <f ca="1">+'5. Flujo Agrícola'!AF6*'3. Matriz I-C-B'!$E6+'5. Flujo Agrícola'!AF42*'3. Matriz I-C-B'!$E6*'4. Factores'!AE16</f>
        <v>202506704.6487658</v>
      </c>
      <c r="AF9" s="278">
        <f ca="1">+'5. Flujo Agrícola'!AG6*'3. Matriz I-C-B'!$E6+'5. Flujo Agrícola'!AG42*'3. Matriz I-C-B'!$E6*'4. Factores'!AF16</f>
        <v>202506704.6487658</v>
      </c>
    </row>
    <row r="10" spans="1:32" x14ac:dyDescent="0.25">
      <c r="A10" s="275" t="str">
        <f>+'5. Flujo Agrícola'!B7</f>
        <v>Cebolla</v>
      </c>
      <c r="B10" s="277">
        <f ca="1">+'5. Flujo Agrícola'!C7*'3. Matriz I-C-B'!$E7+'5. Flujo Agrícola'!C43*'3. Matriz I-C-B'!$E7</f>
        <v>242385888.6758076</v>
      </c>
      <c r="C10" s="277">
        <f ca="1">+'5. Flujo Agrícola'!D7*'3. Matriz I-C-B'!$E7+'5. Flujo Agrícola'!D43*'3. Matriz I-C-B'!$E7*'4. Factores'!C17</f>
        <v>268567846.38132876</v>
      </c>
      <c r="D10" s="277">
        <f ca="1">+'5. Flujo Agrícola'!E7*'3. Matriz I-C-B'!$E7+'5. Flujo Agrícola'!E43*'3. Matriz I-C-B'!$E7*'4. Factores'!D17</f>
        <v>320931761.79237109</v>
      </c>
      <c r="E10" s="277">
        <f ca="1">+'5. Flujo Agrícola'!F7*'3. Matriz I-C-B'!$E7+'5. Flujo Agrícola'!F43*'3. Matriz I-C-B'!$E7*'4. Factores'!E17</f>
        <v>399477634.90893459</v>
      </c>
      <c r="F10" s="277">
        <f ca="1">+'5. Flujo Agrícola'!G7*'3. Matriz I-C-B'!$E7+'5. Flujo Agrícola'!G43*'3. Matriz I-C-B'!$E7*'4. Factores'!F17</f>
        <v>504205465.73101926</v>
      </c>
      <c r="G10" s="277">
        <f ca="1">+'5. Flujo Agrícola'!H7*'3. Matriz I-C-B'!$E7+'5. Flujo Agrícola'!H43*'3. Matriz I-C-B'!$E7*'4. Factores'!G17</f>
        <v>546992392.44032025</v>
      </c>
      <c r="H10" s="277">
        <f ca="1">+'5. Flujo Agrícola'!I7*'3. Matriz I-C-B'!$E7+'5. Flujo Agrícola'!I43*'3. Matriz I-C-B'!$E7*'4. Factores'!H17</f>
        <v>589779319.14962113</v>
      </c>
      <c r="I10" s="277">
        <f ca="1">+'5. Flujo Agrícola'!J7*'3. Matriz I-C-B'!$E7+'5. Flujo Agrícola'!J43*'3. Matriz I-C-B'!$E7*'4. Factores'!I17</f>
        <v>589779319.14962113</v>
      </c>
      <c r="J10" s="277">
        <f ca="1">+'5. Flujo Agrícola'!K7*'3. Matriz I-C-B'!$E7+'5. Flujo Agrícola'!K43*'3. Matriz I-C-B'!$E7*'4. Factores'!J17</f>
        <v>589779319.14962113</v>
      </c>
      <c r="K10" s="277">
        <f ca="1">+'5. Flujo Agrícola'!L7*'3. Matriz I-C-B'!$E7+'5. Flujo Agrícola'!L43*'3. Matriz I-C-B'!$E7*'4. Factores'!K17</f>
        <v>589779319.14962113</v>
      </c>
      <c r="L10" s="277">
        <f ca="1">+'5. Flujo Agrícola'!M7*'3. Matriz I-C-B'!$E7+'5. Flujo Agrícola'!M43*'3. Matriz I-C-B'!$E7*'4. Factores'!L17</f>
        <v>589779319.14962113</v>
      </c>
      <c r="M10" s="277">
        <f ca="1">+'5. Flujo Agrícola'!N7*'3. Matriz I-C-B'!$E7+'5. Flujo Agrícola'!N43*'3. Matriz I-C-B'!$E7*'4. Factores'!M17</f>
        <v>589779319.14962113</v>
      </c>
      <c r="N10" s="277">
        <f ca="1">+'5. Flujo Agrícola'!O7*'3. Matriz I-C-B'!$E7+'5. Flujo Agrícola'!O43*'3. Matriz I-C-B'!$E7*'4. Factores'!N17</f>
        <v>589779319.14962113</v>
      </c>
      <c r="O10" s="277">
        <f ca="1">+'5. Flujo Agrícola'!P7*'3. Matriz I-C-B'!$E7+'5. Flujo Agrícola'!P43*'3. Matriz I-C-B'!$E7*'4. Factores'!O17</f>
        <v>589779319.14962113</v>
      </c>
      <c r="P10" s="277">
        <f ca="1">+'5. Flujo Agrícola'!Q7*'3. Matriz I-C-B'!$E7+'5. Flujo Agrícola'!Q43*'3. Matriz I-C-B'!$E7*'4. Factores'!P17</f>
        <v>589779319.14962113</v>
      </c>
      <c r="Q10" s="277">
        <f ca="1">+'5. Flujo Agrícola'!R7*'3. Matriz I-C-B'!$E7+'5. Flujo Agrícola'!R43*'3. Matriz I-C-B'!$E7*'4. Factores'!Q17</f>
        <v>589779319.14962113</v>
      </c>
      <c r="R10" s="277">
        <f ca="1">+'5. Flujo Agrícola'!S7*'3. Matriz I-C-B'!$E7+'5. Flujo Agrícola'!S43*'3. Matriz I-C-B'!$E7*'4. Factores'!R17</f>
        <v>589779319.14962113</v>
      </c>
      <c r="S10" s="277">
        <f ca="1">+'5. Flujo Agrícola'!T7*'3. Matriz I-C-B'!$E7+'5. Flujo Agrícola'!T43*'3. Matriz I-C-B'!$E7*'4. Factores'!S17</f>
        <v>589779319.14962113</v>
      </c>
      <c r="T10" s="277">
        <f ca="1">+'5. Flujo Agrícola'!U7*'3. Matriz I-C-B'!$E7+'5. Flujo Agrícola'!U43*'3. Matriz I-C-B'!$E7*'4. Factores'!T17</f>
        <v>589779319.14962113</v>
      </c>
      <c r="U10" s="277">
        <f ca="1">+'5. Flujo Agrícola'!V7*'3. Matriz I-C-B'!$E7+'5. Flujo Agrícola'!V43*'3. Matriz I-C-B'!$E7*'4. Factores'!U17</f>
        <v>589779319.14962113</v>
      </c>
      <c r="V10" s="277">
        <f ca="1">+'5. Flujo Agrícola'!W7*'3. Matriz I-C-B'!$E7+'5. Flujo Agrícola'!W43*'3. Matriz I-C-B'!$E7*'4. Factores'!V17</f>
        <v>589779319.14962113</v>
      </c>
      <c r="W10" s="277">
        <f ca="1">+'5. Flujo Agrícola'!X7*'3. Matriz I-C-B'!$E7+'5. Flujo Agrícola'!X43*'3. Matriz I-C-B'!$E7*'4. Factores'!W17</f>
        <v>589779319.14962113</v>
      </c>
      <c r="X10" s="277">
        <f ca="1">+'5. Flujo Agrícola'!Y7*'3. Matriz I-C-B'!$E7+'5. Flujo Agrícola'!Y43*'3. Matriz I-C-B'!$E7*'4. Factores'!X17</f>
        <v>589779319.14962113</v>
      </c>
      <c r="Y10" s="277">
        <f ca="1">+'5. Flujo Agrícola'!Z7*'3. Matriz I-C-B'!$E7+'5. Flujo Agrícola'!Z43*'3. Matriz I-C-B'!$E7*'4. Factores'!Y17</f>
        <v>589779319.14962113</v>
      </c>
      <c r="Z10" s="277">
        <f ca="1">+'5. Flujo Agrícola'!AA7*'3. Matriz I-C-B'!$E7+'5. Flujo Agrícola'!AA43*'3. Matriz I-C-B'!$E7*'4. Factores'!Z17</f>
        <v>589779319.14962113</v>
      </c>
      <c r="AA10" s="277">
        <f ca="1">+'5. Flujo Agrícola'!AB7*'3. Matriz I-C-B'!$E7+'5. Flujo Agrícola'!AB43*'3. Matriz I-C-B'!$E7*'4. Factores'!AA17</f>
        <v>589779319.14962113</v>
      </c>
      <c r="AB10" s="277">
        <f ca="1">+'5. Flujo Agrícola'!AC7*'3. Matriz I-C-B'!$E7+'5. Flujo Agrícola'!AC43*'3. Matriz I-C-B'!$E7*'4. Factores'!AB17</f>
        <v>589779319.14962113</v>
      </c>
      <c r="AC10" s="277">
        <f ca="1">+'5. Flujo Agrícola'!AD7*'3. Matriz I-C-B'!$E7+'5. Flujo Agrícola'!AD43*'3. Matriz I-C-B'!$E7*'4. Factores'!AC17</f>
        <v>589779319.14962113</v>
      </c>
      <c r="AD10" s="277">
        <f ca="1">+'5. Flujo Agrícola'!AE7*'3. Matriz I-C-B'!$E7+'5. Flujo Agrícola'!AE43*'3. Matriz I-C-B'!$E7*'4. Factores'!AD17</f>
        <v>589779319.14962113</v>
      </c>
      <c r="AE10" s="277">
        <f ca="1">+'5. Flujo Agrícola'!AF7*'3. Matriz I-C-B'!$E7+'5. Flujo Agrícola'!AF43*'3. Matriz I-C-B'!$E7*'4. Factores'!AE17</f>
        <v>589779319.14962113</v>
      </c>
      <c r="AF10" s="278">
        <f ca="1">+'5. Flujo Agrícola'!AG7*'3. Matriz I-C-B'!$E7+'5. Flujo Agrícola'!AG43*'3. Matriz I-C-B'!$E7*'4. Factores'!AF17</f>
        <v>589779319.14962113</v>
      </c>
    </row>
    <row r="11" spans="1:32" x14ac:dyDescent="0.25">
      <c r="A11" s="275" t="str">
        <f>+'5. Flujo Agrícola'!B8</f>
        <v>Lechuga</v>
      </c>
      <c r="B11" s="277">
        <f ca="1">+'5. Flujo Agrícola'!C8*'3. Matriz I-C-B'!$E8+'5. Flujo Agrícola'!C44*'3. Matriz I-C-B'!$E8</f>
        <v>4489130.9658137048</v>
      </c>
      <c r="C11" s="277">
        <f ca="1">+'5. Flujo Agrícola'!D8*'3. Matriz I-C-B'!$E8+'5. Flujo Agrícola'!D44*'3. Matriz I-C-B'!$E8*'4. Factores'!C18</f>
        <v>9998078.2196769342</v>
      </c>
      <c r="D11" s="277">
        <f ca="1">+'5. Flujo Agrícola'!E8*'3. Matriz I-C-B'!$E8+'5. Flujo Agrícola'!E44*'3. Matriz I-C-B'!$E8*'4. Factores'!D18</f>
        <v>21015972.727403395</v>
      </c>
      <c r="E11" s="277">
        <f ca="1">+'5. Flujo Agrícola'!F8*'3. Matriz I-C-B'!$E8+'5. Flujo Agrícola'!F44*'3. Matriz I-C-B'!$E8*'4. Factores'!E18</f>
        <v>37542814.488993086</v>
      </c>
      <c r="F11" s="277">
        <f ca="1">+'5. Flujo Agrícola'!G8*'3. Matriz I-C-B'!$E8+'5. Flujo Agrícola'!G44*'3. Matriz I-C-B'!$E8*'4. Factores'!F18</f>
        <v>59578603.504446</v>
      </c>
      <c r="G11" s="277">
        <f ca="1">+'5. Flujo Agrícola'!H8*'3. Matriz I-C-B'!$E8+'5. Flujo Agrícola'!H44*'3. Matriz I-C-B'!$E8*'4. Factores'!G18</f>
        <v>68581403.258673117</v>
      </c>
      <c r="H11" s="277">
        <f ca="1">+'5. Flujo Agrícola'!I8*'3. Matriz I-C-B'!$E8+'5. Flujo Agrícola'!I44*'3. Matriz I-C-B'!$E8*'4. Factores'!H18</f>
        <v>77584203.012900248</v>
      </c>
      <c r="I11" s="277">
        <f ca="1">+'5. Flujo Agrícola'!J8*'3. Matriz I-C-B'!$E8+'5. Flujo Agrícola'!J44*'3. Matriz I-C-B'!$E8*'4. Factores'!I18</f>
        <v>77584203.012900248</v>
      </c>
      <c r="J11" s="277">
        <f ca="1">+'5. Flujo Agrícola'!K8*'3. Matriz I-C-B'!$E8+'5. Flujo Agrícola'!K44*'3. Matriz I-C-B'!$E8*'4. Factores'!J18</f>
        <v>77584203.012900248</v>
      </c>
      <c r="K11" s="277">
        <f ca="1">+'5. Flujo Agrícola'!L8*'3. Matriz I-C-B'!$E8+'5. Flujo Agrícola'!L44*'3. Matriz I-C-B'!$E8*'4. Factores'!K18</f>
        <v>77584203.012900248</v>
      </c>
      <c r="L11" s="277">
        <f ca="1">+'5. Flujo Agrícola'!M8*'3. Matriz I-C-B'!$E8+'5. Flujo Agrícola'!M44*'3. Matriz I-C-B'!$E8*'4. Factores'!L18</f>
        <v>77584203.012900248</v>
      </c>
      <c r="M11" s="277">
        <f ca="1">+'5. Flujo Agrícola'!N8*'3. Matriz I-C-B'!$E8+'5. Flujo Agrícola'!N44*'3. Matriz I-C-B'!$E8*'4. Factores'!M18</f>
        <v>77584203.012900248</v>
      </c>
      <c r="N11" s="277">
        <f ca="1">+'5. Flujo Agrícola'!O8*'3. Matriz I-C-B'!$E8+'5. Flujo Agrícola'!O44*'3. Matriz I-C-B'!$E8*'4. Factores'!N18</f>
        <v>77584203.012900248</v>
      </c>
      <c r="O11" s="277">
        <f ca="1">+'5. Flujo Agrícola'!P8*'3. Matriz I-C-B'!$E8+'5. Flujo Agrícola'!P44*'3. Matriz I-C-B'!$E8*'4. Factores'!O18</f>
        <v>77584203.012900248</v>
      </c>
      <c r="P11" s="277">
        <f ca="1">+'5. Flujo Agrícola'!Q8*'3. Matriz I-C-B'!$E8+'5. Flujo Agrícola'!Q44*'3. Matriz I-C-B'!$E8*'4. Factores'!P18</f>
        <v>77584203.012900248</v>
      </c>
      <c r="Q11" s="277">
        <f ca="1">+'5. Flujo Agrícola'!R8*'3. Matriz I-C-B'!$E8+'5. Flujo Agrícola'!R44*'3. Matriz I-C-B'!$E8*'4. Factores'!Q18</f>
        <v>77584203.012900248</v>
      </c>
      <c r="R11" s="277">
        <f ca="1">+'5. Flujo Agrícola'!S8*'3. Matriz I-C-B'!$E8+'5. Flujo Agrícola'!S44*'3. Matriz I-C-B'!$E8*'4. Factores'!R18</f>
        <v>77584203.012900248</v>
      </c>
      <c r="S11" s="277">
        <f ca="1">+'5. Flujo Agrícola'!T8*'3. Matriz I-C-B'!$E8+'5. Flujo Agrícola'!T44*'3. Matriz I-C-B'!$E8*'4. Factores'!S18</f>
        <v>77584203.012900248</v>
      </c>
      <c r="T11" s="277">
        <f ca="1">+'5. Flujo Agrícola'!U8*'3. Matriz I-C-B'!$E8+'5. Flujo Agrícola'!U44*'3. Matriz I-C-B'!$E8*'4. Factores'!T18</f>
        <v>77584203.012900248</v>
      </c>
      <c r="U11" s="277">
        <f ca="1">+'5. Flujo Agrícola'!V8*'3. Matriz I-C-B'!$E8+'5. Flujo Agrícola'!V44*'3. Matriz I-C-B'!$E8*'4. Factores'!U18</f>
        <v>77584203.012900248</v>
      </c>
      <c r="V11" s="277">
        <f ca="1">+'5. Flujo Agrícola'!W8*'3. Matriz I-C-B'!$E8+'5. Flujo Agrícola'!W44*'3. Matriz I-C-B'!$E8*'4. Factores'!V18</f>
        <v>77584203.012900248</v>
      </c>
      <c r="W11" s="277">
        <f ca="1">+'5. Flujo Agrícola'!X8*'3. Matriz I-C-B'!$E8+'5. Flujo Agrícola'!X44*'3. Matriz I-C-B'!$E8*'4. Factores'!W18</f>
        <v>77584203.012900248</v>
      </c>
      <c r="X11" s="277">
        <f ca="1">+'5. Flujo Agrícola'!Y8*'3. Matriz I-C-B'!$E8+'5. Flujo Agrícola'!Y44*'3. Matriz I-C-B'!$E8*'4. Factores'!X18</f>
        <v>77584203.012900248</v>
      </c>
      <c r="Y11" s="277">
        <f ca="1">+'5. Flujo Agrícola'!Z8*'3. Matriz I-C-B'!$E8+'5. Flujo Agrícola'!Z44*'3. Matriz I-C-B'!$E8*'4. Factores'!Y18</f>
        <v>77584203.012900248</v>
      </c>
      <c r="Z11" s="277">
        <f ca="1">+'5. Flujo Agrícola'!AA8*'3. Matriz I-C-B'!$E8+'5. Flujo Agrícola'!AA44*'3. Matriz I-C-B'!$E8*'4. Factores'!Z18</f>
        <v>77584203.012900248</v>
      </c>
      <c r="AA11" s="277">
        <f ca="1">+'5. Flujo Agrícola'!AB8*'3. Matriz I-C-B'!$E8+'5. Flujo Agrícola'!AB44*'3. Matriz I-C-B'!$E8*'4. Factores'!AA18</f>
        <v>77584203.012900248</v>
      </c>
      <c r="AB11" s="277">
        <f ca="1">+'5. Flujo Agrícola'!AC8*'3. Matriz I-C-B'!$E8+'5. Flujo Agrícola'!AC44*'3. Matriz I-C-B'!$E8*'4. Factores'!AB18</f>
        <v>77584203.012900248</v>
      </c>
      <c r="AC11" s="277">
        <f ca="1">+'5. Flujo Agrícola'!AD8*'3. Matriz I-C-B'!$E8+'5. Flujo Agrícola'!AD44*'3. Matriz I-C-B'!$E8*'4. Factores'!AC18</f>
        <v>77584203.012900248</v>
      </c>
      <c r="AD11" s="277">
        <f ca="1">+'5. Flujo Agrícola'!AE8*'3. Matriz I-C-B'!$E8+'5. Flujo Agrícola'!AE44*'3. Matriz I-C-B'!$E8*'4. Factores'!AD18</f>
        <v>77584203.012900248</v>
      </c>
      <c r="AE11" s="277">
        <f ca="1">+'5. Flujo Agrícola'!AF8*'3. Matriz I-C-B'!$E8+'5. Flujo Agrícola'!AF44*'3. Matriz I-C-B'!$E8*'4. Factores'!AE18</f>
        <v>77584203.012900248</v>
      </c>
      <c r="AF11" s="278">
        <f ca="1">+'5. Flujo Agrícola'!AG8*'3. Matriz I-C-B'!$E8+'5. Flujo Agrícola'!AG44*'3. Matriz I-C-B'!$E8*'4. Factores'!AF18</f>
        <v>77584203.012900248</v>
      </c>
    </row>
    <row r="12" spans="1:32" x14ac:dyDescent="0.25">
      <c r="A12" s="275" t="str">
        <f>+'5. Flujo Agrícola'!B9</f>
        <v>Melón</v>
      </c>
      <c r="B12" s="277">
        <f ca="1">+'5. Flujo Agrícola'!C9*'3. Matriz I-C-B'!$E9+'5. Flujo Agrícola'!C45*'3. Matriz I-C-B'!$E9</f>
        <v>25546608.36547387</v>
      </c>
      <c r="C12" s="277">
        <f ca="1">+'5. Flujo Agrícola'!D9*'3. Matriz I-C-B'!$E9+'5. Flujo Agrícola'!D45*'3. Matriz I-C-B'!$E9*'4. Factores'!C19</f>
        <v>36582343.731636778</v>
      </c>
      <c r="D12" s="277">
        <f ca="1">+'5. Flujo Agrícola'!E9*'3. Matriz I-C-B'!$E9+'5. Flujo Agrícola'!E45*'3. Matriz I-C-B'!$E9*'4. Factores'!D19</f>
        <v>58653814.4639626</v>
      </c>
      <c r="E12" s="277">
        <f ca="1">+'5. Flujo Agrícola'!F9*'3. Matriz I-C-B'!$E9+'5. Flujo Agrícola'!F45*'3. Matriz I-C-B'!$E9*'4. Factores'!E19</f>
        <v>91761020.562451348</v>
      </c>
      <c r="F12" s="277">
        <f ca="1">+'5. Flujo Agrícola'!G9*'3. Matriz I-C-B'!$E9+'5. Flujo Agrícola'!G45*'3. Matriz I-C-B'!$E9*'4. Factores'!F19</f>
        <v>135903962.02710298</v>
      </c>
      <c r="G12" s="277">
        <f ca="1">+'5. Flujo Agrícola'!H9*'3. Matriz I-C-B'!$E9+'5. Flujo Agrícola'!H45*'3. Matriz I-C-B'!$E9*'4. Factores'!G19</f>
        <v>153938717.31951106</v>
      </c>
      <c r="H12" s="277">
        <f ca="1">+'5. Flujo Agrícola'!I9*'3. Matriz I-C-B'!$E9+'5. Flujo Agrícola'!I45*'3. Matriz I-C-B'!$E9*'4. Factores'!H19</f>
        <v>171973472.61191913</v>
      </c>
      <c r="I12" s="277">
        <f ca="1">+'5. Flujo Agrícola'!J9*'3. Matriz I-C-B'!$E9+'5. Flujo Agrícola'!J45*'3. Matriz I-C-B'!$E9*'4. Factores'!I19</f>
        <v>171973472.61191913</v>
      </c>
      <c r="J12" s="277">
        <f ca="1">+'5. Flujo Agrícola'!K9*'3. Matriz I-C-B'!$E9+'5. Flujo Agrícola'!K45*'3. Matriz I-C-B'!$E9*'4. Factores'!J19</f>
        <v>171973472.61191913</v>
      </c>
      <c r="K12" s="277">
        <f ca="1">+'5. Flujo Agrícola'!L9*'3. Matriz I-C-B'!$E9+'5. Flujo Agrícola'!L45*'3. Matriz I-C-B'!$E9*'4. Factores'!K19</f>
        <v>171973472.61191913</v>
      </c>
      <c r="L12" s="277">
        <f ca="1">+'5. Flujo Agrícola'!M9*'3. Matriz I-C-B'!$E9+'5. Flujo Agrícola'!M45*'3. Matriz I-C-B'!$E9*'4. Factores'!L19</f>
        <v>171973472.61191913</v>
      </c>
      <c r="M12" s="277">
        <f ca="1">+'5. Flujo Agrícola'!N9*'3. Matriz I-C-B'!$E9+'5. Flujo Agrícola'!N45*'3. Matriz I-C-B'!$E9*'4. Factores'!M19</f>
        <v>171973472.61191913</v>
      </c>
      <c r="N12" s="277">
        <f ca="1">+'5. Flujo Agrícola'!O9*'3. Matriz I-C-B'!$E9+'5. Flujo Agrícola'!O45*'3. Matriz I-C-B'!$E9*'4. Factores'!N19</f>
        <v>171973472.61191913</v>
      </c>
      <c r="O12" s="277">
        <f ca="1">+'5. Flujo Agrícola'!P9*'3. Matriz I-C-B'!$E9+'5. Flujo Agrícola'!P45*'3. Matriz I-C-B'!$E9*'4. Factores'!O19</f>
        <v>171973472.61191913</v>
      </c>
      <c r="P12" s="277">
        <f ca="1">+'5. Flujo Agrícola'!Q9*'3. Matriz I-C-B'!$E9+'5. Flujo Agrícola'!Q45*'3. Matriz I-C-B'!$E9*'4. Factores'!P19</f>
        <v>171973472.61191913</v>
      </c>
      <c r="Q12" s="277">
        <f ca="1">+'5. Flujo Agrícola'!R9*'3. Matriz I-C-B'!$E9+'5. Flujo Agrícola'!R45*'3. Matriz I-C-B'!$E9*'4. Factores'!Q19</f>
        <v>171973472.61191913</v>
      </c>
      <c r="R12" s="277">
        <f ca="1">+'5. Flujo Agrícola'!S9*'3. Matriz I-C-B'!$E9+'5. Flujo Agrícola'!S45*'3. Matriz I-C-B'!$E9*'4. Factores'!R19</f>
        <v>171973472.61191913</v>
      </c>
      <c r="S12" s="277">
        <f ca="1">+'5. Flujo Agrícola'!T9*'3. Matriz I-C-B'!$E9+'5. Flujo Agrícola'!T45*'3. Matriz I-C-B'!$E9*'4. Factores'!S19</f>
        <v>171973472.61191913</v>
      </c>
      <c r="T12" s="277">
        <f ca="1">+'5. Flujo Agrícola'!U9*'3. Matriz I-C-B'!$E9+'5. Flujo Agrícola'!U45*'3. Matriz I-C-B'!$E9*'4. Factores'!T19</f>
        <v>171973472.61191913</v>
      </c>
      <c r="U12" s="277">
        <f ca="1">+'5. Flujo Agrícola'!V9*'3. Matriz I-C-B'!$E9+'5. Flujo Agrícola'!V45*'3. Matriz I-C-B'!$E9*'4. Factores'!U19</f>
        <v>171973472.61191913</v>
      </c>
      <c r="V12" s="277">
        <f ca="1">+'5. Flujo Agrícola'!W9*'3. Matriz I-C-B'!$E9+'5. Flujo Agrícola'!W45*'3. Matriz I-C-B'!$E9*'4. Factores'!V19</f>
        <v>171973472.61191913</v>
      </c>
      <c r="W12" s="277">
        <f ca="1">+'5. Flujo Agrícola'!X9*'3. Matriz I-C-B'!$E9+'5. Flujo Agrícola'!X45*'3. Matriz I-C-B'!$E9*'4. Factores'!W19</f>
        <v>171973472.61191913</v>
      </c>
      <c r="X12" s="277">
        <f ca="1">+'5. Flujo Agrícola'!Y9*'3. Matriz I-C-B'!$E9+'5. Flujo Agrícola'!Y45*'3. Matriz I-C-B'!$E9*'4. Factores'!X19</f>
        <v>171973472.61191913</v>
      </c>
      <c r="Y12" s="277">
        <f ca="1">+'5. Flujo Agrícola'!Z9*'3. Matriz I-C-B'!$E9+'5. Flujo Agrícola'!Z45*'3. Matriz I-C-B'!$E9*'4. Factores'!Y19</f>
        <v>171973472.61191913</v>
      </c>
      <c r="Z12" s="277">
        <f ca="1">+'5. Flujo Agrícola'!AA9*'3. Matriz I-C-B'!$E9+'5. Flujo Agrícola'!AA45*'3. Matriz I-C-B'!$E9*'4. Factores'!Z19</f>
        <v>171973472.61191913</v>
      </c>
      <c r="AA12" s="277">
        <f ca="1">+'5. Flujo Agrícola'!AB9*'3. Matriz I-C-B'!$E9+'5. Flujo Agrícola'!AB45*'3. Matriz I-C-B'!$E9*'4. Factores'!AA19</f>
        <v>171973472.61191913</v>
      </c>
      <c r="AB12" s="277">
        <f ca="1">+'5. Flujo Agrícola'!AC9*'3. Matriz I-C-B'!$E9+'5. Flujo Agrícola'!AC45*'3. Matriz I-C-B'!$E9*'4. Factores'!AB19</f>
        <v>171973472.61191913</v>
      </c>
      <c r="AC12" s="277">
        <f ca="1">+'5. Flujo Agrícola'!AD9*'3. Matriz I-C-B'!$E9+'5. Flujo Agrícola'!AD45*'3. Matriz I-C-B'!$E9*'4. Factores'!AC19</f>
        <v>171973472.61191913</v>
      </c>
      <c r="AD12" s="277">
        <f ca="1">+'5. Flujo Agrícola'!AE9*'3. Matriz I-C-B'!$E9+'5. Flujo Agrícola'!AE45*'3. Matriz I-C-B'!$E9*'4. Factores'!AD19</f>
        <v>171973472.61191913</v>
      </c>
      <c r="AE12" s="277">
        <f ca="1">+'5. Flujo Agrícola'!AF9*'3. Matriz I-C-B'!$E9+'5. Flujo Agrícola'!AF45*'3. Matriz I-C-B'!$E9*'4. Factores'!AE19</f>
        <v>171973472.61191913</v>
      </c>
      <c r="AF12" s="278">
        <f ca="1">+'5. Flujo Agrícola'!AG9*'3. Matriz I-C-B'!$E9+'5. Flujo Agrícola'!AG45*'3. Matriz I-C-B'!$E9*'4. Factores'!AF19</f>
        <v>171973472.61191913</v>
      </c>
    </row>
    <row r="13" spans="1:32" x14ac:dyDescent="0.25">
      <c r="A13" s="275" t="str">
        <f>+'5. Flujo Agrícola'!B10</f>
        <v>Poroto verde</v>
      </c>
      <c r="B13" s="277">
        <f ca="1">+'5. Flujo Agrícola'!C10*'3. Matriz I-C-B'!$E10+'5. Flujo Agrícola'!C46*'3. Matriz I-C-B'!$E10</f>
        <v>27335109.179259919</v>
      </c>
      <c r="C13" s="277">
        <f ca="1">+'5. Flujo Agrícola'!D10*'3. Matriz I-C-B'!$E10+'5. Flujo Agrícola'!D46*'3. Matriz I-C-B'!$E10*'4. Factores'!C20</f>
        <v>35004683.791578345</v>
      </c>
      <c r="D13" s="277">
        <f ca="1">+'5. Flujo Agrícola'!E10*'3. Matriz I-C-B'!$E10+'5. Flujo Agrícola'!E46*'3. Matriz I-C-B'!$E10*'4. Factores'!D20</f>
        <v>50343833.01621519</v>
      </c>
      <c r="E13" s="277">
        <f ca="1">+'5. Flujo Agrícola'!F10*'3. Matriz I-C-B'!$E10+'5. Flujo Agrícola'!F46*'3. Matriz I-C-B'!$E10*'4. Factores'!E20</f>
        <v>73352556.853170455</v>
      </c>
      <c r="F13" s="277">
        <f ca="1">+'5. Flujo Agrícola'!G10*'3. Matriz I-C-B'!$E10+'5. Flujo Agrícola'!G46*'3. Matriz I-C-B'!$E10*'4. Factores'!F20</f>
        <v>104030855.30244416</v>
      </c>
      <c r="G13" s="277">
        <f ca="1">+'5. Flujo Agrícola'!H10*'3. Matriz I-C-B'!$E10+'5. Flujo Agrícola'!H46*'3. Matriz I-C-B'!$E10*'4. Factores'!G20</f>
        <v>116564582.93731782</v>
      </c>
      <c r="H13" s="277">
        <f ca="1">+'5. Flujo Agrícola'!I10*'3. Matriz I-C-B'!$E10+'5. Flujo Agrícola'!I46*'3. Matriz I-C-B'!$E10*'4. Factores'!H20</f>
        <v>129098310.57219145</v>
      </c>
      <c r="I13" s="277">
        <f ca="1">+'5. Flujo Agrícola'!J10*'3. Matriz I-C-B'!$E10+'5. Flujo Agrícola'!J46*'3. Matriz I-C-B'!$E10*'4. Factores'!I20</f>
        <v>129098310.57219145</v>
      </c>
      <c r="J13" s="277">
        <f ca="1">+'5. Flujo Agrícola'!K10*'3. Matriz I-C-B'!$E10+'5. Flujo Agrícola'!K46*'3. Matriz I-C-B'!$E10*'4. Factores'!J20</f>
        <v>129098310.57219145</v>
      </c>
      <c r="K13" s="277">
        <f ca="1">+'5. Flujo Agrícola'!L10*'3. Matriz I-C-B'!$E10+'5. Flujo Agrícola'!L46*'3. Matriz I-C-B'!$E10*'4. Factores'!K20</f>
        <v>129098310.57219145</v>
      </c>
      <c r="L13" s="277">
        <f ca="1">+'5. Flujo Agrícola'!M10*'3. Matriz I-C-B'!$E10+'5. Flujo Agrícola'!M46*'3. Matriz I-C-B'!$E10*'4. Factores'!L20</f>
        <v>129098310.57219145</v>
      </c>
      <c r="M13" s="277">
        <f ca="1">+'5. Flujo Agrícola'!N10*'3. Matriz I-C-B'!$E10+'5. Flujo Agrícola'!N46*'3. Matriz I-C-B'!$E10*'4. Factores'!M20</f>
        <v>129098310.57219145</v>
      </c>
      <c r="N13" s="277">
        <f ca="1">+'5. Flujo Agrícola'!O10*'3. Matriz I-C-B'!$E10+'5. Flujo Agrícola'!O46*'3. Matriz I-C-B'!$E10*'4. Factores'!N20</f>
        <v>129098310.57219145</v>
      </c>
      <c r="O13" s="277">
        <f ca="1">+'5. Flujo Agrícola'!P10*'3. Matriz I-C-B'!$E10+'5. Flujo Agrícola'!P46*'3. Matriz I-C-B'!$E10*'4. Factores'!O20</f>
        <v>129098310.57219145</v>
      </c>
      <c r="P13" s="277">
        <f ca="1">+'5. Flujo Agrícola'!Q10*'3. Matriz I-C-B'!$E10+'5. Flujo Agrícola'!Q46*'3. Matriz I-C-B'!$E10*'4. Factores'!P20</f>
        <v>129098310.57219145</v>
      </c>
      <c r="Q13" s="277">
        <f ca="1">+'5. Flujo Agrícola'!R10*'3. Matriz I-C-B'!$E10+'5. Flujo Agrícola'!R46*'3. Matriz I-C-B'!$E10*'4. Factores'!Q20</f>
        <v>129098310.57219145</v>
      </c>
      <c r="R13" s="277">
        <f ca="1">+'5. Flujo Agrícola'!S10*'3. Matriz I-C-B'!$E10+'5. Flujo Agrícola'!S46*'3. Matriz I-C-B'!$E10*'4. Factores'!R20</f>
        <v>129098310.57219145</v>
      </c>
      <c r="S13" s="277">
        <f ca="1">+'5. Flujo Agrícola'!T10*'3. Matriz I-C-B'!$E10+'5. Flujo Agrícola'!T46*'3. Matriz I-C-B'!$E10*'4. Factores'!S20</f>
        <v>129098310.57219145</v>
      </c>
      <c r="T13" s="277">
        <f ca="1">+'5. Flujo Agrícola'!U10*'3. Matriz I-C-B'!$E10+'5. Flujo Agrícola'!U46*'3. Matriz I-C-B'!$E10*'4. Factores'!T20</f>
        <v>129098310.57219145</v>
      </c>
      <c r="U13" s="277">
        <f ca="1">+'5. Flujo Agrícola'!V10*'3. Matriz I-C-B'!$E10+'5. Flujo Agrícola'!V46*'3. Matriz I-C-B'!$E10*'4. Factores'!U20</f>
        <v>129098310.57219145</v>
      </c>
      <c r="V13" s="277">
        <f ca="1">+'5. Flujo Agrícola'!W10*'3. Matriz I-C-B'!$E10+'5. Flujo Agrícola'!W46*'3. Matriz I-C-B'!$E10*'4. Factores'!V20</f>
        <v>129098310.57219145</v>
      </c>
      <c r="W13" s="277">
        <f ca="1">+'5. Flujo Agrícola'!X10*'3. Matriz I-C-B'!$E10+'5. Flujo Agrícola'!X46*'3. Matriz I-C-B'!$E10*'4. Factores'!W20</f>
        <v>129098310.57219145</v>
      </c>
      <c r="X13" s="277">
        <f ca="1">+'5. Flujo Agrícola'!Y10*'3. Matriz I-C-B'!$E10+'5. Flujo Agrícola'!Y46*'3. Matriz I-C-B'!$E10*'4. Factores'!X20</f>
        <v>129098310.57219145</v>
      </c>
      <c r="Y13" s="277">
        <f ca="1">+'5. Flujo Agrícola'!Z10*'3. Matriz I-C-B'!$E10+'5. Flujo Agrícola'!Z46*'3. Matriz I-C-B'!$E10*'4. Factores'!Y20</f>
        <v>129098310.57219145</v>
      </c>
      <c r="Z13" s="277">
        <f ca="1">+'5. Flujo Agrícola'!AA10*'3. Matriz I-C-B'!$E10+'5. Flujo Agrícola'!AA46*'3. Matriz I-C-B'!$E10*'4. Factores'!Z20</f>
        <v>129098310.57219145</v>
      </c>
      <c r="AA13" s="277">
        <f ca="1">+'5. Flujo Agrícola'!AB10*'3. Matriz I-C-B'!$E10+'5. Flujo Agrícola'!AB46*'3. Matriz I-C-B'!$E10*'4. Factores'!AA20</f>
        <v>129098310.57219145</v>
      </c>
      <c r="AB13" s="277">
        <f ca="1">+'5. Flujo Agrícola'!AC10*'3. Matriz I-C-B'!$E10+'5. Flujo Agrícola'!AC46*'3. Matriz I-C-B'!$E10*'4. Factores'!AB20</f>
        <v>129098310.57219145</v>
      </c>
      <c r="AC13" s="277">
        <f ca="1">+'5. Flujo Agrícola'!AD10*'3. Matriz I-C-B'!$E10+'5. Flujo Agrícola'!AD46*'3. Matriz I-C-B'!$E10*'4. Factores'!AC20</f>
        <v>129098310.57219145</v>
      </c>
      <c r="AD13" s="277">
        <f ca="1">+'5. Flujo Agrícola'!AE10*'3. Matriz I-C-B'!$E10+'5. Flujo Agrícola'!AE46*'3. Matriz I-C-B'!$E10*'4. Factores'!AD20</f>
        <v>129098310.57219145</v>
      </c>
      <c r="AE13" s="277">
        <f ca="1">+'5. Flujo Agrícola'!AF10*'3. Matriz I-C-B'!$E10+'5. Flujo Agrícola'!AF46*'3. Matriz I-C-B'!$E10*'4. Factores'!AE20</f>
        <v>129098310.57219145</v>
      </c>
      <c r="AF13" s="278">
        <f ca="1">+'5. Flujo Agrícola'!AG10*'3. Matriz I-C-B'!$E10+'5. Flujo Agrícola'!AG46*'3. Matriz I-C-B'!$E10*'4. Factores'!AF20</f>
        <v>129098310.57219145</v>
      </c>
    </row>
    <row r="14" spans="1:32" x14ac:dyDescent="0.25">
      <c r="A14" s="275" t="str">
        <f>+'5. Flujo Agrícola'!B11</f>
        <v>Tomate</v>
      </c>
      <c r="B14" s="277">
        <f ca="1">+'5. Flujo Agrícola'!C11*'3. Matriz I-C-B'!$E11+'5. Flujo Agrícola'!C47*'3. Matriz I-C-B'!$E11</f>
        <v>118066956.55745108</v>
      </c>
      <c r="C14" s="277">
        <f ca="1">+'5. Flujo Agrícola'!D11*'3. Matriz I-C-B'!$E11+'5. Flujo Agrícola'!D47*'3. Matriz I-C-B'!$E11*'4. Factores'!C21</f>
        <v>144452198.37328252</v>
      </c>
      <c r="D14" s="277">
        <f ca="1">+'5. Flujo Agrícola'!E11*'3. Matriz I-C-B'!$E11+'5. Flujo Agrícola'!E47*'3. Matriz I-C-B'!$E11*'4. Factores'!D21</f>
        <v>197222682.00494546</v>
      </c>
      <c r="E14" s="277">
        <f ca="1">+'5. Flujo Agrícola'!F11*'3. Matriz I-C-B'!$E11+'5. Flujo Agrícola'!F47*'3. Matriz I-C-B'!$E11*'4. Factores'!E21</f>
        <v>276378407.45243979</v>
      </c>
      <c r="F14" s="277">
        <f ca="1">+'5. Flujo Agrícola'!G11*'3. Matriz I-C-B'!$E11+'5. Flujo Agrícola'!G47*'3. Matriz I-C-B'!$E11*'4. Factores'!F21</f>
        <v>381919374.7157656</v>
      </c>
      <c r="G14" s="277">
        <f ca="1">+'5. Flujo Agrícola'!H11*'3. Matriz I-C-B'!$E11+'5. Flujo Agrícola'!H47*'3. Matriz I-C-B'!$E11*'4. Factores'!G21</f>
        <v>425038511.20199919</v>
      </c>
      <c r="H14" s="277">
        <f ca="1">+'5. Flujo Agrícola'!I11*'3. Matriz I-C-B'!$E11+'5. Flujo Agrícola'!I47*'3. Matriz I-C-B'!$E11*'4. Factores'!H21</f>
        <v>468157647.68823284</v>
      </c>
      <c r="I14" s="277">
        <f ca="1">+'5. Flujo Agrícola'!J11*'3. Matriz I-C-B'!$E11+'5. Flujo Agrícola'!J47*'3. Matriz I-C-B'!$E11*'4. Factores'!I21</f>
        <v>468157647.68823284</v>
      </c>
      <c r="J14" s="277">
        <f ca="1">+'5. Flujo Agrícola'!K11*'3. Matriz I-C-B'!$E11+'5. Flujo Agrícola'!K47*'3. Matriz I-C-B'!$E11*'4. Factores'!J21</f>
        <v>468157647.68823284</v>
      </c>
      <c r="K14" s="277">
        <f ca="1">+'5. Flujo Agrícola'!L11*'3. Matriz I-C-B'!$E11+'5. Flujo Agrícola'!L47*'3. Matriz I-C-B'!$E11*'4. Factores'!K21</f>
        <v>468157647.68823284</v>
      </c>
      <c r="L14" s="277">
        <f ca="1">+'5. Flujo Agrícola'!M11*'3. Matriz I-C-B'!$E11+'5. Flujo Agrícola'!M47*'3. Matriz I-C-B'!$E11*'4. Factores'!L21</f>
        <v>468157647.68823284</v>
      </c>
      <c r="M14" s="277">
        <f ca="1">+'5. Flujo Agrícola'!N11*'3. Matriz I-C-B'!$E11+'5. Flujo Agrícola'!N47*'3. Matriz I-C-B'!$E11*'4. Factores'!M21</f>
        <v>468157647.68823284</v>
      </c>
      <c r="N14" s="277">
        <f ca="1">+'5. Flujo Agrícola'!O11*'3. Matriz I-C-B'!$E11+'5. Flujo Agrícola'!O47*'3. Matriz I-C-B'!$E11*'4. Factores'!N21</f>
        <v>468157647.68823284</v>
      </c>
      <c r="O14" s="277">
        <f ca="1">+'5. Flujo Agrícola'!P11*'3. Matriz I-C-B'!$E11+'5. Flujo Agrícola'!P47*'3. Matriz I-C-B'!$E11*'4. Factores'!O21</f>
        <v>468157647.68823284</v>
      </c>
      <c r="P14" s="277">
        <f ca="1">+'5. Flujo Agrícola'!Q11*'3. Matriz I-C-B'!$E11+'5. Flujo Agrícola'!Q47*'3. Matriz I-C-B'!$E11*'4. Factores'!P21</f>
        <v>468157647.68823284</v>
      </c>
      <c r="Q14" s="277">
        <f ca="1">+'5. Flujo Agrícola'!R11*'3. Matriz I-C-B'!$E11+'5. Flujo Agrícola'!R47*'3. Matriz I-C-B'!$E11*'4. Factores'!Q21</f>
        <v>468157647.68823284</v>
      </c>
      <c r="R14" s="277">
        <f ca="1">+'5. Flujo Agrícola'!S11*'3. Matriz I-C-B'!$E11+'5. Flujo Agrícola'!S47*'3. Matriz I-C-B'!$E11*'4. Factores'!R21</f>
        <v>468157647.68823284</v>
      </c>
      <c r="S14" s="277">
        <f ca="1">+'5. Flujo Agrícola'!T11*'3. Matriz I-C-B'!$E11+'5. Flujo Agrícola'!T47*'3. Matriz I-C-B'!$E11*'4. Factores'!S21</f>
        <v>468157647.68823284</v>
      </c>
      <c r="T14" s="277">
        <f ca="1">+'5. Flujo Agrícola'!U11*'3. Matriz I-C-B'!$E11+'5. Flujo Agrícola'!U47*'3. Matriz I-C-B'!$E11*'4. Factores'!T21</f>
        <v>468157647.68823284</v>
      </c>
      <c r="U14" s="277">
        <f ca="1">+'5. Flujo Agrícola'!V11*'3. Matriz I-C-B'!$E11+'5. Flujo Agrícola'!V47*'3. Matriz I-C-B'!$E11*'4. Factores'!U21</f>
        <v>468157647.68823284</v>
      </c>
      <c r="V14" s="277">
        <f ca="1">+'5. Flujo Agrícola'!W11*'3. Matriz I-C-B'!$E11+'5. Flujo Agrícola'!W47*'3. Matriz I-C-B'!$E11*'4. Factores'!V21</f>
        <v>468157647.68823284</v>
      </c>
      <c r="W14" s="277">
        <f ca="1">+'5. Flujo Agrícola'!X11*'3. Matriz I-C-B'!$E11+'5. Flujo Agrícola'!X47*'3. Matriz I-C-B'!$E11*'4. Factores'!W21</f>
        <v>468157647.68823284</v>
      </c>
      <c r="X14" s="277">
        <f ca="1">+'5. Flujo Agrícola'!Y11*'3. Matriz I-C-B'!$E11+'5. Flujo Agrícola'!Y47*'3. Matriz I-C-B'!$E11*'4. Factores'!X21</f>
        <v>468157647.68823284</v>
      </c>
      <c r="Y14" s="277">
        <f ca="1">+'5. Flujo Agrícola'!Z11*'3. Matriz I-C-B'!$E11+'5. Flujo Agrícola'!Z47*'3. Matriz I-C-B'!$E11*'4. Factores'!Y21</f>
        <v>468157647.68823284</v>
      </c>
      <c r="Z14" s="277">
        <f ca="1">+'5. Flujo Agrícola'!AA11*'3. Matriz I-C-B'!$E11+'5. Flujo Agrícola'!AA47*'3. Matriz I-C-B'!$E11*'4. Factores'!Z21</f>
        <v>468157647.68823284</v>
      </c>
      <c r="AA14" s="277">
        <f ca="1">+'5. Flujo Agrícola'!AB11*'3. Matriz I-C-B'!$E11+'5. Flujo Agrícola'!AB47*'3. Matriz I-C-B'!$E11*'4. Factores'!AA21</f>
        <v>468157647.68823284</v>
      </c>
      <c r="AB14" s="277">
        <f ca="1">+'5. Flujo Agrícola'!AC11*'3. Matriz I-C-B'!$E11+'5. Flujo Agrícola'!AC47*'3. Matriz I-C-B'!$E11*'4. Factores'!AB21</f>
        <v>468157647.68823284</v>
      </c>
      <c r="AC14" s="277">
        <f ca="1">+'5. Flujo Agrícola'!AD11*'3. Matriz I-C-B'!$E11+'5. Flujo Agrícola'!AD47*'3. Matriz I-C-B'!$E11*'4. Factores'!AC21</f>
        <v>468157647.68823284</v>
      </c>
      <c r="AD14" s="277">
        <f ca="1">+'5. Flujo Agrícola'!AE11*'3. Matriz I-C-B'!$E11+'5. Flujo Agrícola'!AE47*'3. Matriz I-C-B'!$E11*'4. Factores'!AD21</f>
        <v>468157647.68823284</v>
      </c>
      <c r="AE14" s="277">
        <f ca="1">+'5. Flujo Agrícola'!AF11*'3. Matriz I-C-B'!$E11+'5. Flujo Agrícola'!AF47*'3. Matriz I-C-B'!$E11*'4. Factores'!AE21</f>
        <v>468157647.68823284</v>
      </c>
      <c r="AF14" s="278">
        <f ca="1">+'5. Flujo Agrícola'!AG11*'3. Matriz I-C-B'!$E11+'5. Flujo Agrícola'!AG47*'3. Matriz I-C-B'!$E11*'4. Factores'!AF21</f>
        <v>468157647.68823284</v>
      </c>
    </row>
    <row r="15" spans="1:32" x14ac:dyDescent="0.25">
      <c r="A15" s="275" t="str">
        <f>+'5. Flujo Agrícola'!B12</f>
        <v>Kiwi</v>
      </c>
      <c r="B15" s="277">
        <f ca="1">+'5. Flujo Agrícola'!C12*'3. Matriz I-C-B'!$E12+'5. Flujo Agrícola'!C48*'3. Matriz I-C-B'!$E12</f>
        <v>351225843.6297226</v>
      </c>
      <c r="C15" s="277">
        <f ca="1">+'5. Flujo Agrícola'!D12*'3. Matriz I-C-B'!$E12+'5. Flujo Agrícola'!D48*'3. Matriz I-C-B'!$E12*'4. Factores'!C22</f>
        <v>351225843.6297226</v>
      </c>
      <c r="D15" s="277">
        <f ca="1">+'5. Flujo Agrícola'!E12*'3. Matriz I-C-B'!$E12+'5. Flujo Agrícola'!E48*'3. Matriz I-C-B'!$E12*'4. Factores'!D22</f>
        <v>351225843.6297226</v>
      </c>
      <c r="E15" s="277">
        <f ca="1">+'5. Flujo Agrícola'!F12*'3. Matriz I-C-B'!$E12+'5. Flujo Agrícola'!F48*'3. Matriz I-C-B'!$E12*'4. Factores'!E22</f>
        <v>351225843.6297226</v>
      </c>
      <c r="F15" s="277">
        <f ca="1">+'5. Flujo Agrícola'!G12*'3. Matriz I-C-B'!$E12+'5. Flujo Agrícola'!G48*'3. Matriz I-C-B'!$E12*'4. Factores'!F22</f>
        <v>356765725.47369748</v>
      </c>
      <c r="G15" s="277">
        <f ca="1">+'5. Flujo Agrícola'!H12*'3. Matriz I-C-B'!$E12+'5. Flujo Agrícola'!H48*'3. Matriz I-C-B'!$E12*'4. Factores'!G22</f>
        <v>370336448.09938866</v>
      </c>
      <c r="H15" s="277">
        <f ca="1">+'5. Flujo Agrícola'!I12*'3. Matriz I-C-B'!$E12+'5. Flujo Agrícola'!I48*'3. Matriz I-C-B'!$E12*'4. Factores'!H22</f>
        <v>402036181.6199556</v>
      </c>
      <c r="I15" s="277">
        <f ca="1">+'5. Flujo Agrícola'!J12*'3. Matriz I-C-B'!$E12+'5. Flujo Agrícola'!J48*'3. Matriz I-C-B'!$E12*'4. Factores'!I22</f>
        <v>445622413.14243042</v>
      </c>
      <c r="J15" s="277">
        <f ca="1">+'5. Flujo Agrícola'!K12*'3. Matriz I-C-B'!$E12+'5. Flujo Agrícola'!K48*'3. Matriz I-C-B'!$E12*'4. Factores'!J22</f>
        <v>483945797.55026633</v>
      </c>
      <c r="K15" s="277">
        <f ca="1">+'5. Flujo Agrícola'!L12*'3. Matriz I-C-B'!$E12+'5. Flujo Agrícola'!L48*'3. Matriz I-C-B'!$E12*'4. Factores'!K22</f>
        <v>534518847.37185031</v>
      </c>
      <c r="L15" s="277">
        <f ca="1">+'5. Flujo Agrícola'!M12*'3. Matriz I-C-B'!$E12+'5. Flujo Agrícola'!M48*'3. Matriz I-C-B'!$E12*'4. Factores'!L22</f>
        <v>560849224.997334</v>
      </c>
      <c r="M15" s="277">
        <f ca="1">+'5. Flujo Agrícola'!N12*'3. Matriz I-C-B'!$E12+'5. Flujo Agrícola'!N48*'3. Matriz I-C-B'!$E12*'4. Factores'!M22</f>
        <v>592078715.49254346</v>
      </c>
      <c r="N15" s="277">
        <f ca="1">+'5. Flujo Agrícola'!O12*'3. Matriz I-C-B'!$E12+'5. Flujo Agrícola'!O48*'3. Matriz I-C-B'!$E12*'4. Factores'!N22</f>
        <v>600044818.29718804</v>
      </c>
      <c r="O15" s="277">
        <f ca="1">+'5. Flujo Agrícola'!P12*'3. Matriz I-C-B'!$E12+'5. Flujo Agrícola'!P48*'3. Matriz I-C-B'!$E12*'4. Factores'!O22</f>
        <v>607884475.02556849</v>
      </c>
      <c r="P15" s="277">
        <f ca="1">+'5. Flujo Agrícola'!Q12*'3. Matriz I-C-B'!$E12+'5. Flujo Agrícola'!Q48*'3. Matriz I-C-B'!$E12*'4. Factores'!P22</f>
        <v>607884475.02556849</v>
      </c>
      <c r="Q15" s="277">
        <f ca="1">+'5. Flujo Agrícola'!R12*'3. Matriz I-C-B'!$E12+'5. Flujo Agrícola'!R48*'3. Matriz I-C-B'!$E12*'4. Factores'!Q22</f>
        <v>607884475.02556849</v>
      </c>
      <c r="R15" s="277">
        <f ca="1">+'5. Flujo Agrícola'!S12*'3. Matriz I-C-B'!$E12+'5. Flujo Agrícola'!S48*'3. Matriz I-C-B'!$E12*'4. Factores'!R22</f>
        <v>607884475.02556849</v>
      </c>
      <c r="S15" s="277">
        <f ca="1">+'5. Flujo Agrícola'!T12*'3. Matriz I-C-B'!$E12+'5. Flujo Agrícola'!T48*'3. Matriz I-C-B'!$E12*'4. Factores'!S22</f>
        <v>607884475.02556849</v>
      </c>
      <c r="T15" s="277">
        <f ca="1">+'5. Flujo Agrícola'!U12*'3. Matriz I-C-B'!$E12+'5. Flujo Agrícola'!U48*'3. Matriz I-C-B'!$E12*'4. Factores'!T22</f>
        <v>607884475.02556849</v>
      </c>
      <c r="U15" s="277">
        <f ca="1">+'5. Flujo Agrícola'!V12*'3. Matriz I-C-B'!$E12+'5. Flujo Agrícola'!V48*'3. Matriz I-C-B'!$E12*'4. Factores'!U22</f>
        <v>607884475.02556849</v>
      </c>
      <c r="V15" s="277">
        <f ca="1">+'5. Flujo Agrícola'!W12*'3. Matriz I-C-B'!$E12+'5. Flujo Agrícola'!W48*'3. Matriz I-C-B'!$E12*'4. Factores'!V22</f>
        <v>607884475.02556849</v>
      </c>
      <c r="W15" s="277">
        <f ca="1">+'5. Flujo Agrícola'!X12*'3. Matriz I-C-B'!$E12+'5. Flujo Agrícola'!X48*'3. Matriz I-C-B'!$E12*'4. Factores'!W22</f>
        <v>607884475.02556849</v>
      </c>
      <c r="X15" s="277">
        <f ca="1">+'5. Flujo Agrícola'!Y12*'3. Matriz I-C-B'!$E12+'5. Flujo Agrícola'!Y48*'3. Matriz I-C-B'!$E12*'4. Factores'!X22</f>
        <v>607884475.02556849</v>
      </c>
      <c r="Y15" s="277">
        <f ca="1">+'5. Flujo Agrícola'!Z12*'3. Matriz I-C-B'!$E12+'5. Flujo Agrícola'!Z48*'3. Matriz I-C-B'!$E12*'4. Factores'!Y22</f>
        <v>607884475.02556849</v>
      </c>
      <c r="Z15" s="277">
        <f ca="1">+'5. Flujo Agrícola'!AA12*'3. Matriz I-C-B'!$E12+'5. Flujo Agrícola'!AA48*'3. Matriz I-C-B'!$E12*'4. Factores'!Z22</f>
        <v>607884475.02556849</v>
      </c>
      <c r="AA15" s="277">
        <f ca="1">+'5. Flujo Agrícola'!AB12*'3. Matriz I-C-B'!$E12+'5. Flujo Agrícola'!AB48*'3. Matriz I-C-B'!$E12*'4. Factores'!AA22</f>
        <v>607884475.02556849</v>
      </c>
      <c r="AB15" s="277">
        <f ca="1">+'5. Flujo Agrícola'!AC12*'3. Matriz I-C-B'!$E12+'5. Flujo Agrícola'!AC48*'3. Matriz I-C-B'!$E12*'4. Factores'!AB22</f>
        <v>607884475.02556849</v>
      </c>
      <c r="AC15" s="277">
        <f ca="1">+'5. Flujo Agrícola'!AD12*'3. Matriz I-C-B'!$E12+'5. Flujo Agrícola'!AD48*'3. Matriz I-C-B'!$E12*'4. Factores'!AC22</f>
        <v>607884475.02556849</v>
      </c>
      <c r="AD15" s="277">
        <f ca="1">+'5. Flujo Agrícola'!AE12*'3. Matriz I-C-B'!$E12+'5. Flujo Agrícola'!AE48*'3. Matriz I-C-B'!$E12*'4. Factores'!AD22</f>
        <v>607884475.02556849</v>
      </c>
      <c r="AE15" s="277">
        <f ca="1">+'5. Flujo Agrícola'!AF12*'3. Matriz I-C-B'!$E12+'5. Flujo Agrícola'!AF48*'3. Matriz I-C-B'!$E12*'4. Factores'!AE22</f>
        <v>607884475.02556849</v>
      </c>
      <c r="AF15" s="278">
        <f ca="1">+'5. Flujo Agrícola'!AG12*'3. Matriz I-C-B'!$E12+'5. Flujo Agrícola'!AG48*'3. Matriz I-C-B'!$E12*'4. Factores'!AF22</f>
        <v>607884475.02556849</v>
      </c>
    </row>
    <row r="16" spans="1:32" x14ac:dyDescent="0.25">
      <c r="A16" s="275" t="str">
        <f>+'5. Flujo Agrícola'!B13</f>
        <v>Manzano</v>
      </c>
      <c r="B16" s="277">
        <f ca="1">+'5. Flujo Agrícola'!C13*'3. Matriz I-C-B'!$E13+'5. Flujo Agrícola'!C49*'3. Matriz I-C-B'!$E13</f>
        <v>136666770.37905976</v>
      </c>
      <c r="C16" s="277">
        <f ca="1">+'5. Flujo Agrícola'!D13*'3. Matriz I-C-B'!$E13+'5. Flujo Agrícola'!D49*'3. Matriz I-C-B'!$E13*'4. Factores'!C23</f>
        <v>136666770.37905976</v>
      </c>
      <c r="D16" s="277">
        <f ca="1">+'5. Flujo Agrícola'!E13*'3. Matriz I-C-B'!$E13+'5. Flujo Agrícola'!E49*'3. Matriz I-C-B'!$E13*'4. Factores'!D23</f>
        <v>136666770.37905976</v>
      </c>
      <c r="E16" s="277">
        <f ca="1">+'5. Flujo Agrícola'!F13*'3. Matriz I-C-B'!$E13+'5. Flujo Agrícola'!F49*'3. Matriz I-C-B'!$E13*'4. Factores'!E23</f>
        <v>136645537.84289187</v>
      </c>
      <c r="F16" s="277">
        <f ca="1">+'5. Flujo Agrícola'!G13*'3. Matriz I-C-B'!$E13+'5. Flujo Agrícola'!G49*'3. Matriz I-C-B'!$E13*'4. Factores'!F23</f>
        <v>136540203.15018356</v>
      </c>
      <c r="G16" s="277">
        <f ca="1">+'5. Flujo Agrícola'!H13*'3. Matriz I-C-B'!$E13+'5. Flujo Agrícola'!H49*'3. Matriz I-C-B'!$E13*'4. Factores'!G23</f>
        <v>136211959.45013398</v>
      </c>
      <c r="H16" s="277">
        <f ca="1">+'5. Flujo Agrícola'!I13*'3. Matriz I-C-B'!$E13+'5. Flujo Agrícola'!I49*'3. Matriz I-C-B'!$E13*'4. Factores'!H23</f>
        <v>135562687.81902072</v>
      </c>
      <c r="I16" s="277">
        <f ca="1">+'5. Flujo Agrícola'!J13*'3. Matriz I-C-B'!$E13+'5. Flujo Agrícola'!J49*'3. Matriz I-C-B'!$E13*'4. Factores'!I23</f>
        <v>134763928.18067303</v>
      </c>
      <c r="J16" s="277">
        <f ca="1">+'5. Flujo Agrícola'!K13*'3. Matriz I-C-B'!$E13+'5. Flujo Agrícola'!K49*'3. Matriz I-C-B'!$E13*'4. Factores'!J23</f>
        <v>133736325.7867675</v>
      </c>
      <c r="K16" s="277">
        <f ca="1">+'5. Flujo Agrícola'!L13*'3. Matriz I-C-B'!$E13+'5. Flujo Agrícola'!L49*'3. Matriz I-C-B'!$E13*'4. Factores'!K23</f>
        <v>133018632.44498445</v>
      </c>
      <c r="L16" s="277">
        <f ca="1">+'5. Flujo Agrícola'!M13*'3. Matriz I-C-B'!$E13+'5. Flujo Agrícola'!M49*'3. Matriz I-C-B'!$E13*'4. Factores'!L23</f>
        <v>132203744.05579469</v>
      </c>
      <c r="M16" s="277">
        <f ca="1">+'5. Flujo Agrícola'!N13*'3. Matriz I-C-B'!$E13+'5. Flujo Agrícola'!N49*'3. Matriz I-C-B'!$E13*'4. Factores'!M23</f>
        <v>131978508.36911526</v>
      </c>
      <c r="N16" s="277">
        <f ca="1">+'5. Flujo Agrícola'!O13*'3. Matriz I-C-B'!$E13+'5. Flujo Agrícola'!O49*'3. Matriz I-C-B'!$E13*'4. Factores'!N23</f>
        <v>131750850.79333177</v>
      </c>
      <c r="O16" s="277">
        <f ca="1">+'5. Flujo Agrícola'!P13*'3. Matriz I-C-B'!$E13+'5. Flujo Agrícola'!P49*'3. Matriz I-C-B'!$E13*'4. Factores'!O23</f>
        <v>131750850.79333177</v>
      </c>
      <c r="P16" s="277">
        <f ca="1">+'5. Flujo Agrícola'!Q13*'3. Matriz I-C-B'!$E13+'5. Flujo Agrícola'!Q49*'3. Matriz I-C-B'!$E13*'4. Factores'!P23</f>
        <v>131750850.79333177</v>
      </c>
      <c r="Q16" s="277">
        <f ca="1">+'5. Flujo Agrícola'!R13*'3. Matriz I-C-B'!$E13+'5. Flujo Agrícola'!R49*'3. Matriz I-C-B'!$E13*'4. Factores'!Q23</f>
        <v>131750850.79333177</v>
      </c>
      <c r="R16" s="277">
        <f ca="1">+'5. Flujo Agrícola'!S13*'3. Matriz I-C-B'!$E13+'5. Flujo Agrícola'!S49*'3. Matriz I-C-B'!$E13*'4. Factores'!R23</f>
        <v>131750850.79333177</v>
      </c>
      <c r="S16" s="277">
        <f ca="1">+'5. Flujo Agrícola'!T13*'3. Matriz I-C-B'!$E13+'5. Flujo Agrícola'!T49*'3. Matriz I-C-B'!$E13*'4. Factores'!S23</f>
        <v>131750850.79333177</v>
      </c>
      <c r="T16" s="277">
        <f ca="1">+'5. Flujo Agrícola'!U13*'3. Matriz I-C-B'!$E13+'5. Flujo Agrícola'!U49*'3. Matriz I-C-B'!$E13*'4. Factores'!T23</f>
        <v>131750850.79333177</v>
      </c>
      <c r="U16" s="277">
        <f ca="1">+'5. Flujo Agrícola'!V13*'3. Matriz I-C-B'!$E13+'5. Flujo Agrícola'!V49*'3. Matriz I-C-B'!$E13*'4. Factores'!U23</f>
        <v>131750850.79333177</v>
      </c>
      <c r="V16" s="277">
        <f ca="1">+'5. Flujo Agrícola'!W13*'3. Matriz I-C-B'!$E13+'5. Flujo Agrícola'!W49*'3. Matriz I-C-B'!$E13*'4. Factores'!V23</f>
        <v>131750850.79333177</v>
      </c>
      <c r="W16" s="277">
        <f ca="1">+'5. Flujo Agrícola'!X13*'3. Matriz I-C-B'!$E13+'5. Flujo Agrícola'!X49*'3. Matriz I-C-B'!$E13*'4. Factores'!W23</f>
        <v>131750850.79333177</v>
      </c>
      <c r="X16" s="277">
        <f ca="1">+'5. Flujo Agrícola'!Y13*'3. Matriz I-C-B'!$E13+'5. Flujo Agrícola'!Y49*'3. Matriz I-C-B'!$E13*'4. Factores'!X23</f>
        <v>131750850.79333177</v>
      </c>
      <c r="Y16" s="277">
        <f ca="1">+'5. Flujo Agrícola'!Z13*'3. Matriz I-C-B'!$E13+'5. Flujo Agrícola'!Z49*'3. Matriz I-C-B'!$E13*'4. Factores'!Y23</f>
        <v>131750850.79333177</v>
      </c>
      <c r="Z16" s="277">
        <f ca="1">+'5. Flujo Agrícola'!AA13*'3. Matriz I-C-B'!$E13+'5. Flujo Agrícola'!AA49*'3. Matriz I-C-B'!$E13*'4. Factores'!Z23</f>
        <v>131750850.79333177</v>
      </c>
      <c r="AA16" s="277">
        <f ca="1">+'5. Flujo Agrícola'!AB13*'3. Matriz I-C-B'!$E13+'5. Flujo Agrícola'!AB49*'3. Matriz I-C-B'!$E13*'4. Factores'!AA23</f>
        <v>131750850.79333177</v>
      </c>
      <c r="AB16" s="277">
        <f ca="1">+'5. Flujo Agrícola'!AC13*'3. Matriz I-C-B'!$E13+'5. Flujo Agrícola'!AC49*'3. Matriz I-C-B'!$E13*'4. Factores'!AB23</f>
        <v>131750850.79333177</v>
      </c>
      <c r="AC16" s="277">
        <f ca="1">+'5. Flujo Agrícola'!AD13*'3. Matriz I-C-B'!$E13+'5. Flujo Agrícola'!AD49*'3. Matriz I-C-B'!$E13*'4. Factores'!AC23</f>
        <v>131750850.79333177</v>
      </c>
      <c r="AD16" s="277">
        <f ca="1">+'5. Flujo Agrícola'!AE13*'3. Matriz I-C-B'!$E13+'5. Flujo Agrícola'!AE49*'3. Matriz I-C-B'!$E13*'4. Factores'!AD23</f>
        <v>131750850.79333177</v>
      </c>
      <c r="AE16" s="277">
        <f ca="1">+'5. Flujo Agrícola'!AF13*'3. Matriz I-C-B'!$E13+'5. Flujo Agrícola'!AF49*'3. Matriz I-C-B'!$E13*'4. Factores'!AE23</f>
        <v>131750850.79333177</v>
      </c>
      <c r="AF16" s="278">
        <f ca="1">+'5. Flujo Agrícola'!AG13*'3. Matriz I-C-B'!$E13+'5. Flujo Agrícola'!AG49*'3. Matriz I-C-B'!$E13*'4. Factores'!AF23</f>
        <v>131750850.79333177</v>
      </c>
    </row>
    <row r="17" spans="1:32" x14ac:dyDescent="0.25">
      <c r="A17" s="275" t="str">
        <f>+'5. Flujo Agrícola'!B14</f>
        <v>Limón</v>
      </c>
      <c r="B17" s="277">
        <f ca="1">+'5. Flujo Agrícola'!C14*'3. Matriz I-C-B'!$E14+'5. Flujo Agrícola'!C50*'3. Matriz I-C-B'!$E14</f>
        <v>193177850.86599818</v>
      </c>
      <c r="C17" s="277">
        <f ca="1">+'5. Flujo Agrícola'!D14*'3. Matriz I-C-B'!$E14+'5. Flujo Agrícola'!D50*'3. Matriz I-C-B'!$E14*'4. Factores'!C24</f>
        <v>193177850.86599818</v>
      </c>
      <c r="D17" s="277">
        <f ca="1">+'5. Flujo Agrícola'!E14*'3. Matriz I-C-B'!$E14+'5. Flujo Agrícola'!E50*'3. Matriz I-C-B'!$E14*'4. Factores'!D24</f>
        <v>193177850.86599818</v>
      </c>
      <c r="E17" s="277">
        <f ca="1">+'5. Flujo Agrícola'!F14*'3. Matriz I-C-B'!$E14+'5. Flujo Agrícola'!F50*'3. Matriz I-C-B'!$E14*'4. Factores'!E24</f>
        <v>193634238.83654666</v>
      </c>
      <c r="F17" s="277">
        <f ca="1">+'5. Flujo Agrícola'!G14*'3. Matriz I-C-B'!$E14+'5. Flujo Agrícola'!G50*'3. Matriz I-C-B'!$E14*'4. Factores'!F24</f>
        <v>195898381.29476881</v>
      </c>
      <c r="G17" s="277">
        <f ca="1">+'5. Flujo Agrícola'!H14*'3. Matriz I-C-B'!$E14+'5. Flujo Agrícola'!H50*'3. Matriz I-C-B'!$E14*'4. Factores'!G24</f>
        <v>202953896.23308408</v>
      </c>
      <c r="H17" s="277">
        <f ca="1">+'5. Flujo Agrícola'!I14*'3. Matriz I-C-B'!$E14+'5. Flujo Agrícola'!I50*'3. Matriz I-C-B'!$E14*'4. Factores'!H24</f>
        <v>216909824.98861444</v>
      </c>
      <c r="I17" s="277">
        <f ca="1">+'5. Flujo Agrícola'!J14*'3. Matriz I-C-B'!$E14+'5. Flujo Agrícola'!J50*'3. Matriz I-C-B'!$E14*'4. Factores'!I24</f>
        <v>234078960.480427</v>
      </c>
      <c r="J17" s="277">
        <f ca="1">+'5. Flujo Agrícola'!K14*'3. Matriz I-C-B'!$E14+'5. Flujo Agrícola'!K50*'3. Matriz I-C-B'!$E14*'4. Factores'!J24</f>
        <v>256167012.86270723</v>
      </c>
      <c r="K17" s="277">
        <f ca="1">+'5. Flujo Agrícola'!L14*'3. Matriz I-C-B'!$E14+'5. Flujo Agrícola'!L50*'3. Matriz I-C-B'!$E14*'4. Factores'!K24</f>
        <v>271593648.90572816</v>
      </c>
      <c r="L17" s="277">
        <f ca="1">+'5. Flujo Agrícola'!M14*'3. Matriz I-C-B'!$E14+'5. Flujo Agrícola'!M50*'3. Matriz I-C-B'!$E14*'4. Factores'!L24</f>
        <v>289109467.7991882</v>
      </c>
      <c r="M17" s="277">
        <f ca="1">+'5. Flujo Agrícola'!N14*'3. Matriz I-C-B'!$E14+'5. Flujo Agrícola'!N50*'3. Matriz I-C-B'!$E14*'4. Factores'!M24</f>
        <v>293950851.66053343</v>
      </c>
      <c r="N17" s="277">
        <f ca="1">+'5. Flujo Agrícola'!O14*'3. Matriz I-C-B'!$E14+'5. Flujo Agrícola'!O50*'3. Matriz I-C-B'!$E14*'4. Factores'!N24</f>
        <v>298844293.41286087</v>
      </c>
      <c r="O17" s="277">
        <f ca="1">+'5. Flujo Agrícola'!P14*'3. Matriz I-C-B'!$E14+'5. Flujo Agrícola'!P50*'3. Matriz I-C-B'!$E14*'4. Factores'!O24</f>
        <v>298844293.41286087</v>
      </c>
      <c r="P17" s="277">
        <f ca="1">+'5. Flujo Agrícola'!Q14*'3. Matriz I-C-B'!$E14+'5. Flujo Agrícola'!Q50*'3. Matriz I-C-B'!$E14*'4. Factores'!P24</f>
        <v>298844293.41286087</v>
      </c>
      <c r="Q17" s="277">
        <f ca="1">+'5. Flujo Agrícola'!R14*'3. Matriz I-C-B'!$E14+'5. Flujo Agrícola'!R50*'3. Matriz I-C-B'!$E14*'4. Factores'!Q24</f>
        <v>298844293.41286087</v>
      </c>
      <c r="R17" s="277">
        <f ca="1">+'5. Flujo Agrícola'!S14*'3. Matriz I-C-B'!$E14+'5. Flujo Agrícola'!S50*'3. Matriz I-C-B'!$E14*'4. Factores'!R24</f>
        <v>298844293.41286087</v>
      </c>
      <c r="S17" s="277">
        <f ca="1">+'5. Flujo Agrícola'!T14*'3. Matriz I-C-B'!$E14+'5. Flujo Agrícola'!T50*'3. Matriz I-C-B'!$E14*'4. Factores'!S24</f>
        <v>298844293.41286087</v>
      </c>
      <c r="T17" s="277">
        <f ca="1">+'5. Flujo Agrícola'!U14*'3. Matriz I-C-B'!$E14+'5. Flujo Agrícola'!U50*'3. Matriz I-C-B'!$E14*'4. Factores'!T24</f>
        <v>298844293.41286087</v>
      </c>
      <c r="U17" s="277">
        <f ca="1">+'5. Flujo Agrícola'!V14*'3. Matriz I-C-B'!$E14+'5. Flujo Agrícola'!V50*'3. Matriz I-C-B'!$E14*'4. Factores'!U24</f>
        <v>298844293.41286087</v>
      </c>
      <c r="V17" s="277">
        <f ca="1">+'5. Flujo Agrícola'!W14*'3. Matriz I-C-B'!$E14+'5. Flujo Agrícola'!W50*'3. Matriz I-C-B'!$E14*'4. Factores'!V24</f>
        <v>298844293.41286087</v>
      </c>
      <c r="W17" s="277">
        <f ca="1">+'5. Flujo Agrícola'!X14*'3. Matriz I-C-B'!$E14+'5. Flujo Agrícola'!X50*'3. Matriz I-C-B'!$E14*'4. Factores'!W24</f>
        <v>298844293.41286087</v>
      </c>
      <c r="X17" s="277">
        <f ca="1">+'5. Flujo Agrícola'!Y14*'3. Matriz I-C-B'!$E14+'5. Flujo Agrícola'!Y50*'3. Matriz I-C-B'!$E14*'4. Factores'!X24</f>
        <v>298844293.41286087</v>
      </c>
      <c r="Y17" s="277">
        <f ca="1">+'5. Flujo Agrícola'!Z14*'3. Matriz I-C-B'!$E14+'5. Flujo Agrícola'!Z50*'3. Matriz I-C-B'!$E14*'4. Factores'!Y24</f>
        <v>298844293.41286087</v>
      </c>
      <c r="Z17" s="277">
        <f ca="1">+'5. Flujo Agrícola'!AA14*'3. Matriz I-C-B'!$E14+'5. Flujo Agrícola'!AA50*'3. Matriz I-C-B'!$E14*'4. Factores'!Z24</f>
        <v>298844293.41286087</v>
      </c>
      <c r="AA17" s="277">
        <f ca="1">+'5. Flujo Agrícola'!AB14*'3. Matriz I-C-B'!$E14+'5. Flujo Agrícola'!AB50*'3. Matriz I-C-B'!$E14*'4. Factores'!AA24</f>
        <v>298844293.41286087</v>
      </c>
      <c r="AB17" s="277">
        <f ca="1">+'5. Flujo Agrícola'!AC14*'3. Matriz I-C-B'!$E14+'5. Flujo Agrícola'!AC50*'3. Matriz I-C-B'!$E14*'4. Factores'!AB24</f>
        <v>298844293.41286087</v>
      </c>
      <c r="AC17" s="277">
        <f ca="1">+'5. Flujo Agrícola'!AD14*'3. Matriz I-C-B'!$E14+'5. Flujo Agrícola'!AD50*'3. Matriz I-C-B'!$E14*'4. Factores'!AC24</f>
        <v>298844293.41286087</v>
      </c>
      <c r="AD17" s="277">
        <f ca="1">+'5. Flujo Agrícola'!AE14*'3. Matriz I-C-B'!$E14+'5. Flujo Agrícola'!AE50*'3. Matriz I-C-B'!$E14*'4. Factores'!AD24</f>
        <v>298844293.41286087</v>
      </c>
      <c r="AE17" s="277">
        <f ca="1">+'5. Flujo Agrícola'!AF14*'3. Matriz I-C-B'!$E14+'5. Flujo Agrícola'!AF50*'3. Matriz I-C-B'!$E14*'4. Factores'!AE24</f>
        <v>298844293.41286087</v>
      </c>
      <c r="AF17" s="278">
        <f ca="1">+'5. Flujo Agrícola'!AG14*'3. Matriz I-C-B'!$E14+'5. Flujo Agrícola'!AG50*'3. Matriz I-C-B'!$E14*'4. Factores'!AF24</f>
        <v>298844293.41286087</v>
      </c>
    </row>
    <row r="18" spans="1:32" x14ac:dyDescent="0.25">
      <c r="A18" s="275" t="str">
        <f>+'5. Flujo Agrícola'!B15</f>
        <v>Olivo de mesa</v>
      </c>
      <c r="B18" s="277">
        <f ca="1">+'5. Flujo Agrícola'!C15*'3. Matriz I-C-B'!$E15+'5. Flujo Agrícola'!C51*'3. Matriz I-C-B'!$E15</f>
        <v>54339160.515587978</v>
      </c>
      <c r="C18" s="277">
        <f ca="1">+'5. Flujo Agrícola'!D15*'3. Matriz I-C-B'!$E15+'5. Flujo Agrícola'!D51*'3. Matriz I-C-B'!$E15*'4. Factores'!C25</f>
        <v>54339160.515587978</v>
      </c>
      <c r="D18" s="277">
        <f ca="1">+'5. Flujo Agrícola'!E15*'3. Matriz I-C-B'!$E15+'5. Flujo Agrícola'!E51*'3. Matriz I-C-B'!$E15*'4. Factores'!D25</f>
        <v>54339160.515587978</v>
      </c>
      <c r="E18" s="277">
        <f ca="1">+'5. Flujo Agrícola'!F15*'3. Matriz I-C-B'!$E15+'5. Flujo Agrícola'!F51*'3. Matriz I-C-B'!$E15*'4. Factores'!E25</f>
        <v>54599514.364935353</v>
      </c>
      <c r="F18" s="277">
        <f ca="1">+'5. Flujo Agrícola'!G15*'3. Matriz I-C-B'!$E15+'5. Flujo Agrícola'!G51*'3. Matriz I-C-B'!$E15*'4. Factores'!F25</f>
        <v>56038340.540709779</v>
      </c>
      <c r="G18" s="277">
        <f ca="1">+'5. Flujo Agrícola'!H15*'3. Matriz I-C-B'!$E15+'5. Flujo Agrícola'!H51*'3. Matriz I-C-B'!$E15*'4. Factores'!G25</f>
        <v>59976079.658395067</v>
      </c>
      <c r="H18" s="277">
        <f ca="1">+'5. Flujo Agrícola'!I15*'3. Matriz I-C-B'!$E15+'5. Flujo Agrícola'!I51*'3. Matriz I-C-B'!$E15*'4. Factores'!H25</f>
        <v>69260155.500480205</v>
      </c>
      <c r="I18" s="277">
        <f ca="1">+'5. Flujo Agrícola'!J15*'3. Matriz I-C-B'!$E15+'5. Flujo Agrícola'!J51*'3. Matriz I-C-B'!$E15*'4. Factores'!I25</f>
        <v>80132699.019202948</v>
      </c>
      <c r="J18" s="277">
        <f ca="1">+'5. Flujo Agrícola'!K15*'3. Matriz I-C-B'!$E15+'5. Flujo Agrícola'!K51*'3. Matriz I-C-B'!$E15*'4. Factores'!J25</f>
        <v>94491359.03062585</v>
      </c>
      <c r="K18" s="277">
        <f ca="1">+'5. Flujo Agrícola'!L15*'3. Matriz I-C-B'!$E15+'5. Flujo Agrícola'!L51*'3. Matriz I-C-B'!$E15*'4. Factores'!K25</f>
        <v>109158312.33473039</v>
      </c>
      <c r="L18" s="277">
        <f ca="1">+'5. Flujo Agrícola'!M15*'3. Matriz I-C-B'!$E15+'5. Flujo Agrícola'!M51*'3. Matriz I-C-B'!$E15*'4. Factores'!L25</f>
        <v>121671216.39905927</v>
      </c>
      <c r="M18" s="277">
        <f ca="1">+'5. Flujo Agrícola'!N15*'3. Matriz I-C-B'!$E15+'5. Flujo Agrícola'!N51*'3. Matriz I-C-B'!$E15*'4. Factores'!M25</f>
        <v>134663576.59064305</v>
      </c>
      <c r="N18" s="277">
        <f ca="1">+'5. Flujo Agrícola'!O15*'3. Matriz I-C-B'!$E15+'5. Flujo Agrícola'!O51*'3. Matriz I-C-B'!$E15*'4. Factores'!N25</f>
        <v>142773291.71176875</v>
      </c>
      <c r="O18" s="277">
        <f ca="1">+'5. Flujo Agrícola'!P15*'3. Matriz I-C-B'!$E15+'5. Flujo Agrícola'!P51*'3. Matriz I-C-B'!$E15*'4. Factores'!O25</f>
        <v>147477767.28191081</v>
      </c>
      <c r="P18" s="277">
        <f ca="1">+'5. Flujo Agrícola'!Q15*'3. Matriz I-C-B'!$E15+'5. Flujo Agrícola'!Q51*'3. Matriz I-C-B'!$E15*'4. Factores'!P25</f>
        <v>149830005.06698182</v>
      </c>
      <c r="Q18" s="277">
        <f ca="1">+'5. Flujo Agrícola'!R15*'3. Matriz I-C-B'!$E15+'5. Flujo Agrícola'!R51*'3. Matriz I-C-B'!$E15*'4. Factores'!Q25</f>
        <v>149830005.06698182</v>
      </c>
      <c r="R18" s="277">
        <f ca="1">+'5. Flujo Agrícola'!S15*'3. Matriz I-C-B'!$E15+'5. Flujo Agrícola'!S51*'3. Matriz I-C-B'!$E15*'4. Factores'!R25</f>
        <v>149830005.06698182</v>
      </c>
      <c r="S18" s="277">
        <f ca="1">+'5. Flujo Agrícola'!T15*'3. Matriz I-C-B'!$E15+'5. Flujo Agrícola'!T51*'3. Matriz I-C-B'!$E15*'4. Factores'!S25</f>
        <v>149830005.06698182</v>
      </c>
      <c r="T18" s="277">
        <f ca="1">+'5. Flujo Agrícola'!U15*'3. Matriz I-C-B'!$E15+'5. Flujo Agrícola'!U51*'3. Matriz I-C-B'!$E15*'4. Factores'!T25</f>
        <v>149830005.06698182</v>
      </c>
      <c r="U18" s="277">
        <f ca="1">+'5. Flujo Agrícola'!V15*'3. Matriz I-C-B'!$E15+'5. Flujo Agrícola'!V51*'3. Matriz I-C-B'!$E15*'4. Factores'!U25</f>
        <v>149830005.06698182</v>
      </c>
      <c r="V18" s="277">
        <f ca="1">+'5. Flujo Agrícola'!W15*'3. Matriz I-C-B'!$E15+'5. Flujo Agrícola'!W51*'3. Matriz I-C-B'!$E15*'4. Factores'!V25</f>
        <v>149830005.06698182</v>
      </c>
      <c r="W18" s="277">
        <f ca="1">+'5. Flujo Agrícola'!X15*'3. Matriz I-C-B'!$E15+'5. Flujo Agrícola'!X51*'3. Matriz I-C-B'!$E15*'4. Factores'!W25</f>
        <v>149830005.06698182</v>
      </c>
      <c r="X18" s="277">
        <f ca="1">+'5. Flujo Agrícola'!Y15*'3. Matriz I-C-B'!$E15+'5. Flujo Agrícola'!Y51*'3. Matriz I-C-B'!$E15*'4. Factores'!X25</f>
        <v>149830005.06698182</v>
      </c>
      <c r="Y18" s="277">
        <f ca="1">+'5. Flujo Agrícola'!Z15*'3. Matriz I-C-B'!$E15+'5. Flujo Agrícola'!Z51*'3. Matriz I-C-B'!$E15*'4. Factores'!Y25</f>
        <v>149830005.06698182</v>
      </c>
      <c r="Z18" s="277">
        <f ca="1">+'5. Flujo Agrícola'!AA15*'3. Matriz I-C-B'!$E15+'5. Flujo Agrícola'!AA51*'3. Matriz I-C-B'!$E15*'4. Factores'!Z25</f>
        <v>149830005.06698182</v>
      </c>
      <c r="AA18" s="277">
        <f ca="1">+'5. Flujo Agrícola'!AB15*'3. Matriz I-C-B'!$E15+'5. Flujo Agrícola'!AB51*'3. Matriz I-C-B'!$E15*'4. Factores'!AA25</f>
        <v>149830005.06698182</v>
      </c>
      <c r="AB18" s="277">
        <f ca="1">+'5. Flujo Agrícola'!AC15*'3. Matriz I-C-B'!$E15+'5. Flujo Agrícola'!AC51*'3. Matriz I-C-B'!$E15*'4. Factores'!AB25</f>
        <v>149830005.06698182</v>
      </c>
      <c r="AC18" s="277">
        <f ca="1">+'5. Flujo Agrícola'!AD15*'3. Matriz I-C-B'!$E15+'5. Flujo Agrícola'!AD51*'3. Matriz I-C-B'!$E15*'4. Factores'!AC25</f>
        <v>149830005.06698182</v>
      </c>
      <c r="AD18" s="277">
        <f ca="1">+'5. Flujo Agrícola'!AE15*'3. Matriz I-C-B'!$E15+'5. Flujo Agrícola'!AE51*'3. Matriz I-C-B'!$E15*'4. Factores'!AD25</f>
        <v>149830005.06698182</v>
      </c>
      <c r="AE18" s="277">
        <f ca="1">+'5. Flujo Agrícola'!AF15*'3. Matriz I-C-B'!$E15+'5. Flujo Agrícola'!AF51*'3. Matriz I-C-B'!$E15*'4. Factores'!AE25</f>
        <v>149830005.06698182</v>
      </c>
      <c r="AF18" s="278">
        <f ca="1">+'5. Flujo Agrícola'!AG15*'3. Matriz I-C-B'!$E15+'5. Flujo Agrícola'!AG51*'3. Matriz I-C-B'!$E15*'4. Factores'!AF25</f>
        <v>149830005.06698182</v>
      </c>
    </row>
    <row r="19" spans="1:32" x14ac:dyDescent="0.25">
      <c r="A19" s="275" t="str">
        <f>+'5. Flujo Agrícola'!B16</f>
        <v>Uva de mesa</v>
      </c>
      <c r="B19" s="277">
        <f ca="1">+'5. Flujo Agrícola'!C16*'3. Matriz I-C-B'!$E16+'5. Flujo Agrícola'!C52*'3. Matriz I-C-B'!$E16</f>
        <v>39856346.328428179</v>
      </c>
      <c r="C19" s="277">
        <f ca="1">+'5. Flujo Agrícola'!D16*'3. Matriz I-C-B'!$E16+'5. Flujo Agrícola'!D52*'3. Matriz I-C-B'!$E16*'4. Factores'!C26</f>
        <v>39856346.328428179</v>
      </c>
      <c r="D19" s="277">
        <f ca="1">+'5. Flujo Agrícola'!E16*'3. Matriz I-C-B'!$E16+'5. Flujo Agrícola'!E52*'3. Matriz I-C-B'!$E16*'4. Factores'!D26</f>
        <v>39856346.328428179</v>
      </c>
      <c r="E19" s="277">
        <f ca="1">+'5. Flujo Agrícola'!F16*'3. Matriz I-C-B'!$E16+'5. Flujo Agrícola'!F52*'3. Matriz I-C-B'!$E16*'4. Factores'!E26</f>
        <v>41551836.282050669</v>
      </c>
      <c r="F19" s="277">
        <f ca="1">+'5. Flujo Agrícola'!G16*'3. Matriz I-C-B'!$E16+'5. Flujo Agrícola'!G52*'3. Matriz I-C-B'!$E16*'4. Factores'!F26</f>
        <v>50921835.351200819</v>
      </c>
      <c r="G19" s="277">
        <f ca="1">+'5. Flujo Agrícola'!H16*'3. Matriz I-C-B'!$E16+'5. Flujo Agrícola'!H52*'3. Matriz I-C-B'!$E16*'4. Factores'!G26</f>
        <v>76565385.968014121</v>
      </c>
      <c r="H19" s="277">
        <f ca="1">+'5. Flujo Agrícola'!I16*'3. Matriz I-C-B'!$E16+'5. Flujo Agrícola'!I52*'3. Matriz I-C-B'!$E16*'4. Factores'!H26</f>
        <v>137025630.20247513</v>
      </c>
      <c r="I19" s="277">
        <f ca="1">+'5. Flujo Agrícola'!J16*'3. Matriz I-C-B'!$E16+'5. Flujo Agrícola'!J52*'3. Matriz I-C-B'!$E16*'4. Factores'!I26</f>
        <v>207830376.71391106</v>
      </c>
      <c r="J19" s="277">
        <f ca="1">+'5. Flujo Agrícola'!K16*'3. Matriz I-C-B'!$E16+'5. Flujo Agrícola'!K52*'3. Matriz I-C-B'!$E16*'4. Factores'!J26</f>
        <v>301337593.36491621</v>
      </c>
      <c r="K19" s="277">
        <f ca="1">+'5. Flujo Agrícola'!L16*'3. Matriz I-C-B'!$E16+'5. Flujo Agrícola'!L52*'3. Matriz I-C-B'!$E16*'4. Factores'!K26</f>
        <v>396852493.71954691</v>
      </c>
      <c r="L19" s="277">
        <f ca="1">+'5. Flujo Agrícola'!M16*'3. Matriz I-C-B'!$E16+'5. Flujo Agrícola'!M52*'3. Matriz I-C-B'!$E16*'4. Factores'!L26</f>
        <v>478339681.96313119</v>
      </c>
      <c r="M19" s="277">
        <f ca="1">+'5. Flujo Agrícola'!N16*'3. Matriz I-C-B'!$E16+'5. Flujo Agrícola'!N52*'3. Matriz I-C-B'!$E16*'4. Factores'!M26</f>
        <v>562949209.47306812</v>
      </c>
      <c r="N19" s="277">
        <f ca="1">+'5. Flujo Agrícola'!O16*'3. Matriz I-C-B'!$E16+'5. Flujo Agrícola'!O52*'3. Matriz I-C-B'!$E16*'4. Factores'!N26</f>
        <v>615761720.40415525</v>
      </c>
      <c r="O19" s="277">
        <f ca="1">+'5. Flujo Agrícola'!P16*'3. Matriz I-C-B'!$E16+'5. Flujo Agrícola'!P52*'3. Matriz I-C-B'!$E16*'4. Factores'!O26</f>
        <v>646398452.24519563</v>
      </c>
      <c r="P19" s="277">
        <f ca="1">+'5. Flujo Agrícola'!Q16*'3. Matriz I-C-B'!$E16+'5. Flujo Agrícola'!Q52*'3. Matriz I-C-B'!$E16*'4. Factores'!P26</f>
        <v>661716818.16571581</v>
      </c>
      <c r="Q19" s="277">
        <f ca="1">+'5. Flujo Agrícola'!R16*'3. Matriz I-C-B'!$E16+'5. Flujo Agrícola'!R52*'3. Matriz I-C-B'!$E16*'4. Factores'!Q26</f>
        <v>661716818.16571581</v>
      </c>
      <c r="R19" s="277">
        <f ca="1">+'5. Flujo Agrícola'!S16*'3. Matriz I-C-B'!$E16+'5. Flujo Agrícola'!S52*'3. Matriz I-C-B'!$E16*'4. Factores'!R26</f>
        <v>661716818.16571581</v>
      </c>
      <c r="S19" s="277">
        <f ca="1">+'5. Flujo Agrícola'!T16*'3. Matriz I-C-B'!$E16+'5. Flujo Agrícola'!T52*'3. Matriz I-C-B'!$E16*'4. Factores'!S26</f>
        <v>661716818.16571581</v>
      </c>
      <c r="T19" s="277">
        <f ca="1">+'5. Flujo Agrícola'!U16*'3. Matriz I-C-B'!$E16+'5. Flujo Agrícola'!U52*'3. Matriz I-C-B'!$E16*'4. Factores'!T26</f>
        <v>661716818.16571581</v>
      </c>
      <c r="U19" s="277">
        <f ca="1">+'5. Flujo Agrícola'!V16*'3. Matriz I-C-B'!$E16+'5. Flujo Agrícola'!V52*'3. Matriz I-C-B'!$E16*'4. Factores'!U26</f>
        <v>661716818.16571581</v>
      </c>
      <c r="V19" s="277">
        <f ca="1">+'5. Flujo Agrícola'!W16*'3. Matriz I-C-B'!$E16+'5. Flujo Agrícola'!W52*'3. Matriz I-C-B'!$E16*'4. Factores'!V26</f>
        <v>661716818.16571581</v>
      </c>
      <c r="W19" s="277">
        <f ca="1">+'5. Flujo Agrícola'!X16*'3. Matriz I-C-B'!$E16+'5. Flujo Agrícola'!X52*'3. Matriz I-C-B'!$E16*'4. Factores'!W26</f>
        <v>661716818.16571581</v>
      </c>
      <c r="X19" s="277">
        <f ca="1">+'5. Flujo Agrícola'!Y16*'3. Matriz I-C-B'!$E16+'5. Flujo Agrícola'!Y52*'3. Matriz I-C-B'!$E16*'4. Factores'!X26</f>
        <v>661716818.16571581</v>
      </c>
      <c r="Y19" s="277">
        <f ca="1">+'5. Flujo Agrícola'!Z16*'3. Matriz I-C-B'!$E16+'5. Flujo Agrícola'!Z52*'3. Matriz I-C-B'!$E16*'4. Factores'!Y26</f>
        <v>661716818.16571581</v>
      </c>
      <c r="Z19" s="277">
        <f ca="1">+'5. Flujo Agrícola'!AA16*'3. Matriz I-C-B'!$E16+'5. Flujo Agrícola'!AA52*'3. Matriz I-C-B'!$E16*'4. Factores'!Z26</f>
        <v>661716818.16571581</v>
      </c>
      <c r="AA19" s="277">
        <f ca="1">+'5. Flujo Agrícola'!AB16*'3. Matriz I-C-B'!$E16+'5. Flujo Agrícola'!AB52*'3. Matriz I-C-B'!$E16*'4. Factores'!AA26</f>
        <v>661716818.16571581</v>
      </c>
      <c r="AB19" s="277">
        <f ca="1">+'5. Flujo Agrícola'!AC16*'3. Matriz I-C-B'!$E16+'5. Flujo Agrícola'!AC52*'3. Matriz I-C-B'!$E16*'4. Factores'!AB26</f>
        <v>661716818.16571581</v>
      </c>
      <c r="AC19" s="277">
        <f ca="1">+'5. Flujo Agrícola'!AD16*'3. Matriz I-C-B'!$E16+'5. Flujo Agrícola'!AD52*'3. Matriz I-C-B'!$E16*'4. Factores'!AC26</f>
        <v>661716818.16571581</v>
      </c>
      <c r="AD19" s="277">
        <f ca="1">+'5. Flujo Agrícola'!AE16*'3. Matriz I-C-B'!$E16+'5. Flujo Agrícola'!AE52*'3. Matriz I-C-B'!$E16*'4. Factores'!AD26</f>
        <v>661716818.16571581</v>
      </c>
      <c r="AE19" s="277">
        <f ca="1">+'5. Flujo Agrícola'!AF16*'3. Matriz I-C-B'!$E16+'5. Flujo Agrícola'!AF52*'3. Matriz I-C-B'!$E16*'4. Factores'!AE26</f>
        <v>661716818.16571581</v>
      </c>
      <c r="AF19" s="278">
        <f ca="1">+'5. Flujo Agrícola'!AG16*'3. Matriz I-C-B'!$E16+'5. Flujo Agrícola'!AG52*'3. Matriz I-C-B'!$E16*'4. Factores'!AF26</f>
        <v>661716818.16571581</v>
      </c>
    </row>
    <row r="20" spans="1:32" x14ac:dyDescent="0.25">
      <c r="A20" s="275" t="str">
        <f>+'5. Flujo Agrícola'!B17</f>
        <v>Palto</v>
      </c>
      <c r="B20" s="277">
        <f ca="1">+'5. Flujo Agrícola'!C17*'3. Matriz I-C-B'!$E17+'5. Flujo Agrícola'!C53*'3. Matriz I-C-B'!$E17</f>
        <v>67224064.522151336</v>
      </c>
      <c r="C20" s="277">
        <f ca="1">+'5. Flujo Agrícola'!D17*'3. Matriz I-C-B'!$E17+'5. Flujo Agrícola'!D53*'3. Matriz I-C-B'!$E17*'4. Factores'!C27</f>
        <v>67224064.522151336</v>
      </c>
      <c r="D20" s="277">
        <f ca="1">+'5. Flujo Agrícola'!E17*'3. Matriz I-C-B'!$E17+'5. Flujo Agrícola'!E53*'3. Matriz I-C-B'!$E17*'4. Factores'!D27</f>
        <v>67224064.522151336</v>
      </c>
      <c r="E20" s="277">
        <f ca="1">+'5. Flujo Agrícola'!F17*'3. Matriz I-C-B'!$E17+'5. Flujo Agrícola'!F53*'3. Matriz I-C-B'!$E17*'4. Factores'!E27</f>
        <v>67224064.522151336</v>
      </c>
      <c r="F20" s="277">
        <f ca="1">+'5. Flujo Agrícola'!G17*'3. Matriz I-C-B'!$E17+'5. Flujo Agrícola'!G53*'3. Matriz I-C-B'!$E17*'4. Factores'!F27</f>
        <v>67171871.645512909</v>
      </c>
      <c r="G20" s="277">
        <f ca="1">+'5. Flujo Agrícola'!H17*'3. Matriz I-C-B'!$E17+'5. Flujo Agrícola'!H53*'3. Matriz I-C-B'!$E17*'4. Factores'!G27</f>
        <v>67044017.826271728</v>
      </c>
      <c r="H20" s="277">
        <f ca="1">+'5. Flujo Agrícola'!I17*'3. Matriz I-C-B'!$E17+'5. Flujo Agrícola'!I53*'3. Matriz I-C-B'!$E17*'4. Factores'!H27</f>
        <v>66745365.19653929</v>
      </c>
      <c r="I20" s="277">
        <f ca="1">+'5. Flujo Agrícola'!J17*'3. Matriz I-C-B'!$E17+'5. Flujo Agrícola'!J53*'3. Matriz I-C-B'!$E17*'4. Factores'!I27</f>
        <v>66334726.329311326</v>
      </c>
      <c r="J20" s="277">
        <f ca="1">+'5. Flujo Agrícola'!K17*'3. Matriz I-C-B'!$E17+'5. Flujo Agrícola'!K53*'3. Matriz I-C-B'!$E17*'4. Factores'!J27</f>
        <v>65973670.312035307</v>
      </c>
      <c r="K20" s="277">
        <f ca="1">+'5. Flujo Agrícola'!L17*'3. Matriz I-C-B'!$E17+'5. Flujo Agrícola'!L53*'3. Matriz I-C-B'!$E17*'4. Factores'!K27</f>
        <v>65497206.54892493</v>
      </c>
      <c r="L20" s="277">
        <f ca="1">+'5. Flujo Agrícola'!M17*'3. Matriz I-C-B'!$E17+'5. Flujo Agrícola'!M53*'3. Matriz I-C-B'!$E17*'4. Factores'!L27</f>
        <v>65249140.220083497</v>
      </c>
      <c r="M20" s="277">
        <f ca="1">+'5. Flujo Agrícola'!N17*'3. Matriz I-C-B'!$E17+'5. Flujo Agrícola'!N53*'3. Matriz I-C-B'!$E17*'4. Factores'!M27</f>
        <v>64954917.889932133</v>
      </c>
      <c r="N20" s="277">
        <f ca="1">+'5. Flujo Agrícola'!O17*'3. Matriz I-C-B'!$E17+'5. Flujo Agrícola'!O53*'3. Matriz I-C-B'!$E17*'4. Factores'!N27</f>
        <v>64879866.863090456</v>
      </c>
      <c r="O20" s="277">
        <f ca="1">+'5. Flujo Agrícola'!P17*'3. Matriz I-C-B'!$E17+'5. Flujo Agrícola'!P53*'3. Matriz I-C-B'!$E17*'4. Factores'!O27</f>
        <v>64806007.122389123</v>
      </c>
      <c r="P20" s="277">
        <f ca="1">+'5. Flujo Agrícola'!Q17*'3. Matriz I-C-B'!$E17+'5. Flujo Agrícola'!Q53*'3. Matriz I-C-B'!$E17*'4. Factores'!P27</f>
        <v>64806007.122389123</v>
      </c>
      <c r="Q20" s="277">
        <f ca="1">+'5. Flujo Agrícola'!R17*'3. Matriz I-C-B'!$E17+'5. Flujo Agrícola'!R53*'3. Matriz I-C-B'!$E17*'4. Factores'!Q27</f>
        <v>64806007.122389123</v>
      </c>
      <c r="R20" s="277">
        <f ca="1">+'5. Flujo Agrícola'!S17*'3. Matriz I-C-B'!$E17+'5. Flujo Agrícola'!S53*'3. Matriz I-C-B'!$E17*'4. Factores'!R27</f>
        <v>64806007.122389123</v>
      </c>
      <c r="S20" s="277">
        <f ca="1">+'5. Flujo Agrícola'!T17*'3. Matriz I-C-B'!$E17+'5. Flujo Agrícola'!T53*'3. Matriz I-C-B'!$E17*'4. Factores'!S27</f>
        <v>64806007.122389123</v>
      </c>
      <c r="T20" s="277">
        <f ca="1">+'5. Flujo Agrícola'!U17*'3. Matriz I-C-B'!$E17+'5. Flujo Agrícola'!U53*'3. Matriz I-C-B'!$E17*'4. Factores'!T27</f>
        <v>64806007.122389123</v>
      </c>
      <c r="U20" s="277">
        <f ca="1">+'5. Flujo Agrícola'!V17*'3. Matriz I-C-B'!$E17+'5. Flujo Agrícola'!V53*'3. Matriz I-C-B'!$E17*'4. Factores'!U27</f>
        <v>64806007.122389123</v>
      </c>
      <c r="V20" s="277">
        <f ca="1">+'5. Flujo Agrícola'!W17*'3. Matriz I-C-B'!$E17+'5. Flujo Agrícola'!W53*'3. Matriz I-C-B'!$E17*'4. Factores'!V27</f>
        <v>64806007.122389123</v>
      </c>
      <c r="W20" s="277">
        <f ca="1">+'5. Flujo Agrícola'!X17*'3. Matriz I-C-B'!$E17+'5. Flujo Agrícola'!X53*'3. Matriz I-C-B'!$E17*'4. Factores'!W27</f>
        <v>64806007.122389123</v>
      </c>
      <c r="X20" s="277">
        <f ca="1">+'5. Flujo Agrícola'!Y17*'3. Matriz I-C-B'!$E17+'5. Flujo Agrícola'!Y53*'3. Matriz I-C-B'!$E17*'4. Factores'!X27</f>
        <v>64806007.122389123</v>
      </c>
      <c r="Y20" s="277">
        <f ca="1">+'5. Flujo Agrícola'!Z17*'3. Matriz I-C-B'!$E17+'5. Flujo Agrícola'!Z53*'3. Matriz I-C-B'!$E17*'4. Factores'!Y27</f>
        <v>64806007.122389123</v>
      </c>
      <c r="Z20" s="277">
        <f ca="1">+'5. Flujo Agrícola'!AA17*'3. Matriz I-C-B'!$E17+'5. Flujo Agrícola'!AA53*'3. Matriz I-C-B'!$E17*'4. Factores'!Z27</f>
        <v>64806007.122389123</v>
      </c>
      <c r="AA20" s="277">
        <f ca="1">+'5. Flujo Agrícola'!AB17*'3. Matriz I-C-B'!$E17+'5. Flujo Agrícola'!AB53*'3. Matriz I-C-B'!$E17*'4. Factores'!AA27</f>
        <v>64806007.122389123</v>
      </c>
      <c r="AB20" s="277">
        <f ca="1">+'5. Flujo Agrícola'!AC17*'3. Matriz I-C-B'!$E17+'5. Flujo Agrícola'!AC53*'3. Matriz I-C-B'!$E17*'4. Factores'!AB27</f>
        <v>64806007.122389123</v>
      </c>
      <c r="AC20" s="277">
        <f ca="1">+'5. Flujo Agrícola'!AD17*'3. Matriz I-C-B'!$E17+'5. Flujo Agrícola'!AD53*'3. Matriz I-C-B'!$E17*'4. Factores'!AC27</f>
        <v>64806007.122389123</v>
      </c>
      <c r="AD20" s="277">
        <f ca="1">+'5. Flujo Agrícola'!AE17*'3. Matriz I-C-B'!$E17+'5. Flujo Agrícola'!AE53*'3. Matriz I-C-B'!$E17*'4. Factores'!AD27</f>
        <v>64806007.122389123</v>
      </c>
      <c r="AE20" s="277">
        <f ca="1">+'5. Flujo Agrícola'!AF17*'3. Matriz I-C-B'!$E17+'5. Flujo Agrícola'!AF53*'3. Matriz I-C-B'!$E17*'4. Factores'!AE27</f>
        <v>64806007.122389123</v>
      </c>
      <c r="AF20" s="278">
        <f ca="1">+'5. Flujo Agrícola'!AG17*'3. Matriz I-C-B'!$E17+'5. Flujo Agrícola'!AG53*'3. Matriz I-C-B'!$E17*'4. Factores'!AF27</f>
        <v>64806007.122389123</v>
      </c>
    </row>
    <row r="21" spans="1:32" x14ac:dyDescent="0.25">
      <c r="A21" s="275" t="str">
        <f>+'5. Flujo Agrícola'!B18</f>
        <v>Vid Vinifera</v>
      </c>
      <c r="B21" s="277">
        <f ca="1">+'5. Flujo Agrícola'!C18*'3. Matriz I-C-B'!$E18+'5. Flujo Agrícola'!C54*'3. Matriz I-C-B'!$E18</f>
        <v>67138216.099221244</v>
      </c>
      <c r="C21" s="277">
        <f ca="1">+'5. Flujo Agrícola'!D18*'3. Matriz I-C-B'!$E18+'5. Flujo Agrícola'!D54*'3. Matriz I-C-B'!$E18*'4. Factores'!C28</f>
        <v>67138216.099221244</v>
      </c>
      <c r="D21" s="277">
        <f ca="1">+'5. Flujo Agrícola'!E18*'3. Matriz I-C-B'!$E18+'5. Flujo Agrícola'!E54*'3. Matriz I-C-B'!$E18*'4. Factores'!D28</f>
        <v>67138216.099221244</v>
      </c>
      <c r="E21" s="277">
        <f ca="1">+'5. Flujo Agrícola'!F18*'3. Matriz I-C-B'!$E18+'5. Flujo Agrícola'!F54*'3. Matriz I-C-B'!$E18*'4. Factores'!E28</f>
        <v>67197482.907348901</v>
      </c>
      <c r="F21" s="277">
        <f ca="1">+'5. Flujo Agrícola'!G18*'3. Matriz I-C-B'!$E18+'5. Flujo Agrícola'!G54*'3. Matriz I-C-B'!$E18*'4. Factores'!F28</f>
        <v>67525016.512488276</v>
      </c>
      <c r="G21" s="277">
        <f ca="1">+'5. Flujo Agrícola'!H18*'3. Matriz I-C-B'!$E18+'5. Flujo Agrícola'!H54*'3. Matriz I-C-B'!$E18*'4. Factores'!G28</f>
        <v>68421401.295465723</v>
      </c>
      <c r="H21" s="277">
        <f ca="1">+'5. Flujo Agrícola'!I18*'3. Matriz I-C-B'!$E18+'5. Flujo Agrícola'!I54*'3. Matriz I-C-B'!$E18*'4. Factores'!H28</f>
        <v>70534823.251602218</v>
      </c>
      <c r="I21" s="277">
        <f ca="1">+'5. Flujo Agrícola'!J18*'3. Matriz I-C-B'!$E18+'5. Flujo Agrícola'!J54*'3. Matriz I-C-B'!$E18*'4. Factores'!I28</f>
        <v>73009843.122439191</v>
      </c>
      <c r="J21" s="277">
        <f ca="1">+'5. Flujo Agrícola'!K18*'3. Matriz I-C-B'!$E18+'5. Flujo Agrícola'!K54*'3. Matriz I-C-B'!$E18*'4. Factores'!J28</f>
        <v>76278440.648461193</v>
      </c>
      <c r="K21" s="277">
        <f ca="1">+'5. Flujo Agrícola'!L18*'3. Matriz I-C-B'!$E18+'5. Flujo Agrícola'!L54*'3. Matriz I-C-B'!$E18*'4. Factores'!K28</f>
        <v>79617217.891319379</v>
      </c>
      <c r="L21" s="277">
        <f ca="1">+'5. Flujo Agrícola'!M18*'3. Matriz I-C-B'!$E18+'5. Flujo Agrícola'!M54*'3. Matriz I-C-B'!$E18*'4. Factores'!L28</f>
        <v>82465648.541218385</v>
      </c>
      <c r="M21" s="277">
        <f ca="1">+'5. Flujo Agrícola'!N18*'3. Matriz I-C-B'!$E18+'5. Flujo Agrícola'!N54*'3. Matriz I-C-B'!$E18*'4. Factores'!M28</f>
        <v>85423222.322171032</v>
      </c>
      <c r="N21" s="277">
        <f ca="1">+'5. Flujo Agrícola'!O18*'3. Matriz I-C-B'!$E18+'5. Flujo Agrícola'!O54*'3. Matriz I-C-B'!$E18*'4. Factores'!N28</f>
        <v>87269313.44491975</v>
      </c>
      <c r="O21" s="277">
        <f ca="1">+'5. Flujo Agrícola'!P18*'3. Matriz I-C-B'!$E18+'5. Flujo Agrícola'!P54*'3. Matriz I-C-B'!$E18*'4. Factores'!O28</f>
        <v>88340237.695341751</v>
      </c>
      <c r="P21" s="277">
        <f ca="1">+'5. Flujo Agrícola'!Q18*'3. Matriz I-C-B'!$E18+'5. Flujo Agrícola'!Q54*'3. Matriz I-C-B'!$E18*'4. Factores'!P28</f>
        <v>88875699.820552737</v>
      </c>
      <c r="Q21" s="277">
        <f ca="1">+'5. Flujo Agrícola'!R18*'3. Matriz I-C-B'!$E18+'5. Flujo Agrícola'!R54*'3. Matriz I-C-B'!$E18*'4. Factores'!Q28</f>
        <v>88875699.820552737</v>
      </c>
      <c r="R21" s="277">
        <f ca="1">+'5. Flujo Agrícola'!S18*'3. Matriz I-C-B'!$E18+'5. Flujo Agrícola'!S54*'3. Matriz I-C-B'!$E18*'4. Factores'!R28</f>
        <v>88875699.820552737</v>
      </c>
      <c r="S21" s="277">
        <f ca="1">+'5. Flujo Agrícola'!T18*'3. Matriz I-C-B'!$E18+'5. Flujo Agrícola'!T54*'3. Matriz I-C-B'!$E18*'4. Factores'!S28</f>
        <v>88875699.820552737</v>
      </c>
      <c r="T21" s="277">
        <f ca="1">+'5. Flujo Agrícola'!U18*'3. Matriz I-C-B'!$E18+'5. Flujo Agrícola'!U54*'3. Matriz I-C-B'!$E18*'4. Factores'!T28</f>
        <v>88875699.820552737</v>
      </c>
      <c r="U21" s="277">
        <f ca="1">+'5. Flujo Agrícola'!V18*'3. Matriz I-C-B'!$E18+'5. Flujo Agrícola'!V54*'3. Matriz I-C-B'!$E18*'4. Factores'!U28</f>
        <v>88875699.820552737</v>
      </c>
      <c r="V21" s="277">
        <f ca="1">+'5. Flujo Agrícola'!W18*'3. Matriz I-C-B'!$E18+'5. Flujo Agrícola'!W54*'3. Matriz I-C-B'!$E18*'4. Factores'!V28</f>
        <v>88875699.820552737</v>
      </c>
      <c r="W21" s="277">
        <f ca="1">+'5. Flujo Agrícola'!X18*'3. Matriz I-C-B'!$E18+'5. Flujo Agrícola'!X54*'3. Matriz I-C-B'!$E18*'4. Factores'!W28</f>
        <v>88875699.820552737</v>
      </c>
      <c r="X21" s="277">
        <f ca="1">+'5. Flujo Agrícola'!Y18*'3. Matriz I-C-B'!$E18+'5. Flujo Agrícola'!Y54*'3. Matriz I-C-B'!$E18*'4. Factores'!X28</f>
        <v>88875699.820552737</v>
      </c>
      <c r="Y21" s="277">
        <f ca="1">+'5. Flujo Agrícola'!Z18*'3. Matriz I-C-B'!$E18+'5. Flujo Agrícola'!Z54*'3. Matriz I-C-B'!$E18*'4. Factores'!Y28</f>
        <v>88875699.820552737</v>
      </c>
      <c r="Z21" s="277">
        <f ca="1">+'5. Flujo Agrícola'!AA18*'3. Matriz I-C-B'!$E18+'5. Flujo Agrícola'!AA54*'3. Matriz I-C-B'!$E18*'4. Factores'!Z28</f>
        <v>88875699.820552737</v>
      </c>
      <c r="AA21" s="277">
        <f ca="1">+'5. Flujo Agrícola'!AB18*'3. Matriz I-C-B'!$E18+'5. Flujo Agrícola'!AB54*'3. Matriz I-C-B'!$E18*'4. Factores'!AA28</f>
        <v>88875699.820552737</v>
      </c>
      <c r="AB21" s="277">
        <f ca="1">+'5. Flujo Agrícola'!AC18*'3. Matriz I-C-B'!$E18+'5. Flujo Agrícola'!AC54*'3. Matriz I-C-B'!$E18*'4. Factores'!AB28</f>
        <v>88875699.820552737</v>
      </c>
      <c r="AC21" s="277">
        <f ca="1">+'5. Flujo Agrícola'!AD18*'3. Matriz I-C-B'!$E18+'5. Flujo Agrícola'!AD54*'3. Matriz I-C-B'!$E18*'4. Factores'!AC28</f>
        <v>88875699.820552737</v>
      </c>
      <c r="AD21" s="277">
        <f ca="1">+'5. Flujo Agrícola'!AE18*'3. Matriz I-C-B'!$E18+'5. Flujo Agrícola'!AE54*'3. Matriz I-C-B'!$E18*'4. Factores'!AD28</f>
        <v>88875699.820552737</v>
      </c>
      <c r="AE21" s="277">
        <f ca="1">+'5. Flujo Agrícola'!AF18*'3. Matriz I-C-B'!$E18+'5. Flujo Agrícola'!AF54*'3. Matriz I-C-B'!$E18*'4. Factores'!AE28</f>
        <v>88875699.820552737</v>
      </c>
      <c r="AF21" s="278">
        <f ca="1">+'5. Flujo Agrícola'!AG18*'3. Matriz I-C-B'!$E18+'5. Flujo Agrícola'!AG54*'3. Matriz I-C-B'!$E18*'4. Factores'!AF28</f>
        <v>88875699.820552737</v>
      </c>
    </row>
    <row r="22" spans="1:32" ht="15.75" thickBot="1" x14ac:dyDescent="0.3">
      <c r="A22" s="276" t="s">
        <v>91</v>
      </c>
      <c r="B22" s="279">
        <f ca="1">SUM(B6:B21)</f>
        <v>1398228447.3714454</v>
      </c>
      <c r="C22" s="279">
        <f t="shared" ref="C22:AF22" ca="1" si="0">SUM(C6:C21)</f>
        <v>1491112047.2353725</v>
      </c>
      <c r="D22" s="279">
        <f t="shared" ca="1" si="0"/>
        <v>1676879246.9632268</v>
      </c>
      <c r="E22" s="279">
        <f t="shared" ca="1" si="0"/>
        <v>1957980312.6004858</v>
      </c>
      <c r="F22" s="279">
        <f t="shared" ca="1" si="0"/>
        <v>2348297567.6391091</v>
      </c>
      <c r="G22" s="279">
        <f t="shared" ca="1" si="0"/>
        <v>2550737078.7800412</v>
      </c>
      <c r="H22" s="279">
        <f t="shared" ca="1" si="0"/>
        <v>2819094255.4067154</v>
      </c>
      <c r="I22" s="279">
        <f t="shared" ca="1" si="0"/>
        <v>2962792533.8164225</v>
      </c>
      <c r="J22" s="279">
        <f t="shared" ca="1" si="0"/>
        <v>3132949786.3838072</v>
      </c>
      <c r="K22" s="279">
        <f t="shared" ca="1" si="0"/>
        <v>3311275946.0451126</v>
      </c>
      <c r="L22" s="279">
        <f t="shared" ca="1" si="0"/>
        <v>3450907710.8038368</v>
      </c>
      <c r="M22" s="279">
        <f t="shared" ca="1" si="0"/>
        <v>3587018588.6260343</v>
      </c>
      <c r="N22" s="279">
        <f t="shared" ca="1" si="0"/>
        <v>3662343741.755342</v>
      </c>
      <c r="O22" s="279">
        <f t="shared" ca="1" si="0"/>
        <v>3706521670.4046259</v>
      </c>
      <c r="P22" s="279">
        <f t="shared" ca="1" si="0"/>
        <v>3724727736.2354283</v>
      </c>
      <c r="Q22" s="279">
        <f t="shared" ca="1" si="0"/>
        <v>3724727736.2354283</v>
      </c>
      <c r="R22" s="279">
        <f t="shared" ca="1" si="0"/>
        <v>3724727736.2354283</v>
      </c>
      <c r="S22" s="279">
        <f t="shared" ca="1" si="0"/>
        <v>3724727736.2354283</v>
      </c>
      <c r="T22" s="279">
        <f t="shared" ca="1" si="0"/>
        <v>3724727736.2354283</v>
      </c>
      <c r="U22" s="279">
        <f t="shared" ca="1" si="0"/>
        <v>3724727736.2354283</v>
      </c>
      <c r="V22" s="279">
        <f t="shared" ca="1" si="0"/>
        <v>3724727736.2354283</v>
      </c>
      <c r="W22" s="279">
        <f t="shared" ca="1" si="0"/>
        <v>3724727736.2354283</v>
      </c>
      <c r="X22" s="279">
        <f t="shared" ca="1" si="0"/>
        <v>3724727736.2354283</v>
      </c>
      <c r="Y22" s="279">
        <f t="shared" ca="1" si="0"/>
        <v>3724727736.2354283</v>
      </c>
      <c r="Z22" s="279">
        <f t="shared" ca="1" si="0"/>
        <v>3724727736.2354283</v>
      </c>
      <c r="AA22" s="279">
        <f t="shared" ca="1" si="0"/>
        <v>3724727736.2354283</v>
      </c>
      <c r="AB22" s="279">
        <f t="shared" ca="1" si="0"/>
        <v>3724727736.2354283</v>
      </c>
      <c r="AC22" s="279">
        <f t="shared" ca="1" si="0"/>
        <v>3724727736.2354283</v>
      </c>
      <c r="AD22" s="279">
        <f t="shared" ca="1" si="0"/>
        <v>3724727736.2354283</v>
      </c>
      <c r="AE22" s="279">
        <f t="shared" ca="1" si="0"/>
        <v>3724727736.2354283</v>
      </c>
      <c r="AF22" s="279">
        <f t="shared" ca="1" si="0"/>
        <v>3724727736.2354283</v>
      </c>
    </row>
    <row r="23" spans="1:32" ht="15.75" thickBot="1" x14ac:dyDescent="0.3">
      <c r="A23" s="1"/>
    </row>
    <row r="24" spans="1:32" x14ac:dyDescent="0.25">
      <c r="A24" s="273" t="s">
        <v>131</v>
      </c>
      <c r="B24" s="12" t="s">
        <v>5</v>
      </c>
      <c r="C24" s="12" t="s">
        <v>4</v>
      </c>
      <c r="D24" s="12" t="s">
        <v>6</v>
      </c>
      <c r="E24" s="12" t="s">
        <v>7</v>
      </c>
      <c r="F24" s="12" t="s">
        <v>8</v>
      </c>
      <c r="G24" s="12" t="s">
        <v>9</v>
      </c>
      <c r="H24" s="12" t="s">
        <v>10</v>
      </c>
      <c r="I24" s="12" t="s">
        <v>11</v>
      </c>
      <c r="J24" s="12" t="s">
        <v>12</v>
      </c>
      <c r="K24" s="12" t="s">
        <v>13</v>
      </c>
      <c r="L24" s="12" t="s">
        <v>14</v>
      </c>
      <c r="M24" s="12" t="s">
        <v>15</v>
      </c>
      <c r="N24" s="12" t="s">
        <v>16</v>
      </c>
      <c r="O24" s="12" t="s">
        <v>17</v>
      </c>
      <c r="P24" s="12" t="s">
        <v>18</v>
      </c>
      <c r="Q24" s="12" t="s">
        <v>19</v>
      </c>
      <c r="R24" s="12" t="s">
        <v>20</v>
      </c>
      <c r="S24" s="12" t="s">
        <v>21</v>
      </c>
      <c r="T24" s="12" t="s">
        <v>22</v>
      </c>
      <c r="U24" s="12" t="s">
        <v>23</v>
      </c>
      <c r="V24" s="12" t="s">
        <v>24</v>
      </c>
      <c r="W24" s="12" t="s">
        <v>25</v>
      </c>
      <c r="X24" s="12" t="s">
        <v>26</v>
      </c>
      <c r="Y24" s="12" t="s">
        <v>27</v>
      </c>
      <c r="Z24" s="12" t="s">
        <v>28</v>
      </c>
      <c r="AA24" s="12" t="s">
        <v>29</v>
      </c>
      <c r="AB24" s="12" t="s">
        <v>30</v>
      </c>
      <c r="AC24" s="12" t="s">
        <v>31</v>
      </c>
      <c r="AD24" s="12" t="s">
        <v>32</v>
      </c>
      <c r="AE24" s="12" t="s">
        <v>33</v>
      </c>
      <c r="AF24" s="274" t="s">
        <v>34</v>
      </c>
    </row>
    <row r="25" spans="1:32" x14ac:dyDescent="0.25">
      <c r="A25" s="275" t="str">
        <f>+A6</f>
        <v>Secano</v>
      </c>
      <c r="B25" s="277">
        <f>+'5. Flujo Agrícola'!C3*'3. Matriz I-C-B'!$F3+'5. Flujo Agrícola'!C39*'3. Matriz I-C-B'!$F3</f>
        <v>0</v>
      </c>
      <c r="C25" s="277">
        <f>+'5. Flujo Agrícola'!D3*'3. Matriz I-C-B'!$F3+'5. Flujo Agrícola'!D39*'3. Matriz I-C-B'!$F3*'4. Factores'!C31</f>
        <v>0</v>
      </c>
      <c r="D25" s="277">
        <f>+'5. Flujo Agrícola'!E3*'3. Matriz I-C-B'!$F3+'5. Flujo Agrícola'!E39*'3. Matriz I-C-B'!$F3*'4. Factores'!D31</f>
        <v>0</v>
      </c>
      <c r="E25" s="277">
        <f>+'5. Flujo Agrícola'!F3*'3. Matriz I-C-B'!$F3+'5. Flujo Agrícola'!F39*'3. Matriz I-C-B'!$F3*'4. Factores'!E31</f>
        <v>0</v>
      </c>
      <c r="F25" s="277">
        <f>+'5. Flujo Agrícola'!G3*'3. Matriz I-C-B'!$F3+'5. Flujo Agrícola'!G39*'3. Matriz I-C-B'!$F3*'4. Factores'!F31</f>
        <v>0</v>
      </c>
      <c r="G25" s="277">
        <f>+'5. Flujo Agrícola'!H3*'3. Matriz I-C-B'!$F3+'5. Flujo Agrícola'!H39*'3. Matriz I-C-B'!$F3*'4. Factores'!G31</f>
        <v>0</v>
      </c>
      <c r="H25" s="277">
        <f>+'5. Flujo Agrícola'!I3*'3. Matriz I-C-B'!$F3+'5. Flujo Agrícola'!I39*'3. Matriz I-C-B'!$F3*'4. Factores'!H31</f>
        <v>0</v>
      </c>
      <c r="I25" s="277">
        <f>+'5. Flujo Agrícola'!J3*'3. Matriz I-C-B'!$F3+'5. Flujo Agrícola'!J39*'3. Matriz I-C-B'!$F3*'4. Factores'!I31</f>
        <v>0</v>
      </c>
      <c r="J25" s="277">
        <f>+'5. Flujo Agrícola'!K3*'3. Matriz I-C-B'!$F3+'5. Flujo Agrícola'!K39*'3. Matriz I-C-B'!$F3*'4. Factores'!J31</f>
        <v>0</v>
      </c>
      <c r="K25" s="277">
        <f>+'5. Flujo Agrícola'!L3*'3. Matriz I-C-B'!$F3+'5. Flujo Agrícola'!L39*'3. Matriz I-C-B'!$F3*'4. Factores'!K31</f>
        <v>0</v>
      </c>
      <c r="L25" s="277">
        <f>+'5. Flujo Agrícola'!M3*'3. Matriz I-C-B'!$F3+'5. Flujo Agrícola'!M39*'3. Matriz I-C-B'!$F3*'4. Factores'!L31</f>
        <v>0</v>
      </c>
      <c r="M25" s="277">
        <f>+'5. Flujo Agrícola'!N3*'3. Matriz I-C-B'!$F3+'5. Flujo Agrícola'!N39*'3. Matriz I-C-B'!$F3*'4. Factores'!M31</f>
        <v>0</v>
      </c>
      <c r="N25" s="277">
        <f>+'5. Flujo Agrícola'!O3*'3. Matriz I-C-B'!$F3+'5. Flujo Agrícola'!O39*'3. Matriz I-C-B'!$F3*'4. Factores'!N31</f>
        <v>0</v>
      </c>
      <c r="O25" s="277">
        <f>+'5. Flujo Agrícola'!P3*'3. Matriz I-C-B'!$F3+'5. Flujo Agrícola'!P39*'3. Matriz I-C-B'!$F3*'4. Factores'!O31</f>
        <v>0</v>
      </c>
      <c r="P25" s="277">
        <f>+'5. Flujo Agrícola'!Q3*'3. Matriz I-C-B'!$F3+'5. Flujo Agrícola'!Q39*'3. Matriz I-C-B'!$F3*'4. Factores'!P31</f>
        <v>0</v>
      </c>
      <c r="Q25" s="277">
        <f>+'5. Flujo Agrícola'!R3*'3. Matriz I-C-B'!$F3+'5. Flujo Agrícola'!R39*'3. Matriz I-C-B'!$F3*'4. Factores'!Q31</f>
        <v>0</v>
      </c>
      <c r="R25" s="277">
        <f>+'5. Flujo Agrícola'!S3*'3. Matriz I-C-B'!$F3+'5. Flujo Agrícola'!S39*'3. Matriz I-C-B'!$F3*'4. Factores'!R31</f>
        <v>0</v>
      </c>
      <c r="S25" s="277">
        <f>+'5. Flujo Agrícola'!T3*'3. Matriz I-C-B'!$F3+'5. Flujo Agrícola'!T39*'3. Matriz I-C-B'!$F3*'4. Factores'!S31</f>
        <v>0</v>
      </c>
      <c r="T25" s="277">
        <f>+'5. Flujo Agrícola'!U3*'3. Matriz I-C-B'!$F3+'5. Flujo Agrícola'!U39*'3. Matriz I-C-B'!$F3*'4. Factores'!T31</f>
        <v>0</v>
      </c>
      <c r="U25" s="277">
        <f>+'5. Flujo Agrícola'!V3*'3. Matriz I-C-B'!$F3+'5. Flujo Agrícola'!V39*'3. Matriz I-C-B'!$F3*'4. Factores'!U31</f>
        <v>0</v>
      </c>
      <c r="V25" s="277">
        <f>+'5. Flujo Agrícola'!W3*'3. Matriz I-C-B'!$F3+'5. Flujo Agrícola'!W39*'3. Matriz I-C-B'!$F3*'4. Factores'!V31</f>
        <v>0</v>
      </c>
      <c r="W25" s="277">
        <f>+'5. Flujo Agrícola'!X3*'3. Matriz I-C-B'!$F3+'5. Flujo Agrícola'!X39*'3. Matriz I-C-B'!$F3*'4. Factores'!W31</f>
        <v>0</v>
      </c>
      <c r="X25" s="277">
        <f>+'5. Flujo Agrícola'!Y3*'3. Matriz I-C-B'!$F3+'5. Flujo Agrícola'!Y39*'3. Matriz I-C-B'!$F3*'4. Factores'!X31</f>
        <v>0</v>
      </c>
      <c r="Y25" s="277">
        <f>+'5. Flujo Agrícola'!Z3*'3. Matriz I-C-B'!$F3+'5. Flujo Agrícola'!Z39*'3. Matriz I-C-B'!$F3*'4. Factores'!Y31</f>
        <v>0</v>
      </c>
      <c r="Z25" s="277">
        <f>+'5. Flujo Agrícola'!AA3*'3. Matriz I-C-B'!$F3+'5. Flujo Agrícola'!AA39*'3. Matriz I-C-B'!$F3*'4. Factores'!Z31</f>
        <v>0</v>
      </c>
      <c r="AA25" s="277">
        <f>+'5. Flujo Agrícola'!AB3*'3. Matriz I-C-B'!$F3+'5. Flujo Agrícola'!AB39*'3. Matriz I-C-B'!$F3*'4. Factores'!AA31</f>
        <v>0</v>
      </c>
      <c r="AB25" s="277">
        <f>+'5. Flujo Agrícola'!AC3*'3. Matriz I-C-B'!$F3+'5. Flujo Agrícola'!AC39*'3. Matriz I-C-B'!$F3*'4. Factores'!AB31</f>
        <v>0</v>
      </c>
      <c r="AC25" s="277">
        <f>+'5. Flujo Agrícola'!AD3*'3. Matriz I-C-B'!$F3+'5. Flujo Agrícola'!AD39*'3. Matriz I-C-B'!$F3*'4. Factores'!AC31</f>
        <v>0</v>
      </c>
      <c r="AD25" s="277">
        <f>+'5. Flujo Agrícola'!AE3*'3. Matriz I-C-B'!$F3+'5. Flujo Agrícola'!AE39*'3. Matriz I-C-B'!$F3*'4. Factores'!AD31</f>
        <v>0</v>
      </c>
      <c r="AE25" s="277">
        <f>+'5. Flujo Agrícola'!AF3*'3. Matriz I-C-B'!$F3+'5. Flujo Agrícola'!AF39*'3. Matriz I-C-B'!$F3*'4. Factores'!AE31</f>
        <v>0</v>
      </c>
      <c r="AF25" s="278">
        <f>+'5. Flujo Agrícola'!AG3*'3. Matriz I-C-B'!$F3+'5. Flujo Agrícola'!AG39*'3. Matriz I-C-B'!$F3*'4. Factores'!AF31</f>
        <v>0</v>
      </c>
    </row>
    <row r="26" spans="1:32" x14ac:dyDescent="0.25">
      <c r="A26" s="275" t="str">
        <f t="shared" ref="A26:A40" si="1">+A7</f>
        <v>Forraje</v>
      </c>
      <c r="B26" s="277">
        <f>+'5. Flujo Agrícola'!C4*'3. Matriz I-C-B'!$F4+'5. Flujo Agrícola'!C40*'3. Matriz I-C-B'!$F4</f>
        <v>1972923.5760000004</v>
      </c>
      <c r="C26" s="277">
        <f>+'5. Flujo Agrícola'!D4*'3. Matriz I-C-B'!$F4+'5. Flujo Agrícola'!D40*'3. Matriz I-C-B'!$F4*'4. Factores'!C32</f>
        <v>1980586.7051320758</v>
      </c>
      <c r="D26" s="277">
        <f>+'5. Flujo Agrícola'!E4*'3. Matriz I-C-B'!$F4+'5. Flujo Agrícola'!E40*'3. Matriz I-C-B'!$F4*'4. Factores'!D32</f>
        <v>1995912.9633962268</v>
      </c>
      <c r="E26" s="277">
        <f>+'5. Flujo Agrícola'!F4*'3. Matriz I-C-B'!$F4+'5. Flujo Agrícola'!F40*'3. Matriz I-C-B'!$F4*'4. Factores'!E32</f>
        <v>2018902.3507924532</v>
      </c>
      <c r="F26" s="277">
        <f>+'5. Flujo Agrícola'!G4*'3. Matriz I-C-B'!$F4+'5. Flujo Agrícola'!G40*'3. Matriz I-C-B'!$F4*'4. Factores'!F32</f>
        <v>2049554.8673207553</v>
      </c>
      <c r="G26" s="277">
        <f>+'5. Flujo Agrícola'!H4*'3. Matriz I-C-B'!$F4+'5. Flujo Agrícola'!H40*'3. Matriz I-C-B'!$F4*'4. Factores'!G32</f>
        <v>2062078.0616603778</v>
      </c>
      <c r="H26" s="277">
        <f>+'5. Flujo Agrícola'!I4*'3. Matriz I-C-B'!$F4+'5. Flujo Agrícola'!I40*'3. Matriz I-C-B'!$F4*'4. Factores'!H32</f>
        <v>2074601.2560000003</v>
      </c>
      <c r="I26" s="277">
        <f>+'5. Flujo Agrícola'!J4*'3. Matriz I-C-B'!$F4+'5. Flujo Agrícola'!J40*'3. Matriz I-C-B'!$F4*'4. Factores'!I32</f>
        <v>2074601.2560000003</v>
      </c>
      <c r="J26" s="277">
        <f>+'5. Flujo Agrícola'!K4*'3. Matriz I-C-B'!$F4+'5. Flujo Agrícola'!K40*'3. Matriz I-C-B'!$F4*'4. Factores'!J32</f>
        <v>2074601.2560000003</v>
      </c>
      <c r="K26" s="277">
        <f>+'5. Flujo Agrícola'!L4*'3. Matriz I-C-B'!$F4+'5. Flujo Agrícola'!L40*'3. Matriz I-C-B'!$F4*'4. Factores'!K32</f>
        <v>2074601.2560000003</v>
      </c>
      <c r="L26" s="277">
        <f>+'5. Flujo Agrícola'!M4*'3. Matriz I-C-B'!$F4+'5. Flujo Agrícola'!M40*'3. Matriz I-C-B'!$F4*'4. Factores'!L32</f>
        <v>2074601.2560000003</v>
      </c>
      <c r="M26" s="277">
        <f>+'5. Flujo Agrícola'!N4*'3. Matriz I-C-B'!$F4+'5. Flujo Agrícola'!N40*'3. Matriz I-C-B'!$F4*'4. Factores'!M32</f>
        <v>2074601.2560000003</v>
      </c>
      <c r="N26" s="277">
        <f>+'5. Flujo Agrícola'!O4*'3. Matriz I-C-B'!$F4+'5. Flujo Agrícola'!O40*'3. Matriz I-C-B'!$F4*'4. Factores'!N32</f>
        <v>2074601.2560000003</v>
      </c>
      <c r="O26" s="277">
        <f>+'5. Flujo Agrícola'!P4*'3. Matriz I-C-B'!$F4+'5. Flujo Agrícola'!P40*'3. Matriz I-C-B'!$F4*'4. Factores'!O32</f>
        <v>2074601.2560000003</v>
      </c>
      <c r="P26" s="277">
        <f>+'5. Flujo Agrícola'!Q4*'3. Matriz I-C-B'!$F4+'5. Flujo Agrícola'!Q40*'3. Matriz I-C-B'!$F4*'4. Factores'!P32</f>
        <v>2074601.2560000003</v>
      </c>
      <c r="Q26" s="277">
        <f>+'5. Flujo Agrícola'!R4*'3. Matriz I-C-B'!$F4+'5. Flujo Agrícola'!R40*'3. Matriz I-C-B'!$F4*'4. Factores'!Q32</f>
        <v>2074601.2560000003</v>
      </c>
      <c r="R26" s="277">
        <f>+'5. Flujo Agrícola'!S4*'3. Matriz I-C-B'!$F4+'5. Flujo Agrícola'!S40*'3. Matriz I-C-B'!$F4*'4. Factores'!R32</f>
        <v>2074601.2560000003</v>
      </c>
      <c r="S26" s="277">
        <f>+'5. Flujo Agrícola'!T4*'3. Matriz I-C-B'!$F4+'5. Flujo Agrícola'!T40*'3. Matriz I-C-B'!$F4*'4. Factores'!S32</f>
        <v>2074601.2560000003</v>
      </c>
      <c r="T26" s="277">
        <f>+'5. Flujo Agrícola'!U4*'3. Matriz I-C-B'!$F4+'5. Flujo Agrícola'!U40*'3. Matriz I-C-B'!$F4*'4. Factores'!T32</f>
        <v>2074601.2560000003</v>
      </c>
      <c r="U26" s="277">
        <f>+'5. Flujo Agrícola'!V4*'3. Matriz I-C-B'!$F4+'5. Flujo Agrícola'!V40*'3. Matriz I-C-B'!$F4*'4. Factores'!U32</f>
        <v>2074601.2560000003</v>
      </c>
      <c r="V26" s="277">
        <f>+'5. Flujo Agrícola'!W4*'3. Matriz I-C-B'!$F4+'5. Flujo Agrícola'!W40*'3. Matriz I-C-B'!$F4*'4. Factores'!V32</f>
        <v>2074601.2560000003</v>
      </c>
      <c r="W26" s="277">
        <f>+'5. Flujo Agrícola'!X4*'3. Matriz I-C-B'!$F4+'5. Flujo Agrícola'!X40*'3. Matriz I-C-B'!$F4*'4. Factores'!W32</f>
        <v>2074601.2560000003</v>
      </c>
      <c r="X26" s="277">
        <f>+'5. Flujo Agrícola'!Y4*'3. Matriz I-C-B'!$F4+'5. Flujo Agrícola'!Y40*'3. Matriz I-C-B'!$F4*'4. Factores'!X32</f>
        <v>2074601.2560000003</v>
      </c>
      <c r="Y26" s="277">
        <f>+'5. Flujo Agrícola'!Z4*'3. Matriz I-C-B'!$F4+'5. Flujo Agrícola'!Z40*'3. Matriz I-C-B'!$F4*'4. Factores'!Y32</f>
        <v>2074601.2560000003</v>
      </c>
      <c r="Z26" s="277">
        <f>+'5. Flujo Agrícola'!AA4*'3. Matriz I-C-B'!$F4+'5. Flujo Agrícola'!AA40*'3. Matriz I-C-B'!$F4*'4. Factores'!Z32</f>
        <v>2074601.2560000003</v>
      </c>
      <c r="AA26" s="277">
        <f>+'5. Flujo Agrícola'!AB4*'3. Matriz I-C-B'!$F4+'5. Flujo Agrícola'!AB40*'3. Matriz I-C-B'!$F4*'4. Factores'!AA32</f>
        <v>2074601.2560000003</v>
      </c>
      <c r="AB26" s="277">
        <f>+'5. Flujo Agrícola'!AC4*'3. Matriz I-C-B'!$F4+'5. Flujo Agrícola'!AC40*'3. Matriz I-C-B'!$F4*'4. Factores'!AB32</f>
        <v>2074601.2560000003</v>
      </c>
      <c r="AC26" s="277">
        <f>+'5. Flujo Agrícola'!AD4*'3. Matriz I-C-B'!$F4+'5. Flujo Agrícola'!AD40*'3. Matriz I-C-B'!$F4*'4. Factores'!AC32</f>
        <v>2074601.2560000003</v>
      </c>
      <c r="AD26" s="277">
        <f>+'5. Flujo Agrícola'!AE4*'3. Matriz I-C-B'!$F4+'5. Flujo Agrícola'!AE40*'3. Matriz I-C-B'!$F4*'4. Factores'!AD32</f>
        <v>2074601.2560000003</v>
      </c>
      <c r="AE26" s="277">
        <f>+'5. Flujo Agrícola'!AF4*'3. Matriz I-C-B'!$F4+'5. Flujo Agrícola'!AF40*'3. Matriz I-C-B'!$F4*'4. Factores'!AE32</f>
        <v>2074601.2560000003</v>
      </c>
      <c r="AF26" s="278">
        <f>+'5. Flujo Agrícola'!AG4*'3. Matriz I-C-B'!$F4+'5. Flujo Agrícola'!AG40*'3. Matriz I-C-B'!$F4*'4. Factores'!AF32</f>
        <v>2074601.2560000003</v>
      </c>
    </row>
    <row r="27" spans="1:32" x14ac:dyDescent="0.25">
      <c r="A27" s="275" t="str">
        <f t="shared" si="1"/>
        <v>Zapallo camote</v>
      </c>
      <c r="B27" s="277">
        <f ca="1">+'5. Flujo Agrícola'!C5*'3. Matriz I-C-B'!$F5+'5. Flujo Agrícola'!C41*'3. Matriz I-C-B'!$F5</f>
        <v>4197686.1895252354</v>
      </c>
      <c r="C27" s="277">
        <f ca="1">+'5. Flujo Agrícola'!D5*'3. Matriz I-C-B'!$F5+'5. Flujo Agrícola'!D41*'3. Matriz I-C-B'!$F5*'4. Factores'!C33</f>
        <v>6052581.2080370989</v>
      </c>
      <c r="D27" s="277">
        <f ca="1">+'5. Flujo Agrícola'!E5*'3. Matriz I-C-B'!$F5+'5. Flujo Agrícola'!E41*'3. Matriz I-C-B'!$F5*'4. Factores'!D33</f>
        <v>9762371.2450608239</v>
      </c>
      <c r="E27" s="277">
        <f ca="1">+'5. Flujo Agrícola'!F5*'3. Matriz I-C-B'!$F5+'5. Flujo Agrícola'!F41*'3. Matriz I-C-B'!$F5*'4. Factores'!E33</f>
        <v>15327056.300596416</v>
      </c>
      <c r="F27" s="277">
        <f ca="1">+'5. Flujo Agrícola'!G5*'3. Matriz I-C-B'!$F5+'5. Flujo Agrícola'!G41*'3. Matriz I-C-B'!$F5*'4. Factores'!F33</f>
        <v>22746636.37464387</v>
      </c>
      <c r="G27" s="277">
        <f ca="1">+'5. Flujo Agrícola'!H5*'3. Matriz I-C-B'!$F5+'5. Flujo Agrícola'!H41*'3. Matriz I-C-B'!$F5*'4. Factores'!G33</f>
        <v>25777932.128122922</v>
      </c>
      <c r="H27" s="277">
        <f ca="1">+'5. Flujo Agrícola'!I5*'3. Matriz I-C-B'!$F5+'5. Flujo Agrícola'!I41*'3. Matriz I-C-B'!$F5*'4. Factores'!H33</f>
        <v>28809227.881601974</v>
      </c>
      <c r="I27" s="277">
        <f ca="1">+'5. Flujo Agrícola'!J5*'3. Matriz I-C-B'!$F5+'5. Flujo Agrícola'!J41*'3. Matriz I-C-B'!$F5*'4. Factores'!I33</f>
        <v>28809227.881601974</v>
      </c>
      <c r="J27" s="277">
        <f ca="1">+'5. Flujo Agrícola'!K5*'3. Matriz I-C-B'!$F5+'5. Flujo Agrícola'!K41*'3. Matriz I-C-B'!$F5*'4. Factores'!J33</f>
        <v>28809227.881601974</v>
      </c>
      <c r="K27" s="277">
        <f ca="1">+'5. Flujo Agrícola'!L5*'3. Matriz I-C-B'!$F5+'5. Flujo Agrícola'!L41*'3. Matriz I-C-B'!$F5*'4. Factores'!K33</f>
        <v>28809227.881601974</v>
      </c>
      <c r="L27" s="277">
        <f ca="1">+'5. Flujo Agrícola'!M5*'3. Matriz I-C-B'!$F5+'5. Flujo Agrícola'!M41*'3. Matriz I-C-B'!$F5*'4. Factores'!L33</f>
        <v>28809227.881601974</v>
      </c>
      <c r="M27" s="277">
        <f ca="1">+'5. Flujo Agrícola'!N5*'3. Matriz I-C-B'!$F5+'5. Flujo Agrícola'!N41*'3. Matriz I-C-B'!$F5*'4. Factores'!M33</f>
        <v>28809227.881601974</v>
      </c>
      <c r="N27" s="277">
        <f ca="1">+'5. Flujo Agrícola'!O5*'3. Matriz I-C-B'!$F5+'5. Flujo Agrícola'!O41*'3. Matriz I-C-B'!$F5*'4. Factores'!N33</f>
        <v>28809227.881601974</v>
      </c>
      <c r="O27" s="277">
        <f ca="1">+'5. Flujo Agrícola'!P5*'3. Matriz I-C-B'!$F5+'5. Flujo Agrícola'!P41*'3. Matriz I-C-B'!$F5*'4. Factores'!O33</f>
        <v>28809227.881601974</v>
      </c>
      <c r="P27" s="277">
        <f ca="1">+'5. Flujo Agrícola'!Q5*'3. Matriz I-C-B'!$F5+'5. Flujo Agrícola'!Q41*'3. Matriz I-C-B'!$F5*'4. Factores'!P33</f>
        <v>28809227.881601974</v>
      </c>
      <c r="Q27" s="277">
        <f ca="1">+'5. Flujo Agrícola'!R5*'3. Matriz I-C-B'!$F5+'5. Flujo Agrícola'!R41*'3. Matriz I-C-B'!$F5*'4. Factores'!Q33</f>
        <v>28809227.881601974</v>
      </c>
      <c r="R27" s="277">
        <f ca="1">+'5. Flujo Agrícola'!S5*'3. Matriz I-C-B'!$F5+'5. Flujo Agrícola'!S41*'3. Matriz I-C-B'!$F5*'4. Factores'!R33</f>
        <v>28809227.881601974</v>
      </c>
      <c r="S27" s="277">
        <f ca="1">+'5. Flujo Agrícola'!T5*'3. Matriz I-C-B'!$F5+'5. Flujo Agrícola'!T41*'3. Matriz I-C-B'!$F5*'4. Factores'!S33</f>
        <v>28809227.881601974</v>
      </c>
      <c r="T27" s="277">
        <f ca="1">+'5. Flujo Agrícola'!U5*'3. Matriz I-C-B'!$F5+'5. Flujo Agrícola'!U41*'3. Matriz I-C-B'!$F5*'4. Factores'!T33</f>
        <v>28809227.881601974</v>
      </c>
      <c r="U27" s="277">
        <f ca="1">+'5. Flujo Agrícola'!V5*'3. Matriz I-C-B'!$F5+'5. Flujo Agrícola'!V41*'3. Matriz I-C-B'!$F5*'4. Factores'!U33</f>
        <v>28809227.881601974</v>
      </c>
      <c r="V27" s="277">
        <f ca="1">+'5. Flujo Agrícola'!W5*'3. Matriz I-C-B'!$F5+'5. Flujo Agrícola'!W41*'3. Matriz I-C-B'!$F5*'4. Factores'!V33</f>
        <v>28809227.881601974</v>
      </c>
      <c r="W27" s="277">
        <f ca="1">+'5. Flujo Agrícola'!X5*'3. Matriz I-C-B'!$F5+'5. Flujo Agrícola'!X41*'3. Matriz I-C-B'!$F5*'4. Factores'!W33</f>
        <v>28809227.881601974</v>
      </c>
      <c r="X27" s="277">
        <f ca="1">+'5. Flujo Agrícola'!Y5*'3. Matriz I-C-B'!$F5+'5. Flujo Agrícola'!Y41*'3. Matriz I-C-B'!$F5*'4. Factores'!X33</f>
        <v>28809227.881601974</v>
      </c>
      <c r="Y27" s="277">
        <f ca="1">+'5. Flujo Agrícola'!Z5*'3. Matriz I-C-B'!$F5+'5. Flujo Agrícola'!Z41*'3. Matriz I-C-B'!$F5*'4. Factores'!Y33</f>
        <v>28809227.881601974</v>
      </c>
      <c r="Z27" s="277">
        <f ca="1">+'5. Flujo Agrícola'!AA5*'3. Matriz I-C-B'!$F5+'5. Flujo Agrícola'!AA41*'3. Matriz I-C-B'!$F5*'4. Factores'!Z33</f>
        <v>28809227.881601974</v>
      </c>
      <c r="AA27" s="277">
        <f ca="1">+'5. Flujo Agrícola'!AB5*'3. Matriz I-C-B'!$F5+'5. Flujo Agrícola'!AB41*'3. Matriz I-C-B'!$F5*'4. Factores'!AA33</f>
        <v>28809227.881601974</v>
      </c>
      <c r="AB27" s="277">
        <f ca="1">+'5. Flujo Agrícola'!AC5*'3. Matriz I-C-B'!$F5+'5. Flujo Agrícola'!AC41*'3. Matriz I-C-B'!$F5*'4. Factores'!AB33</f>
        <v>28809227.881601974</v>
      </c>
      <c r="AC27" s="277">
        <f ca="1">+'5. Flujo Agrícola'!AD5*'3. Matriz I-C-B'!$F5+'5. Flujo Agrícola'!AD41*'3. Matriz I-C-B'!$F5*'4. Factores'!AC33</f>
        <v>28809227.881601974</v>
      </c>
      <c r="AD27" s="277">
        <f ca="1">+'5. Flujo Agrícola'!AE5*'3. Matriz I-C-B'!$F5+'5. Flujo Agrícola'!AE41*'3. Matriz I-C-B'!$F5*'4. Factores'!AD33</f>
        <v>28809227.881601974</v>
      </c>
      <c r="AE27" s="277">
        <f ca="1">+'5. Flujo Agrícola'!AF5*'3. Matriz I-C-B'!$F5+'5. Flujo Agrícola'!AF41*'3. Matriz I-C-B'!$F5*'4. Factores'!AE33</f>
        <v>28809227.881601974</v>
      </c>
      <c r="AF27" s="278">
        <f ca="1">+'5. Flujo Agrícola'!AG5*'3. Matriz I-C-B'!$F5+'5. Flujo Agrícola'!AG41*'3. Matriz I-C-B'!$F5*'4. Factores'!AF33</f>
        <v>28809227.881601974</v>
      </c>
    </row>
    <row r="28" spans="1:32" x14ac:dyDescent="0.25">
      <c r="A28" s="275" t="str">
        <f t="shared" si="1"/>
        <v>Arveja</v>
      </c>
      <c r="B28" s="277">
        <f ca="1">+'5. Flujo Agrícola'!C6*'3. Matriz I-C-B'!$F6+'5. Flujo Agrícola'!C42*'3. Matriz I-C-B'!$F6</f>
        <v>22497676.094973601</v>
      </c>
      <c r="C28" s="277">
        <f ca="1">+'5. Flujo Agrícola'!D6*'3. Matriz I-C-B'!$F6+'5. Flujo Agrícola'!D42*'3. Matriz I-C-B'!$F6*'4. Factores'!C34</f>
        <v>27033688.870998774</v>
      </c>
      <c r="D28" s="277">
        <f ca="1">+'5. Flujo Agrícola'!E6*'3. Matriz I-C-B'!$F6+'5. Flujo Agrícola'!E42*'3. Matriz I-C-B'!$F6*'4. Factores'!D34</f>
        <v>36105714.423049115</v>
      </c>
      <c r="E28" s="277">
        <f ca="1">+'5. Flujo Agrícola'!F6*'3. Matriz I-C-B'!$F6+'5. Flujo Agrícola'!F42*'3. Matriz I-C-B'!$F6*'4. Factores'!E34</f>
        <v>49713752.751124635</v>
      </c>
      <c r="F28" s="277">
        <f ca="1">+'5. Flujo Agrícola'!G6*'3. Matriz I-C-B'!$F6+'5. Flujo Agrícola'!G42*'3. Matriz I-C-B'!$F6*'4. Factores'!F34</f>
        <v>67857803.855225325</v>
      </c>
      <c r="G28" s="277">
        <f ca="1">+'5. Flujo Agrícola'!H6*'3. Matriz I-C-B'!$F6+'5. Flujo Agrícola'!H42*'3. Matriz I-C-B'!$F6*'4. Factores'!G34</f>
        <v>75270620.283361018</v>
      </c>
      <c r="H28" s="277">
        <f ca="1">+'5. Flujo Agrícola'!I6*'3. Matriz I-C-B'!$F6+'5. Flujo Agrícola'!I42*'3. Matriz I-C-B'!$F6*'4. Factores'!H34</f>
        <v>82683436.711496741</v>
      </c>
      <c r="I28" s="277">
        <f ca="1">+'5. Flujo Agrícola'!J6*'3. Matriz I-C-B'!$F6+'5. Flujo Agrícola'!J42*'3. Matriz I-C-B'!$F6*'4. Factores'!I34</f>
        <v>82683436.711496741</v>
      </c>
      <c r="J28" s="277">
        <f ca="1">+'5. Flujo Agrícola'!K6*'3. Matriz I-C-B'!$F6+'5. Flujo Agrícola'!K42*'3. Matriz I-C-B'!$F6*'4. Factores'!J34</f>
        <v>82683436.711496741</v>
      </c>
      <c r="K28" s="277">
        <f ca="1">+'5. Flujo Agrícola'!L6*'3. Matriz I-C-B'!$F6+'5. Flujo Agrícola'!L42*'3. Matriz I-C-B'!$F6*'4. Factores'!K34</f>
        <v>82683436.711496741</v>
      </c>
      <c r="L28" s="277">
        <f ca="1">+'5. Flujo Agrícola'!M6*'3. Matriz I-C-B'!$F6+'5. Flujo Agrícola'!M42*'3. Matriz I-C-B'!$F6*'4. Factores'!L34</f>
        <v>82683436.711496741</v>
      </c>
      <c r="M28" s="277">
        <f ca="1">+'5. Flujo Agrícola'!N6*'3. Matriz I-C-B'!$F6+'5. Flujo Agrícola'!N42*'3. Matriz I-C-B'!$F6*'4. Factores'!M34</f>
        <v>82683436.711496741</v>
      </c>
      <c r="N28" s="277">
        <f ca="1">+'5. Flujo Agrícola'!O6*'3. Matriz I-C-B'!$F6+'5. Flujo Agrícola'!O42*'3. Matriz I-C-B'!$F6*'4. Factores'!N34</f>
        <v>82683436.711496741</v>
      </c>
      <c r="O28" s="277">
        <f ca="1">+'5. Flujo Agrícola'!P6*'3. Matriz I-C-B'!$F6+'5. Flujo Agrícola'!P42*'3. Matriz I-C-B'!$F6*'4. Factores'!O34</f>
        <v>82683436.711496741</v>
      </c>
      <c r="P28" s="277">
        <f ca="1">+'5. Flujo Agrícola'!Q6*'3. Matriz I-C-B'!$F6+'5. Flujo Agrícola'!Q42*'3. Matriz I-C-B'!$F6*'4. Factores'!P34</f>
        <v>82683436.711496741</v>
      </c>
      <c r="Q28" s="277">
        <f ca="1">+'5. Flujo Agrícola'!R6*'3. Matriz I-C-B'!$F6+'5. Flujo Agrícola'!R42*'3. Matriz I-C-B'!$F6*'4. Factores'!Q34</f>
        <v>82683436.711496741</v>
      </c>
      <c r="R28" s="277">
        <f ca="1">+'5. Flujo Agrícola'!S6*'3. Matriz I-C-B'!$F6+'5. Flujo Agrícola'!S42*'3. Matriz I-C-B'!$F6*'4. Factores'!R34</f>
        <v>82683436.711496741</v>
      </c>
      <c r="S28" s="277">
        <f ca="1">+'5. Flujo Agrícola'!T6*'3. Matriz I-C-B'!$F6+'5. Flujo Agrícola'!T42*'3. Matriz I-C-B'!$F6*'4. Factores'!S34</f>
        <v>82683436.711496741</v>
      </c>
      <c r="T28" s="277">
        <f ca="1">+'5. Flujo Agrícola'!U6*'3. Matriz I-C-B'!$F6+'5. Flujo Agrícola'!U42*'3. Matriz I-C-B'!$F6*'4. Factores'!T34</f>
        <v>82683436.711496741</v>
      </c>
      <c r="U28" s="277">
        <f ca="1">+'5. Flujo Agrícola'!V6*'3. Matriz I-C-B'!$F6+'5. Flujo Agrícola'!V42*'3. Matriz I-C-B'!$F6*'4. Factores'!U34</f>
        <v>82683436.711496741</v>
      </c>
      <c r="V28" s="277">
        <f ca="1">+'5. Flujo Agrícola'!W6*'3. Matriz I-C-B'!$F6+'5. Flujo Agrícola'!W42*'3. Matriz I-C-B'!$F6*'4. Factores'!V34</f>
        <v>82683436.711496741</v>
      </c>
      <c r="W28" s="277">
        <f ca="1">+'5. Flujo Agrícola'!X6*'3. Matriz I-C-B'!$F6+'5. Flujo Agrícola'!X42*'3. Matriz I-C-B'!$F6*'4. Factores'!W34</f>
        <v>82683436.711496741</v>
      </c>
      <c r="X28" s="277">
        <f ca="1">+'5. Flujo Agrícola'!Y6*'3. Matriz I-C-B'!$F6+'5. Flujo Agrícola'!Y42*'3. Matriz I-C-B'!$F6*'4. Factores'!X34</f>
        <v>82683436.711496741</v>
      </c>
      <c r="Y28" s="277">
        <f ca="1">+'5. Flujo Agrícola'!Z6*'3. Matriz I-C-B'!$F6+'5. Flujo Agrícola'!Z42*'3. Matriz I-C-B'!$F6*'4. Factores'!Y34</f>
        <v>82683436.711496741</v>
      </c>
      <c r="Z28" s="277">
        <f ca="1">+'5. Flujo Agrícola'!AA6*'3. Matriz I-C-B'!$F6+'5. Flujo Agrícola'!AA42*'3. Matriz I-C-B'!$F6*'4. Factores'!Z34</f>
        <v>82683436.711496741</v>
      </c>
      <c r="AA28" s="277">
        <f ca="1">+'5. Flujo Agrícola'!AB6*'3. Matriz I-C-B'!$F6+'5. Flujo Agrícola'!AB42*'3. Matriz I-C-B'!$F6*'4. Factores'!AA34</f>
        <v>82683436.711496741</v>
      </c>
      <c r="AB28" s="277">
        <f ca="1">+'5. Flujo Agrícola'!AC6*'3. Matriz I-C-B'!$F6+'5. Flujo Agrícola'!AC42*'3. Matriz I-C-B'!$F6*'4. Factores'!AB34</f>
        <v>82683436.711496741</v>
      </c>
      <c r="AC28" s="277">
        <f ca="1">+'5. Flujo Agrícola'!AD6*'3. Matriz I-C-B'!$F6+'5. Flujo Agrícola'!AD42*'3. Matriz I-C-B'!$F6*'4. Factores'!AC34</f>
        <v>82683436.711496741</v>
      </c>
      <c r="AD28" s="277">
        <f ca="1">+'5. Flujo Agrícola'!AE6*'3. Matriz I-C-B'!$F6+'5. Flujo Agrícola'!AE42*'3. Matriz I-C-B'!$F6*'4. Factores'!AD34</f>
        <v>82683436.711496741</v>
      </c>
      <c r="AE28" s="277">
        <f ca="1">+'5. Flujo Agrícola'!AF6*'3. Matriz I-C-B'!$F6+'5. Flujo Agrícola'!AF42*'3. Matriz I-C-B'!$F6*'4. Factores'!AE34</f>
        <v>82683436.711496741</v>
      </c>
      <c r="AF28" s="278">
        <f ca="1">+'5. Flujo Agrícola'!AG6*'3. Matriz I-C-B'!$F6+'5. Flujo Agrícola'!AG42*'3. Matriz I-C-B'!$F6*'4. Factores'!AF34</f>
        <v>82683436.711496741</v>
      </c>
    </row>
    <row r="29" spans="1:32" x14ac:dyDescent="0.25">
      <c r="A29" s="275" t="str">
        <f t="shared" si="1"/>
        <v>Cebolla</v>
      </c>
      <c r="B29" s="277">
        <f ca="1">+'5. Flujo Agrícola'!C7*'3. Matriz I-C-B'!$F7+'5. Flujo Agrícola'!C43*'3. Matriz I-C-B'!$F7</f>
        <v>107343903.85370816</v>
      </c>
      <c r="C29" s="277">
        <f ca="1">+'5. Flujo Agrícola'!D7*'3. Matriz I-C-B'!$F7+'5. Flujo Agrícola'!D43*'3. Matriz I-C-B'!$F7*'4. Factores'!C35</f>
        <v>118938941.69191474</v>
      </c>
      <c r="D29" s="277">
        <f ca="1">+'5. Flujo Agrícola'!E7*'3. Matriz I-C-B'!$F7+'5. Flujo Agrícola'!E43*'3. Matriz I-C-B'!$F7*'4. Factores'!D35</f>
        <v>142129017.36832792</v>
      </c>
      <c r="E29" s="277">
        <f ca="1">+'5. Flujo Agrícola'!F7*'3. Matriz I-C-B'!$F7+'5. Flujo Agrícola'!F43*'3. Matriz I-C-B'!$F7*'4. Factores'!E35</f>
        <v>176914130.88294765</v>
      </c>
      <c r="F29" s="277">
        <f ca="1">+'5. Flujo Agrícola'!G7*'3. Matriz I-C-B'!$F7+'5. Flujo Agrícola'!G43*'3. Matriz I-C-B'!$F7*'4. Factores'!F35</f>
        <v>223294282.23577398</v>
      </c>
      <c r="G29" s="277">
        <f ca="1">+'5. Flujo Agrícola'!H7*'3. Matriz I-C-B'!$F7+'5. Flujo Agrícola'!H43*'3. Matriz I-C-B'!$F7*'4. Factores'!G35</f>
        <v>242243057.56246763</v>
      </c>
      <c r="H29" s="277">
        <f ca="1">+'5. Flujo Agrícola'!I7*'3. Matriz I-C-B'!$F7+'5. Flujo Agrícola'!I43*'3. Matriz I-C-B'!$F7*'4. Factores'!H35</f>
        <v>261191832.88916129</v>
      </c>
      <c r="I29" s="277">
        <f ca="1">+'5. Flujo Agrícola'!J7*'3. Matriz I-C-B'!$F7+'5. Flujo Agrícola'!J43*'3. Matriz I-C-B'!$F7*'4. Factores'!I35</f>
        <v>261191832.88916129</v>
      </c>
      <c r="J29" s="277">
        <f ca="1">+'5. Flujo Agrícola'!K7*'3. Matriz I-C-B'!$F7+'5. Flujo Agrícola'!K43*'3. Matriz I-C-B'!$F7*'4. Factores'!J35</f>
        <v>261191832.88916129</v>
      </c>
      <c r="K29" s="277">
        <f ca="1">+'5. Flujo Agrícola'!L7*'3. Matriz I-C-B'!$F7+'5. Flujo Agrícola'!L43*'3. Matriz I-C-B'!$F7*'4. Factores'!K35</f>
        <v>261191832.88916129</v>
      </c>
      <c r="L29" s="277">
        <f ca="1">+'5. Flujo Agrícola'!M7*'3. Matriz I-C-B'!$F7+'5. Flujo Agrícola'!M43*'3. Matriz I-C-B'!$F7*'4. Factores'!L35</f>
        <v>261191832.88916129</v>
      </c>
      <c r="M29" s="277">
        <f ca="1">+'5. Flujo Agrícola'!N7*'3. Matriz I-C-B'!$F7+'5. Flujo Agrícola'!N43*'3. Matriz I-C-B'!$F7*'4. Factores'!M35</f>
        <v>261191832.88916129</v>
      </c>
      <c r="N29" s="277">
        <f ca="1">+'5. Flujo Agrícola'!O7*'3. Matriz I-C-B'!$F7+'5. Flujo Agrícola'!O43*'3. Matriz I-C-B'!$F7*'4. Factores'!N35</f>
        <v>261191832.88916129</v>
      </c>
      <c r="O29" s="277">
        <f ca="1">+'5. Flujo Agrícola'!P7*'3. Matriz I-C-B'!$F7+'5. Flujo Agrícola'!P43*'3. Matriz I-C-B'!$F7*'4. Factores'!O35</f>
        <v>261191832.88916129</v>
      </c>
      <c r="P29" s="277">
        <f ca="1">+'5. Flujo Agrícola'!Q7*'3. Matriz I-C-B'!$F7+'5. Flujo Agrícola'!Q43*'3. Matriz I-C-B'!$F7*'4. Factores'!P35</f>
        <v>261191832.88916129</v>
      </c>
      <c r="Q29" s="277">
        <f ca="1">+'5. Flujo Agrícola'!R7*'3. Matriz I-C-B'!$F7+'5. Flujo Agrícola'!R43*'3. Matriz I-C-B'!$F7*'4. Factores'!Q35</f>
        <v>261191832.88916129</v>
      </c>
      <c r="R29" s="277">
        <f ca="1">+'5. Flujo Agrícola'!S7*'3. Matriz I-C-B'!$F7+'5. Flujo Agrícola'!S43*'3. Matriz I-C-B'!$F7*'4. Factores'!R35</f>
        <v>261191832.88916129</v>
      </c>
      <c r="S29" s="277">
        <f ca="1">+'5. Flujo Agrícola'!T7*'3. Matriz I-C-B'!$F7+'5. Flujo Agrícola'!T43*'3. Matriz I-C-B'!$F7*'4. Factores'!S35</f>
        <v>261191832.88916129</v>
      </c>
      <c r="T29" s="277">
        <f ca="1">+'5. Flujo Agrícola'!U7*'3. Matriz I-C-B'!$F7+'5. Flujo Agrícola'!U43*'3. Matriz I-C-B'!$F7*'4. Factores'!T35</f>
        <v>261191832.88916129</v>
      </c>
      <c r="U29" s="277">
        <f ca="1">+'5. Flujo Agrícola'!V7*'3. Matriz I-C-B'!$F7+'5. Flujo Agrícola'!V43*'3. Matriz I-C-B'!$F7*'4. Factores'!U35</f>
        <v>261191832.88916129</v>
      </c>
      <c r="V29" s="277">
        <f ca="1">+'5. Flujo Agrícola'!W7*'3. Matriz I-C-B'!$F7+'5. Flujo Agrícola'!W43*'3. Matriz I-C-B'!$F7*'4. Factores'!V35</f>
        <v>261191832.88916129</v>
      </c>
      <c r="W29" s="277">
        <f ca="1">+'5. Flujo Agrícola'!X7*'3. Matriz I-C-B'!$F7+'5. Flujo Agrícola'!X43*'3. Matriz I-C-B'!$F7*'4. Factores'!W35</f>
        <v>261191832.88916129</v>
      </c>
      <c r="X29" s="277">
        <f ca="1">+'5. Flujo Agrícola'!Y7*'3. Matriz I-C-B'!$F7+'5. Flujo Agrícola'!Y43*'3. Matriz I-C-B'!$F7*'4. Factores'!X35</f>
        <v>261191832.88916129</v>
      </c>
      <c r="Y29" s="277">
        <f ca="1">+'5. Flujo Agrícola'!Z7*'3. Matriz I-C-B'!$F7+'5. Flujo Agrícola'!Z43*'3. Matriz I-C-B'!$F7*'4. Factores'!Y35</f>
        <v>261191832.88916129</v>
      </c>
      <c r="Z29" s="277">
        <f ca="1">+'5. Flujo Agrícola'!AA7*'3. Matriz I-C-B'!$F7+'5. Flujo Agrícola'!AA43*'3. Matriz I-C-B'!$F7*'4. Factores'!Z35</f>
        <v>261191832.88916129</v>
      </c>
      <c r="AA29" s="277">
        <f ca="1">+'5. Flujo Agrícola'!AB7*'3. Matriz I-C-B'!$F7+'5. Flujo Agrícola'!AB43*'3. Matriz I-C-B'!$F7*'4. Factores'!AA35</f>
        <v>261191832.88916129</v>
      </c>
      <c r="AB29" s="277">
        <f ca="1">+'5. Flujo Agrícola'!AC7*'3. Matriz I-C-B'!$F7+'5. Flujo Agrícola'!AC43*'3. Matriz I-C-B'!$F7*'4. Factores'!AB35</f>
        <v>261191832.88916129</v>
      </c>
      <c r="AC29" s="277">
        <f ca="1">+'5. Flujo Agrícola'!AD7*'3. Matriz I-C-B'!$F7+'5. Flujo Agrícola'!AD43*'3. Matriz I-C-B'!$F7*'4. Factores'!AC35</f>
        <v>261191832.88916129</v>
      </c>
      <c r="AD29" s="277">
        <f ca="1">+'5. Flujo Agrícola'!AE7*'3. Matriz I-C-B'!$F7+'5. Flujo Agrícola'!AE43*'3. Matriz I-C-B'!$F7*'4. Factores'!AD35</f>
        <v>261191832.88916129</v>
      </c>
      <c r="AE29" s="277">
        <f ca="1">+'5. Flujo Agrícola'!AF7*'3. Matriz I-C-B'!$F7+'5. Flujo Agrícola'!AF43*'3. Matriz I-C-B'!$F7*'4. Factores'!AE35</f>
        <v>261191832.88916129</v>
      </c>
      <c r="AF29" s="278">
        <f ca="1">+'5. Flujo Agrícola'!AG7*'3. Matriz I-C-B'!$F7+'5. Flujo Agrícola'!AG43*'3. Matriz I-C-B'!$F7*'4. Factores'!AF35</f>
        <v>261191832.88916129</v>
      </c>
    </row>
    <row r="30" spans="1:32" x14ac:dyDescent="0.25">
      <c r="A30" s="275" t="str">
        <f t="shared" si="1"/>
        <v>Lechuga</v>
      </c>
      <c r="B30" s="277">
        <f ca="1">+'5. Flujo Agrícola'!C8*'3. Matriz I-C-B'!$F8+'5. Flujo Agrícola'!C44*'3. Matriz I-C-B'!$F8</f>
        <v>2382772.0163223641</v>
      </c>
      <c r="C30" s="277">
        <f ca="1">+'5. Flujo Agrícola'!D8*'3. Matriz I-C-B'!$F8+'5. Flujo Agrícola'!D44*'3. Matriz I-C-B'!$F8*'4. Factores'!C36</f>
        <v>5306849.18312026</v>
      </c>
      <c r="D30" s="277">
        <f ca="1">+'5. Flujo Agrícola'!E8*'3. Matriz I-C-B'!$F8+'5. Flujo Agrícola'!E44*'3. Matriz I-C-B'!$F8*'4. Factores'!D36</f>
        <v>11155003.516716052</v>
      </c>
      <c r="E30" s="277">
        <f ca="1">+'5. Flujo Agrícola'!F8*'3. Matriz I-C-B'!$F8+'5. Flujo Agrícola'!F44*'3. Matriz I-C-B'!$F8*'4. Factores'!E36</f>
        <v>19927235.017109741</v>
      </c>
      <c r="F30" s="277">
        <f ca="1">+'5. Flujo Agrícola'!G8*'3. Matriz I-C-B'!$F8+'5. Flujo Agrícola'!G44*'3. Matriz I-C-B'!$F8*'4. Factores'!F36</f>
        <v>31623543.684301317</v>
      </c>
      <c r="G30" s="277">
        <f ca="1">+'5. Flujo Agrícola'!H8*'3. Matriz I-C-B'!$F8+'5. Flujo Agrícola'!H44*'3. Matriz I-C-B'!$F8*'4. Factores'!G36</f>
        <v>36402112.07232292</v>
      </c>
      <c r="H30" s="277">
        <f ca="1">+'5. Flujo Agrícola'!I8*'3. Matriz I-C-B'!$F8+'5. Flujo Agrícola'!I44*'3. Matriz I-C-B'!$F8*'4. Factores'!H36</f>
        <v>41180680.460344523</v>
      </c>
      <c r="I30" s="277">
        <f ca="1">+'5. Flujo Agrícola'!J8*'3. Matriz I-C-B'!$F8+'5. Flujo Agrícola'!J44*'3. Matriz I-C-B'!$F8*'4. Factores'!I36</f>
        <v>41180680.460344523</v>
      </c>
      <c r="J30" s="277">
        <f ca="1">+'5. Flujo Agrícola'!K8*'3. Matriz I-C-B'!$F8+'5. Flujo Agrícola'!K44*'3. Matriz I-C-B'!$F8*'4. Factores'!J36</f>
        <v>41180680.460344523</v>
      </c>
      <c r="K30" s="277">
        <f ca="1">+'5. Flujo Agrícola'!L8*'3. Matriz I-C-B'!$F8+'5. Flujo Agrícola'!L44*'3. Matriz I-C-B'!$F8*'4. Factores'!K36</f>
        <v>41180680.460344523</v>
      </c>
      <c r="L30" s="277">
        <f ca="1">+'5. Flujo Agrícola'!M8*'3. Matriz I-C-B'!$F8+'5. Flujo Agrícola'!M44*'3. Matriz I-C-B'!$F8*'4. Factores'!L36</f>
        <v>41180680.460344523</v>
      </c>
      <c r="M30" s="277">
        <f ca="1">+'5. Flujo Agrícola'!N8*'3. Matriz I-C-B'!$F8+'5. Flujo Agrícola'!N44*'3. Matriz I-C-B'!$F8*'4. Factores'!M36</f>
        <v>41180680.460344523</v>
      </c>
      <c r="N30" s="277">
        <f ca="1">+'5. Flujo Agrícola'!O8*'3. Matriz I-C-B'!$F8+'5. Flujo Agrícola'!O44*'3. Matriz I-C-B'!$F8*'4. Factores'!N36</f>
        <v>41180680.460344523</v>
      </c>
      <c r="O30" s="277">
        <f ca="1">+'5. Flujo Agrícola'!P8*'3. Matriz I-C-B'!$F8+'5. Flujo Agrícola'!P44*'3. Matriz I-C-B'!$F8*'4. Factores'!O36</f>
        <v>41180680.460344523</v>
      </c>
      <c r="P30" s="277">
        <f ca="1">+'5. Flujo Agrícola'!Q8*'3. Matriz I-C-B'!$F8+'5. Flujo Agrícola'!Q44*'3. Matriz I-C-B'!$F8*'4. Factores'!P36</f>
        <v>41180680.460344523</v>
      </c>
      <c r="Q30" s="277">
        <f ca="1">+'5. Flujo Agrícola'!R8*'3. Matriz I-C-B'!$F8+'5. Flujo Agrícola'!R44*'3. Matriz I-C-B'!$F8*'4. Factores'!Q36</f>
        <v>41180680.460344523</v>
      </c>
      <c r="R30" s="277">
        <f ca="1">+'5. Flujo Agrícola'!S8*'3. Matriz I-C-B'!$F8+'5. Flujo Agrícola'!S44*'3. Matriz I-C-B'!$F8*'4. Factores'!R36</f>
        <v>41180680.460344523</v>
      </c>
      <c r="S30" s="277">
        <f ca="1">+'5. Flujo Agrícola'!T8*'3. Matriz I-C-B'!$F8+'5. Flujo Agrícola'!T44*'3. Matriz I-C-B'!$F8*'4. Factores'!S36</f>
        <v>41180680.460344523</v>
      </c>
      <c r="T30" s="277">
        <f ca="1">+'5. Flujo Agrícola'!U8*'3. Matriz I-C-B'!$F8+'5. Flujo Agrícola'!U44*'3. Matriz I-C-B'!$F8*'4. Factores'!T36</f>
        <v>41180680.460344523</v>
      </c>
      <c r="U30" s="277">
        <f ca="1">+'5. Flujo Agrícola'!V8*'3. Matriz I-C-B'!$F8+'5. Flujo Agrícola'!V44*'3. Matriz I-C-B'!$F8*'4. Factores'!U36</f>
        <v>41180680.460344523</v>
      </c>
      <c r="V30" s="277">
        <f ca="1">+'5. Flujo Agrícola'!W8*'3. Matriz I-C-B'!$F8+'5. Flujo Agrícola'!W44*'3. Matriz I-C-B'!$F8*'4. Factores'!V36</f>
        <v>41180680.460344523</v>
      </c>
      <c r="W30" s="277">
        <f ca="1">+'5. Flujo Agrícola'!X8*'3. Matriz I-C-B'!$F8+'5. Flujo Agrícola'!X44*'3. Matriz I-C-B'!$F8*'4. Factores'!W36</f>
        <v>41180680.460344523</v>
      </c>
      <c r="X30" s="277">
        <f ca="1">+'5. Flujo Agrícola'!Y8*'3. Matriz I-C-B'!$F8+'5. Flujo Agrícola'!Y44*'3. Matriz I-C-B'!$F8*'4. Factores'!X36</f>
        <v>41180680.460344523</v>
      </c>
      <c r="Y30" s="277">
        <f ca="1">+'5. Flujo Agrícola'!Z8*'3. Matriz I-C-B'!$F8+'5. Flujo Agrícola'!Z44*'3. Matriz I-C-B'!$F8*'4. Factores'!Y36</f>
        <v>41180680.460344523</v>
      </c>
      <c r="Z30" s="277">
        <f ca="1">+'5. Flujo Agrícola'!AA8*'3. Matriz I-C-B'!$F8+'5. Flujo Agrícola'!AA44*'3. Matriz I-C-B'!$F8*'4. Factores'!Z36</f>
        <v>41180680.460344523</v>
      </c>
      <c r="AA30" s="277">
        <f ca="1">+'5. Flujo Agrícola'!AB8*'3. Matriz I-C-B'!$F8+'5. Flujo Agrícola'!AB44*'3. Matriz I-C-B'!$F8*'4. Factores'!AA36</f>
        <v>41180680.460344523</v>
      </c>
      <c r="AB30" s="277">
        <f ca="1">+'5. Flujo Agrícola'!AC8*'3. Matriz I-C-B'!$F8+'5. Flujo Agrícola'!AC44*'3. Matriz I-C-B'!$F8*'4. Factores'!AB36</f>
        <v>41180680.460344523</v>
      </c>
      <c r="AC30" s="277">
        <f ca="1">+'5. Flujo Agrícola'!AD8*'3. Matriz I-C-B'!$F8+'5. Flujo Agrícola'!AD44*'3. Matriz I-C-B'!$F8*'4. Factores'!AC36</f>
        <v>41180680.460344523</v>
      </c>
      <c r="AD30" s="277">
        <f ca="1">+'5. Flujo Agrícola'!AE8*'3. Matriz I-C-B'!$F8+'5. Flujo Agrícola'!AE44*'3. Matriz I-C-B'!$F8*'4. Factores'!AD36</f>
        <v>41180680.460344523</v>
      </c>
      <c r="AE30" s="277">
        <f ca="1">+'5. Flujo Agrícola'!AF8*'3. Matriz I-C-B'!$F8+'5. Flujo Agrícola'!AF44*'3. Matriz I-C-B'!$F8*'4. Factores'!AE36</f>
        <v>41180680.460344523</v>
      </c>
      <c r="AF30" s="278">
        <f ca="1">+'5. Flujo Agrícola'!AG8*'3. Matriz I-C-B'!$F8+'5. Flujo Agrícola'!AG44*'3. Matriz I-C-B'!$F8*'4. Factores'!AF36</f>
        <v>41180680.460344523</v>
      </c>
    </row>
    <row r="31" spans="1:32" x14ac:dyDescent="0.25">
      <c r="A31" s="275" t="str">
        <f t="shared" si="1"/>
        <v>Melón</v>
      </c>
      <c r="B31" s="277">
        <f ca="1">+'5. Flujo Agrícola'!C9*'3. Matriz I-C-B'!$F9+'5. Flujo Agrícola'!C45*'3. Matriz I-C-B'!$F9</f>
        <v>8778972.4361066911</v>
      </c>
      <c r="C31" s="277">
        <f ca="1">+'5. Flujo Agrícola'!D9*'3. Matriz I-C-B'!$F9+'5. Flujo Agrícola'!D45*'3. Matriz I-C-B'!$F9*'4. Factores'!C37</f>
        <v>12571351.260164138</v>
      </c>
      <c r="D31" s="277">
        <f ca="1">+'5. Flujo Agrícola'!E9*'3. Matriz I-C-B'!$F9+'5. Flujo Agrícola'!E45*'3. Matriz I-C-B'!$F9*'4. Factores'!D37</f>
        <v>20156108.908279039</v>
      </c>
      <c r="E31" s="277">
        <f ca="1">+'5. Flujo Agrícola'!F9*'3. Matriz I-C-B'!$F9+'5. Flujo Agrícola'!F45*'3. Matriz I-C-B'!$F9*'4. Factores'!E37</f>
        <v>31533245.380451389</v>
      </c>
      <c r="F31" s="277">
        <f ca="1">+'5. Flujo Agrícola'!G9*'3. Matriz I-C-B'!$F9+'5. Flujo Agrícola'!G45*'3. Matriz I-C-B'!$F9*'4. Factores'!F37</f>
        <v>46702760.676681176</v>
      </c>
      <c r="G31" s="277">
        <f ca="1">+'5. Flujo Agrícola'!H9*'3. Matriz I-C-B'!$F9+'5. Flujo Agrícola'!H45*'3. Matriz I-C-B'!$F9*'4. Factores'!G37</f>
        <v>52900319.95104488</v>
      </c>
      <c r="H31" s="277">
        <f ca="1">+'5. Flujo Agrícola'!I9*'3. Matriz I-C-B'!$F9+'5. Flujo Agrícola'!I45*'3. Matriz I-C-B'!$F9*'4. Factores'!H37</f>
        <v>59097879.225408576</v>
      </c>
      <c r="I31" s="277">
        <f ca="1">+'5. Flujo Agrícola'!J9*'3. Matriz I-C-B'!$F9+'5. Flujo Agrícola'!J45*'3. Matriz I-C-B'!$F9*'4. Factores'!I37</f>
        <v>59097879.225408576</v>
      </c>
      <c r="J31" s="277">
        <f ca="1">+'5. Flujo Agrícola'!K9*'3. Matriz I-C-B'!$F9+'5. Flujo Agrícola'!K45*'3. Matriz I-C-B'!$F9*'4. Factores'!J37</f>
        <v>59097879.225408576</v>
      </c>
      <c r="K31" s="277">
        <f ca="1">+'5. Flujo Agrícola'!L9*'3. Matriz I-C-B'!$F9+'5. Flujo Agrícola'!L45*'3. Matriz I-C-B'!$F9*'4. Factores'!K37</f>
        <v>59097879.225408576</v>
      </c>
      <c r="L31" s="277">
        <f ca="1">+'5. Flujo Agrícola'!M9*'3. Matriz I-C-B'!$F9+'5. Flujo Agrícola'!M45*'3. Matriz I-C-B'!$F9*'4. Factores'!L37</f>
        <v>59097879.225408576</v>
      </c>
      <c r="M31" s="277">
        <f ca="1">+'5. Flujo Agrícola'!N9*'3. Matriz I-C-B'!$F9+'5. Flujo Agrícola'!N45*'3. Matriz I-C-B'!$F9*'4. Factores'!M37</f>
        <v>59097879.225408576</v>
      </c>
      <c r="N31" s="277">
        <f ca="1">+'5. Flujo Agrícola'!O9*'3. Matriz I-C-B'!$F9+'5. Flujo Agrícola'!O45*'3. Matriz I-C-B'!$F9*'4. Factores'!N37</f>
        <v>59097879.225408576</v>
      </c>
      <c r="O31" s="277">
        <f ca="1">+'5. Flujo Agrícola'!P9*'3. Matriz I-C-B'!$F9+'5. Flujo Agrícola'!P45*'3. Matriz I-C-B'!$F9*'4. Factores'!O37</f>
        <v>59097879.225408576</v>
      </c>
      <c r="P31" s="277">
        <f ca="1">+'5. Flujo Agrícola'!Q9*'3. Matriz I-C-B'!$F9+'5. Flujo Agrícola'!Q45*'3. Matriz I-C-B'!$F9*'4. Factores'!P37</f>
        <v>59097879.225408576</v>
      </c>
      <c r="Q31" s="277">
        <f ca="1">+'5. Flujo Agrícola'!R9*'3. Matriz I-C-B'!$F9+'5. Flujo Agrícola'!R45*'3. Matriz I-C-B'!$F9*'4. Factores'!Q37</f>
        <v>59097879.225408576</v>
      </c>
      <c r="R31" s="277">
        <f ca="1">+'5. Flujo Agrícola'!S9*'3. Matriz I-C-B'!$F9+'5. Flujo Agrícola'!S45*'3. Matriz I-C-B'!$F9*'4. Factores'!R37</f>
        <v>59097879.225408576</v>
      </c>
      <c r="S31" s="277">
        <f ca="1">+'5. Flujo Agrícola'!T9*'3. Matriz I-C-B'!$F9+'5. Flujo Agrícola'!T45*'3. Matriz I-C-B'!$F9*'4. Factores'!S37</f>
        <v>59097879.225408576</v>
      </c>
      <c r="T31" s="277">
        <f ca="1">+'5. Flujo Agrícola'!U9*'3. Matriz I-C-B'!$F9+'5. Flujo Agrícola'!U45*'3. Matriz I-C-B'!$F9*'4. Factores'!T37</f>
        <v>59097879.225408576</v>
      </c>
      <c r="U31" s="277">
        <f ca="1">+'5. Flujo Agrícola'!V9*'3. Matriz I-C-B'!$F9+'5. Flujo Agrícola'!V45*'3. Matriz I-C-B'!$F9*'4. Factores'!U37</f>
        <v>59097879.225408576</v>
      </c>
      <c r="V31" s="277">
        <f ca="1">+'5. Flujo Agrícola'!W9*'3. Matriz I-C-B'!$F9+'5. Flujo Agrícola'!W45*'3. Matriz I-C-B'!$F9*'4. Factores'!V37</f>
        <v>59097879.225408576</v>
      </c>
      <c r="W31" s="277">
        <f ca="1">+'5. Flujo Agrícola'!X9*'3. Matriz I-C-B'!$F9+'5. Flujo Agrícola'!X45*'3. Matriz I-C-B'!$F9*'4. Factores'!W37</f>
        <v>59097879.225408576</v>
      </c>
      <c r="X31" s="277">
        <f ca="1">+'5. Flujo Agrícola'!Y9*'3. Matriz I-C-B'!$F9+'5. Flujo Agrícola'!Y45*'3. Matriz I-C-B'!$F9*'4. Factores'!X37</f>
        <v>59097879.225408576</v>
      </c>
      <c r="Y31" s="277">
        <f ca="1">+'5. Flujo Agrícola'!Z9*'3. Matriz I-C-B'!$F9+'5. Flujo Agrícola'!Z45*'3. Matriz I-C-B'!$F9*'4. Factores'!Y37</f>
        <v>59097879.225408576</v>
      </c>
      <c r="Z31" s="277">
        <f ca="1">+'5. Flujo Agrícola'!AA9*'3. Matriz I-C-B'!$F9+'5. Flujo Agrícola'!AA45*'3. Matriz I-C-B'!$F9*'4. Factores'!Z37</f>
        <v>59097879.225408576</v>
      </c>
      <c r="AA31" s="277">
        <f ca="1">+'5. Flujo Agrícola'!AB9*'3. Matriz I-C-B'!$F9+'5. Flujo Agrícola'!AB45*'3. Matriz I-C-B'!$F9*'4. Factores'!AA37</f>
        <v>59097879.225408576</v>
      </c>
      <c r="AB31" s="277">
        <f ca="1">+'5. Flujo Agrícola'!AC9*'3. Matriz I-C-B'!$F9+'5. Flujo Agrícola'!AC45*'3. Matriz I-C-B'!$F9*'4. Factores'!AB37</f>
        <v>59097879.225408576</v>
      </c>
      <c r="AC31" s="277">
        <f ca="1">+'5. Flujo Agrícola'!AD9*'3. Matriz I-C-B'!$F9+'5. Flujo Agrícola'!AD45*'3. Matriz I-C-B'!$F9*'4. Factores'!AC37</f>
        <v>59097879.225408576</v>
      </c>
      <c r="AD31" s="277">
        <f ca="1">+'5. Flujo Agrícola'!AE9*'3. Matriz I-C-B'!$F9+'5. Flujo Agrícola'!AE45*'3. Matriz I-C-B'!$F9*'4. Factores'!AD37</f>
        <v>59097879.225408576</v>
      </c>
      <c r="AE31" s="277">
        <f ca="1">+'5. Flujo Agrícola'!AF9*'3. Matriz I-C-B'!$F9+'5. Flujo Agrícola'!AF45*'3. Matriz I-C-B'!$F9*'4. Factores'!AE37</f>
        <v>59097879.225408576</v>
      </c>
      <c r="AF31" s="278">
        <f ca="1">+'5. Flujo Agrícola'!AG9*'3. Matriz I-C-B'!$F9+'5. Flujo Agrícola'!AG45*'3. Matriz I-C-B'!$F9*'4. Factores'!AF37</f>
        <v>59097879.225408576</v>
      </c>
    </row>
    <row r="32" spans="1:32" x14ac:dyDescent="0.25">
      <c r="A32" s="275" t="str">
        <f t="shared" si="1"/>
        <v>Poroto verde</v>
      </c>
      <c r="B32" s="277">
        <f ca="1">+'5. Flujo Agrícola'!C10*'3. Matriz I-C-B'!$F10+'5. Flujo Agrícola'!C46*'3. Matriz I-C-B'!$F10</f>
        <v>14544481.724941064</v>
      </c>
      <c r="C32" s="277">
        <f ca="1">+'5. Flujo Agrícola'!D10*'3. Matriz I-C-B'!$F10+'5. Flujo Agrícola'!D46*'3. Matriz I-C-B'!$F10*'4. Factores'!C38</f>
        <v>18625313.707553886</v>
      </c>
      <c r="D32" s="277">
        <f ca="1">+'5. Flujo Agrícola'!E10*'3. Matriz I-C-B'!$F10+'5. Flujo Agrícola'!E46*'3. Matriz I-C-B'!$F10*'4. Factores'!D38</f>
        <v>26786977.672779534</v>
      </c>
      <c r="E32" s="277">
        <f ca="1">+'5. Flujo Agrícola'!F10*'3. Matriz I-C-B'!$F10+'5. Flujo Agrícola'!F46*'3. Matriz I-C-B'!$F10*'4. Factores'!E38</f>
        <v>39029473.620618008</v>
      </c>
      <c r="F32" s="277">
        <f ca="1">+'5. Flujo Agrícola'!G10*'3. Matriz I-C-B'!$F10+'5. Flujo Agrícola'!G46*'3. Matriz I-C-B'!$F10*'4. Factores'!F38</f>
        <v>55352801.551069304</v>
      </c>
      <c r="G32" s="277">
        <f ca="1">+'5. Flujo Agrícola'!H10*'3. Matriz I-C-B'!$F10+'5. Flujo Agrícola'!H46*'3. Matriz I-C-B'!$F10*'4. Factores'!G38</f>
        <v>62021755.069247425</v>
      </c>
      <c r="H32" s="277">
        <f ca="1">+'5. Flujo Agrícola'!I10*'3. Matriz I-C-B'!$F10+'5. Flujo Agrícola'!I46*'3. Matriz I-C-B'!$F10*'4. Factores'!H38</f>
        <v>68690708.587425545</v>
      </c>
      <c r="I32" s="277">
        <f ca="1">+'5. Flujo Agrícola'!J10*'3. Matriz I-C-B'!$F10+'5. Flujo Agrícola'!J46*'3. Matriz I-C-B'!$F10*'4. Factores'!I38</f>
        <v>68690708.587425545</v>
      </c>
      <c r="J32" s="277">
        <f ca="1">+'5. Flujo Agrícola'!K10*'3. Matriz I-C-B'!$F10+'5. Flujo Agrícola'!K46*'3. Matriz I-C-B'!$F10*'4. Factores'!J38</f>
        <v>68690708.587425545</v>
      </c>
      <c r="K32" s="277">
        <f ca="1">+'5. Flujo Agrícola'!L10*'3. Matriz I-C-B'!$F10+'5. Flujo Agrícola'!L46*'3. Matriz I-C-B'!$F10*'4. Factores'!K38</f>
        <v>68690708.587425545</v>
      </c>
      <c r="L32" s="277">
        <f ca="1">+'5. Flujo Agrícola'!M10*'3. Matriz I-C-B'!$F10+'5. Flujo Agrícola'!M46*'3. Matriz I-C-B'!$F10*'4. Factores'!L38</f>
        <v>68690708.587425545</v>
      </c>
      <c r="M32" s="277">
        <f ca="1">+'5. Flujo Agrícola'!N10*'3. Matriz I-C-B'!$F10+'5. Flujo Agrícola'!N46*'3. Matriz I-C-B'!$F10*'4. Factores'!M38</f>
        <v>68690708.587425545</v>
      </c>
      <c r="N32" s="277">
        <f ca="1">+'5. Flujo Agrícola'!O10*'3. Matriz I-C-B'!$F10+'5. Flujo Agrícola'!O46*'3. Matriz I-C-B'!$F10*'4. Factores'!N38</f>
        <v>68690708.587425545</v>
      </c>
      <c r="O32" s="277">
        <f ca="1">+'5. Flujo Agrícola'!P10*'3. Matriz I-C-B'!$F10+'5. Flujo Agrícola'!P46*'3. Matriz I-C-B'!$F10*'4. Factores'!O38</f>
        <v>68690708.587425545</v>
      </c>
      <c r="P32" s="277">
        <f ca="1">+'5. Flujo Agrícola'!Q10*'3. Matriz I-C-B'!$F10+'5. Flujo Agrícola'!Q46*'3. Matriz I-C-B'!$F10*'4. Factores'!P38</f>
        <v>68690708.587425545</v>
      </c>
      <c r="Q32" s="277">
        <f ca="1">+'5. Flujo Agrícola'!R10*'3. Matriz I-C-B'!$F10+'5. Flujo Agrícola'!R46*'3. Matriz I-C-B'!$F10*'4. Factores'!Q38</f>
        <v>68690708.587425545</v>
      </c>
      <c r="R32" s="277">
        <f ca="1">+'5. Flujo Agrícola'!S10*'3. Matriz I-C-B'!$F10+'5. Flujo Agrícola'!S46*'3. Matriz I-C-B'!$F10*'4. Factores'!R38</f>
        <v>68690708.587425545</v>
      </c>
      <c r="S32" s="277">
        <f ca="1">+'5. Flujo Agrícola'!T10*'3. Matriz I-C-B'!$F10+'5. Flujo Agrícola'!T46*'3. Matriz I-C-B'!$F10*'4. Factores'!S38</f>
        <v>68690708.587425545</v>
      </c>
      <c r="T32" s="277">
        <f ca="1">+'5. Flujo Agrícola'!U10*'3. Matriz I-C-B'!$F10+'5. Flujo Agrícola'!U46*'3. Matriz I-C-B'!$F10*'4. Factores'!T38</f>
        <v>68690708.587425545</v>
      </c>
      <c r="U32" s="277">
        <f ca="1">+'5. Flujo Agrícola'!V10*'3. Matriz I-C-B'!$F10+'5. Flujo Agrícola'!V46*'3. Matriz I-C-B'!$F10*'4. Factores'!U38</f>
        <v>68690708.587425545</v>
      </c>
      <c r="V32" s="277">
        <f ca="1">+'5. Flujo Agrícola'!W10*'3. Matriz I-C-B'!$F10+'5. Flujo Agrícola'!W46*'3. Matriz I-C-B'!$F10*'4. Factores'!V38</f>
        <v>68690708.587425545</v>
      </c>
      <c r="W32" s="277">
        <f ca="1">+'5. Flujo Agrícola'!X10*'3. Matriz I-C-B'!$F10+'5. Flujo Agrícola'!X46*'3. Matriz I-C-B'!$F10*'4. Factores'!W38</f>
        <v>68690708.587425545</v>
      </c>
      <c r="X32" s="277">
        <f ca="1">+'5. Flujo Agrícola'!Y10*'3. Matriz I-C-B'!$F10+'5. Flujo Agrícola'!Y46*'3. Matriz I-C-B'!$F10*'4. Factores'!X38</f>
        <v>68690708.587425545</v>
      </c>
      <c r="Y32" s="277">
        <f ca="1">+'5. Flujo Agrícola'!Z10*'3. Matriz I-C-B'!$F10+'5. Flujo Agrícola'!Z46*'3. Matriz I-C-B'!$F10*'4. Factores'!Y38</f>
        <v>68690708.587425545</v>
      </c>
      <c r="Z32" s="277">
        <f ca="1">+'5. Flujo Agrícola'!AA10*'3. Matriz I-C-B'!$F10+'5. Flujo Agrícola'!AA46*'3. Matriz I-C-B'!$F10*'4. Factores'!Z38</f>
        <v>68690708.587425545</v>
      </c>
      <c r="AA32" s="277">
        <f ca="1">+'5. Flujo Agrícola'!AB10*'3. Matriz I-C-B'!$F10+'5. Flujo Agrícola'!AB46*'3. Matriz I-C-B'!$F10*'4. Factores'!AA38</f>
        <v>68690708.587425545</v>
      </c>
      <c r="AB32" s="277">
        <f ca="1">+'5. Flujo Agrícola'!AC10*'3. Matriz I-C-B'!$F10+'5. Flujo Agrícola'!AC46*'3. Matriz I-C-B'!$F10*'4. Factores'!AB38</f>
        <v>68690708.587425545</v>
      </c>
      <c r="AC32" s="277">
        <f ca="1">+'5. Flujo Agrícola'!AD10*'3. Matriz I-C-B'!$F10+'5. Flujo Agrícola'!AD46*'3. Matriz I-C-B'!$F10*'4. Factores'!AC38</f>
        <v>68690708.587425545</v>
      </c>
      <c r="AD32" s="277">
        <f ca="1">+'5. Flujo Agrícola'!AE10*'3. Matriz I-C-B'!$F10+'5. Flujo Agrícola'!AE46*'3. Matriz I-C-B'!$F10*'4. Factores'!AD38</f>
        <v>68690708.587425545</v>
      </c>
      <c r="AE32" s="277">
        <f ca="1">+'5. Flujo Agrícola'!AF10*'3. Matriz I-C-B'!$F10+'5. Flujo Agrícola'!AF46*'3. Matriz I-C-B'!$F10*'4. Factores'!AE38</f>
        <v>68690708.587425545</v>
      </c>
      <c r="AF32" s="278">
        <f ca="1">+'5. Flujo Agrícola'!AG10*'3. Matriz I-C-B'!$F10+'5. Flujo Agrícola'!AG46*'3. Matriz I-C-B'!$F10*'4. Factores'!AF38</f>
        <v>68690708.587425545</v>
      </c>
    </row>
    <row r="33" spans="1:32" x14ac:dyDescent="0.25">
      <c r="A33" s="275" t="str">
        <f t="shared" si="1"/>
        <v>Tomate</v>
      </c>
      <c r="B33" s="277">
        <f ca="1">+'5. Flujo Agrícola'!C11*'3. Matriz I-C-B'!$F11+'5. Flujo Agrícola'!C47*'3. Matriz I-C-B'!$F11</f>
        <v>69956440.750825524</v>
      </c>
      <c r="C33" s="277">
        <f ca="1">+'5. Flujo Agrícola'!D11*'3. Matriz I-C-B'!$F11+'5. Flujo Agrícola'!D47*'3. Matriz I-C-B'!$F11*'4. Factores'!C39</f>
        <v>85590091.855292231</v>
      </c>
      <c r="D33" s="277">
        <f ca="1">+'5. Flujo Agrícola'!E11*'3. Matriz I-C-B'!$F11+'5. Flujo Agrícola'!E47*'3. Matriz I-C-B'!$F11*'4. Factores'!D39</f>
        <v>116857394.06422563</v>
      </c>
      <c r="E33" s="277">
        <f ca="1">+'5. Flujo Agrícola'!F11*'3. Matriz I-C-B'!$F11+'5. Flujo Agrícola'!F47*'3. Matriz I-C-B'!$F11*'4. Factores'!E39</f>
        <v>163758347.3776257</v>
      </c>
      <c r="F33" s="277">
        <f ca="1">+'5. Flujo Agrícola'!G11*'3. Matriz I-C-B'!$F11+'5. Flujo Agrícola'!G47*'3. Matriz I-C-B'!$F11*'4. Factores'!F39</f>
        <v>226292951.7954925</v>
      </c>
      <c r="G33" s="277">
        <f ca="1">+'5. Flujo Agrícola'!H11*'3. Matriz I-C-B'!$F11+'5. Flujo Agrícola'!H47*'3. Matriz I-C-B'!$F11*'4. Factores'!G39</f>
        <v>251841686.21517038</v>
      </c>
      <c r="H33" s="277">
        <f ca="1">+'5. Flujo Agrícola'!I11*'3. Matriz I-C-B'!$F11+'5. Flujo Agrícola'!I47*'3. Matriz I-C-B'!$F11*'4. Factores'!H39</f>
        <v>277390420.63484824</v>
      </c>
      <c r="I33" s="277">
        <f ca="1">+'5. Flujo Agrícola'!J11*'3. Matriz I-C-B'!$F11+'5. Flujo Agrícola'!J47*'3. Matriz I-C-B'!$F11*'4. Factores'!I39</f>
        <v>277390420.63484824</v>
      </c>
      <c r="J33" s="277">
        <f ca="1">+'5. Flujo Agrícola'!K11*'3. Matriz I-C-B'!$F11+'5. Flujo Agrícola'!K47*'3. Matriz I-C-B'!$F11*'4. Factores'!J39</f>
        <v>277390420.63484824</v>
      </c>
      <c r="K33" s="277">
        <f ca="1">+'5. Flujo Agrícola'!L11*'3. Matriz I-C-B'!$F11+'5. Flujo Agrícola'!L47*'3. Matriz I-C-B'!$F11*'4. Factores'!K39</f>
        <v>277390420.63484824</v>
      </c>
      <c r="L33" s="277">
        <f ca="1">+'5. Flujo Agrícola'!M11*'3. Matriz I-C-B'!$F11+'5. Flujo Agrícola'!M47*'3. Matriz I-C-B'!$F11*'4. Factores'!L39</f>
        <v>277390420.63484824</v>
      </c>
      <c r="M33" s="277">
        <f ca="1">+'5. Flujo Agrícola'!N11*'3. Matriz I-C-B'!$F11+'5. Flujo Agrícola'!N47*'3. Matriz I-C-B'!$F11*'4. Factores'!M39</f>
        <v>277390420.63484824</v>
      </c>
      <c r="N33" s="277">
        <f ca="1">+'5. Flujo Agrícola'!O11*'3. Matriz I-C-B'!$F11+'5. Flujo Agrícola'!O47*'3. Matriz I-C-B'!$F11*'4. Factores'!N39</f>
        <v>277390420.63484824</v>
      </c>
      <c r="O33" s="277">
        <f ca="1">+'5. Flujo Agrícola'!P11*'3. Matriz I-C-B'!$F11+'5. Flujo Agrícola'!P47*'3. Matriz I-C-B'!$F11*'4. Factores'!O39</f>
        <v>277390420.63484824</v>
      </c>
      <c r="P33" s="277">
        <f ca="1">+'5. Flujo Agrícola'!Q11*'3. Matriz I-C-B'!$F11+'5. Flujo Agrícola'!Q47*'3. Matriz I-C-B'!$F11*'4. Factores'!P39</f>
        <v>277390420.63484824</v>
      </c>
      <c r="Q33" s="277">
        <f ca="1">+'5. Flujo Agrícola'!R11*'3. Matriz I-C-B'!$F11+'5. Flujo Agrícola'!R47*'3. Matriz I-C-B'!$F11*'4. Factores'!Q39</f>
        <v>277390420.63484824</v>
      </c>
      <c r="R33" s="277">
        <f ca="1">+'5. Flujo Agrícola'!S11*'3. Matriz I-C-B'!$F11+'5. Flujo Agrícola'!S47*'3. Matriz I-C-B'!$F11*'4. Factores'!R39</f>
        <v>277390420.63484824</v>
      </c>
      <c r="S33" s="277">
        <f ca="1">+'5. Flujo Agrícola'!T11*'3. Matriz I-C-B'!$F11+'5. Flujo Agrícola'!T47*'3. Matriz I-C-B'!$F11*'4. Factores'!S39</f>
        <v>277390420.63484824</v>
      </c>
      <c r="T33" s="277">
        <f ca="1">+'5. Flujo Agrícola'!U11*'3. Matriz I-C-B'!$F11+'5. Flujo Agrícola'!U47*'3. Matriz I-C-B'!$F11*'4. Factores'!T39</f>
        <v>277390420.63484824</v>
      </c>
      <c r="U33" s="277">
        <f ca="1">+'5. Flujo Agrícola'!V11*'3. Matriz I-C-B'!$F11+'5. Flujo Agrícola'!V47*'3. Matriz I-C-B'!$F11*'4. Factores'!U39</f>
        <v>277390420.63484824</v>
      </c>
      <c r="V33" s="277">
        <f ca="1">+'5. Flujo Agrícola'!W11*'3. Matriz I-C-B'!$F11+'5. Flujo Agrícola'!W47*'3. Matriz I-C-B'!$F11*'4. Factores'!V39</f>
        <v>277390420.63484824</v>
      </c>
      <c r="W33" s="277">
        <f ca="1">+'5. Flujo Agrícola'!X11*'3. Matriz I-C-B'!$F11+'5. Flujo Agrícola'!X47*'3. Matriz I-C-B'!$F11*'4. Factores'!W39</f>
        <v>277390420.63484824</v>
      </c>
      <c r="X33" s="277">
        <f ca="1">+'5. Flujo Agrícola'!Y11*'3. Matriz I-C-B'!$F11+'5. Flujo Agrícola'!Y47*'3. Matriz I-C-B'!$F11*'4. Factores'!X39</f>
        <v>277390420.63484824</v>
      </c>
      <c r="Y33" s="277">
        <f ca="1">+'5. Flujo Agrícola'!Z11*'3. Matriz I-C-B'!$F11+'5. Flujo Agrícola'!Z47*'3. Matriz I-C-B'!$F11*'4. Factores'!Y39</f>
        <v>277390420.63484824</v>
      </c>
      <c r="Z33" s="277">
        <f ca="1">+'5. Flujo Agrícola'!AA11*'3. Matriz I-C-B'!$F11+'5. Flujo Agrícola'!AA47*'3. Matriz I-C-B'!$F11*'4. Factores'!Z39</f>
        <v>277390420.63484824</v>
      </c>
      <c r="AA33" s="277">
        <f ca="1">+'5. Flujo Agrícola'!AB11*'3. Matriz I-C-B'!$F11+'5. Flujo Agrícola'!AB47*'3. Matriz I-C-B'!$F11*'4. Factores'!AA39</f>
        <v>277390420.63484824</v>
      </c>
      <c r="AB33" s="277">
        <f ca="1">+'5. Flujo Agrícola'!AC11*'3. Matriz I-C-B'!$F11+'5. Flujo Agrícola'!AC47*'3. Matriz I-C-B'!$F11*'4. Factores'!AB39</f>
        <v>277390420.63484824</v>
      </c>
      <c r="AC33" s="277">
        <f ca="1">+'5. Flujo Agrícola'!AD11*'3. Matriz I-C-B'!$F11+'5. Flujo Agrícola'!AD47*'3. Matriz I-C-B'!$F11*'4. Factores'!AC39</f>
        <v>277390420.63484824</v>
      </c>
      <c r="AD33" s="277">
        <f ca="1">+'5. Flujo Agrícola'!AE11*'3. Matriz I-C-B'!$F11+'5. Flujo Agrícola'!AE47*'3. Matriz I-C-B'!$F11*'4. Factores'!AD39</f>
        <v>277390420.63484824</v>
      </c>
      <c r="AE33" s="277">
        <f ca="1">+'5. Flujo Agrícola'!AF11*'3. Matriz I-C-B'!$F11+'5. Flujo Agrícola'!AF47*'3. Matriz I-C-B'!$F11*'4. Factores'!AE39</f>
        <v>277390420.63484824</v>
      </c>
      <c r="AF33" s="278">
        <f ca="1">+'5. Flujo Agrícola'!AG11*'3. Matriz I-C-B'!$F11+'5. Flujo Agrícola'!AG47*'3. Matriz I-C-B'!$F11*'4. Factores'!AF39</f>
        <v>277390420.63484824</v>
      </c>
    </row>
    <row r="34" spans="1:32" x14ac:dyDescent="0.25">
      <c r="A34" s="275" t="str">
        <f t="shared" si="1"/>
        <v>Kiwi</v>
      </c>
      <c r="B34" s="277">
        <f ca="1">+'5. Flujo Agrícola'!C12*'3. Matriz I-C-B'!$F12+'5. Flujo Agrícola'!C48*'3. Matriz I-C-B'!$F12</f>
        <v>185724736.92318839</v>
      </c>
      <c r="C34" s="277">
        <f ca="1">+'5. Flujo Agrícola'!D12*'3. Matriz I-C-B'!$F12+'5. Flujo Agrícola'!D48*'3. Matriz I-C-B'!$F12*'4. Factores'!C40</f>
        <v>187646807.05801666</v>
      </c>
      <c r="D34" s="277">
        <f ca="1">+'5. Flujo Agrícola'!E12*'3. Matriz I-C-B'!$F12+'5. Flujo Agrícola'!E48*'3. Matriz I-C-B'!$F12*'4. Factores'!D40</f>
        <v>197858913.02455643</v>
      </c>
      <c r="E34" s="277">
        <f ca="1">+'5. Flujo Agrícola'!F12*'3. Matriz I-C-B'!$F12+'5. Flujo Agrícola'!F48*'3. Matriz I-C-B'!$F12*'4. Factores'!E40</f>
        <v>223930729.82715333</v>
      </c>
      <c r="F34" s="277">
        <f ca="1">+'5. Flujo Agrícola'!G12*'3. Matriz I-C-B'!$F12+'5. Flujo Agrícola'!G48*'3. Matriz I-C-B'!$F12*'4. Factores'!F40</f>
        <v>277924832.79312801</v>
      </c>
      <c r="G34" s="277">
        <f ca="1">+'5. Flujo Agrícola'!H12*'3. Matriz I-C-B'!$F12+'5. Flujo Agrícola'!H48*'3. Matriz I-C-B'!$F12*'4. Factores'!G40</f>
        <v>257049253.52515435</v>
      </c>
      <c r="H34" s="277">
        <f ca="1">+'5. Flujo Agrícola'!I12*'3. Matriz I-C-B'!$F12+'5. Flujo Agrícola'!I48*'3. Matriz I-C-B'!$F12*'4. Factores'!H40</f>
        <v>286414801.40198874</v>
      </c>
      <c r="I34" s="277">
        <f ca="1">+'5. Flujo Agrícola'!J12*'3. Matriz I-C-B'!$F12+'5. Flujo Agrícola'!J48*'3. Matriz I-C-B'!$F12*'4. Factores'!I40</f>
        <v>270380666.60895169</v>
      </c>
      <c r="J34" s="277">
        <f ca="1">+'5. Flujo Agrícola'!K12*'3. Matriz I-C-B'!$F12+'5. Flujo Agrícola'!K48*'3. Matriz I-C-B'!$F12*'4. Factores'!J40</f>
        <v>284697122.59044802</v>
      </c>
      <c r="K34" s="277">
        <f ca="1">+'5. Flujo Agrícola'!L12*'3. Matriz I-C-B'!$F12+'5. Flujo Agrícola'!L48*'3. Matriz I-C-B'!$F12*'4. Factores'!K40</f>
        <v>302151038.27955741</v>
      </c>
      <c r="L34" s="277">
        <f ca="1">+'5. Flujo Agrícola'!M12*'3. Matriz I-C-B'!$F12+'5. Flujo Agrícola'!M48*'3. Matriz I-C-B'!$F12*'4. Factores'!L40</f>
        <v>309178526.92727047</v>
      </c>
      <c r="M34" s="277">
        <f ca="1">+'5. Flujo Agrícola'!N12*'3. Matriz I-C-B'!$F12+'5. Flujo Agrícola'!N48*'3. Matriz I-C-B'!$F12*'4. Factores'!M40</f>
        <v>317364602.31021529</v>
      </c>
      <c r="N34" s="277">
        <f ca="1">+'5. Flujo Agrícola'!O12*'3. Matriz I-C-B'!$F12+'5. Flujo Agrícola'!O48*'3. Matriz I-C-B'!$F12*'4. Factores'!N40</f>
        <v>319437368.6083889</v>
      </c>
      <c r="O34" s="277">
        <f ca="1">+'5. Flujo Agrícola'!P12*'3. Matriz I-C-B'!$F12+'5. Flujo Agrícola'!P48*'3. Matriz I-C-B'!$F12*'4. Factores'!O40</f>
        <v>321443271.47758913</v>
      </c>
      <c r="P34" s="277">
        <f ca="1">+'5. Flujo Agrícola'!Q12*'3. Matriz I-C-B'!$F12+'5. Flujo Agrícola'!Q48*'3. Matriz I-C-B'!$F12*'4. Factores'!P40</f>
        <v>321443271.47758913</v>
      </c>
      <c r="Q34" s="277">
        <f ca="1">+'5. Flujo Agrícola'!R12*'3. Matriz I-C-B'!$F12+'5. Flujo Agrícola'!R48*'3. Matriz I-C-B'!$F12*'4. Factores'!Q40</f>
        <v>321443271.47758913</v>
      </c>
      <c r="R34" s="277">
        <f ca="1">+'5. Flujo Agrícola'!S12*'3. Matriz I-C-B'!$F12+'5. Flujo Agrícola'!S48*'3. Matriz I-C-B'!$F12*'4. Factores'!R40</f>
        <v>321443271.47758913</v>
      </c>
      <c r="S34" s="277">
        <f ca="1">+'5. Flujo Agrícola'!T12*'3. Matriz I-C-B'!$F12+'5. Flujo Agrícola'!T48*'3. Matriz I-C-B'!$F12*'4. Factores'!S40</f>
        <v>321443271.47758913</v>
      </c>
      <c r="T34" s="277">
        <f ca="1">+'5. Flujo Agrícola'!U12*'3. Matriz I-C-B'!$F12+'5. Flujo Agrícola'!U48*'3. Matriz I-C-B'!$F12*'4. Factores'!T40</f>
        <v>321443271.47758913</v>
      </c>
      <c r="U34" s="277">
        <f ca="1">+'5. Flujo Agrícola'!V12*'3. Matriz I-C-B'!$F12+'5. Flujo Agrícola'!V48*'3. Matriz I-C-B'!$F12*'4. Factores'!U40</f>
        <v>321443271.47758913</v>
      </c>
      <c r="V34" s="277">
        <f ca="1">+'5. Flujo Agrícola'!W12*'3. Matriz I-C-B'!$F12+'5. Flujo Agrícola'!W48*'3. Matriz I-C-B'!$F12*'4. Factores'!V40</f>
        <v>321443271.47758913</v>
      </c>
      <c r="W34" s="277">
        <f ca="1">+'5. Flujo Agrícola'!X12*'3. Matriz I-C-B'!$F12+'5. Flujo Agrícola'!X48*'3. Matriz I-C-B'!$F12*'4. Factores'!W40</f>
        <v>321443271.47758913</v>
      </c>
      <c r="X34" s="277">
        <f ca="1">+'5. Flujo Agrícola'!Y12*'3. Matriz I-C-B'!$F12+'5. Flujo Agrícola'!Y48*'3. Matriz I-C-B'!$F12*'4. Factores'!X40</f>
        <v>321443271.47758913</v>
      </c>
      <c r="Y34" s="277">
        <f ca="1">+'5. Flujo Agrícola'!Z12*'3. Matriz I-C-B'!$F12+'5. Flujo Agrícola'!Z48*'3. Matriz I-C-B'!$F12*'4. Factores'!Y40</f>
        <v>321443271.47758913</v>
      </c>
      <c r="Z34" s="277">
        <f ca="1">+'5. Flujo Agrícola'!AA12*'3. Matriz I-C-B'!$F12+'5. Flujo Agrícola'!AA48*'3. Matriz I-C-B'!$F12*'4. Factores'!Z40</f>
        <v>321443271.47758913</v>
      </c>
      <c r="AA34" s="277">
        <f ca="1">+'5. Flujo Agrícola'!AB12*'3. Matriz I-C-B'!$F12+'5. Flujo Agrícola'!AB48*'3. Matriz I-C-B'!$F12*'4. Factores'!AA40</f>
        <v>321443271.47758913</v>
      </c>
      <c r="AB34" s="277">
        <f ca="1">+'5. Flujo Agrícola'!AC12*'3. Matriz I-C-B'!$F12+'5. Flujo Agrícola'!AC48*'3. Matriz I-C-B'!$F12*'4. Factores'!AB40</f>
        <v>321443271.47758913</v>
      </c>
      <c r="AC34" s="277">
        <f ca="1">+'5. Flujo Agrícola'!AD12*'3. Matriz I-C-B'!$F12+'5. Flujo Agrícola'!AD48*'3. Matriz I-C-B'!$F12*'4. Factores'!AC40</f>
        <v>321443271.47758913</v>
      </c>
      <c r="AD34" s="277">
        <f ca="1">+'5. Flujo Agrícola'!AE12*'3. Matriz I-C-B'!$F12+'5. Flujo Agrícola'!AE48*'3. Matriz I-C-B'!$F12*'4. Factores'!AD40</f>
        <v>321443271.47758913</v>
      </c>
      <c r="AE34" s="277">
        <f ca="1">+'5. Flujo Agrícola'!AF12*'3. Matriz I-C-B'!$F12+'5. Flujo Agrícola'!AF48*'3. Matriz I-C-B'!$F12*'4. Factores'!AE40</f>
        <v>321443271.47758913</v>
      </c>
      <c r="AF34" s="278">
        <f ca="1">+'5. Flujo Agrícola'!AG12*'3. Matriz I-C-B'!$F12+'5. Flujo Agrícola'!AG48*'3. Matriz I-C-B'!$F12*'4. Factores'!AF40</f>
        <v>321443271.47758913</v>
      </c>
    </row>
    <row r="35" spans="1:32" x14ac:dyDescent="0.25">
      <c r="A35" s="275" t="str">
        <f t="shared" si="1"/>
        <v>Manzano</v>
      </c>
      <c r="B35" s="277">
        <f ca="1">+'5. Flujo Agrícola'!C13*'3. Matriz I-C-B'!$F13+'5. Flujo Agrícola'!C49*'3. Matriz I-C-B'!$F13</f>
        <v>66087461.949749768</v>
      </c>
      <c r="C35" s="277">
        <f ca="1">+'5. Flujo Agrícola'!D13*'3. Matriz I-C-B'!$F13+'5. Flujo Agrícola'!D49*'3. Matriz I-C-B'!$F13*'4. Factores'!C41</f>
        <v>66070718.550684087</v>
      </c>
      <c r="D35" s="277">
        <f ca="1">+'5. Flujo Agrícola'!E13*'3. Matriz I-C-B'!$F13+'5. Flujo Agrícola'!E49*'3. Matriz I-C-B'!$F13*'4. Factores'!D41</f>
        <v>65980792.923596606</v>
      </c>
      <c r="E35" s="277">
        <f ca="1">+'5. Flujo Agrícola'!F13*'3. Matriz I-C-B'!$F13+'5. Flujo Agrícola'!F49*'3. Matriz I-C-B'!$F13*'4. Factores'!E41</f>
        <v>65734230.240428604</v>
      </c>
      <c r="F35" s="277">
        <f ca="1">+'5. Flujo Agrícola'!G13*'3. Matriz I-C-B'!$F13+'5. Flujo Agrícola'!G49*'3. Matriz I-C-B'!$F13*'4. Factores'!F41</f>
        <v>65211575.37446174</v>
      </c>
      <c r="G35" s="277">
        <f ca="1">+'5. Flujo Agrícola'!H13*'3. Matriz I-C-B'!$F13+'5. Flujo Agrícola'!H49*'3. Matriz I-C-B'!$F13*'4. Factores'!G41</f>
        <v>65282132.360301584</v>
      </c>
      <c r="H35" s="277">
        <f ca="1">+'5. Flujo Agrícola'!I13*'3. Matriz I-C-B'!$F13+'5. Flujo Agrícola'!I49*'3. Matriz I-C-B'!$F13*'4. Factores'!H41</f>
        <v>64856973.066427238</v>
      </c>
      <c r="I35" s="277">
        <f ca="1">+'5. Flujo Agrícola'!J13*'3. Matriz I-C-B'!$F13+'5. Flujo Agrícola'!J49*'3. Matriz I-C-B'!$F13*'4. Factores'!I41</f>
        <v>64864832.191967927</v>
      </c>
      <c r="J35" s="277">
        <f ca="1">+'5. Flujo Agrícola'!K13*'3. Matriz I-C-B'!$F13+'5. Flujo Agrícola'!K49*'3. Matriz I-C-B'!$F13*'4. Factores'!J41</f>
        <v>64472110.143786155</v>
      </c>
      <c r="K35" s="277">
        <f ca="1">+'5. Flujo Agrícola'!L13*'3. Matriz I-C-B'!$F13+'5. Flujo Agrícola'!L49*'3. Matriz I-C-B'!$F13*'4. Factores'!K41</f>
        <v>64200638.903724149</v>
      </c>
      <c r="L35" s="277">
        <f ca="1">+'5. Flujo Agrícola'!M13*'3. Matriz I-C-B'!$F13+'5. Flujo Agrícola'!M49*'3. Matriz I-C-B'!$F13*'4. Factores'!L41</f>
        <v>63891815.63707532</v>
      </c>
      <c r="M35" s="277">
        <f ca="1">+'5. Flujo Agrícola'!N13*'3. Matriz I-C-B'!$F13+'5. Flujo Agrícola'!N49*'3. Matriz I-C-B'!$F13*'4. Factores'!M41</f>
        <v>63801637.528857999</v>
      </c>
      <c r="N35" s="277">
        <f ca="1">+'5. Flujo Agrícola'!O13*'3. Matriz I-C-B'!$F13+'5. Flujo Agrícola'!O49*'3. Matriz I-C-B'!$F13*'4. Factores'!N41</f>
        <v>63710288.276378125</v>
      </c>
      <c r="O35" s="277">
        <f ca="1">+'5. Flujo Agrícola'!P13*'3. Matriz I-C-B'!$F13+'5. Flujo Agrícola'!P49*'3. Matriz I-C-B'!$F13*'4. Factores'!O41</f>
        <v>63710288.276378125</v>
      </c>
      <c r="P35" s="277">
        <f ca="1">+'5. Flujo Agrícola'!Q13*'3. Matriz I-C-B'!$F13+'5. Flujo Agrícola'!Q49*'3. Matriz I-C-B'!$F13*'4. Factores'!P41</f>
        <v>63710288.276378125</v>
      </c>
      <c r="Q35" s="277">
        <f ca="1">+'5. Flujo Agrícola'!R13*'3. Matriz I-C-B'!$F13+'5. Flujo Agrícola'!R49*'3. Matriz I-C-B'!$F13*'4. Factores'!Q41</f>
        <v>63710288.276378125</v>
      </c>
      <c r="R35" s="277">
        <f ca="1">+'5. Flujo Agrícola'!S13*'3. Matriz I-C-B'!$F13+'5. Flujo Agrícola'!S49*'3. Matriz I-C-B'!$F13*'4. Factores'!R41</f>
        <v>63710288.276378125</v>
      </c>
      <c r="S35" s="277">
        <f ca="1">+'5. Flujo Agrícola'!T13*'3. Matriz I-C-B'!$F13+'5. Flujo Agrícola'!T49*'3. Matriz I-C-B'!$F13*'4. Factores'!S41</f>
        <v>63710288.276378125</v>
      </c>
      <c r="T35" s="277">
        <f ca="1">+'5. Flujo Agrícola'!U13*'3. Matriz I-C-B'!$F13+'5. Flujo Agrícola'!U49*'3. Matriz I-C-B'!$F13*'4. Factores'!T41</f>
        <v>63710288.276378125</v>
      </c>
      <c r="U35" s="277">
        <f ca="1">+'5. Flujo Agrícola'!V13*'3. Matriz I-C-B'!$F13+'5. Flujo Agrícola'!V49*'3. Matriz I-C-B'!$F13*'4. Factores'!U41</f>
        <v>63710288.276378125</v>
      </c>
      <c r="V35" s="277">
        <f ca="1">+'5. Flujo Agrícola'!W13*'3. Matriz I-C-B'!$F13+'5. Flujo Agrícola'!W49*'3. Matriz I-C-B'!$F13*'4. Factores'!V41</f>
        <v>63710288.276378125</v>
      </c>
      <c r="W35" s="277">
        <f ca="1">+'5. Flujo Agrícola'!X13*'3. Matriz I-C-B'!$F13+'5. Flujo Agrícola'!X49*'3. Matriz I-C-B'!$F13*'4. Factores'!W41</f>
        <v>63710288.276378125</v>
      </c>
      <c r="X35" s="277">
        <f ca="1">+'5. Flujo Agrícola'!Y13*'3. Matriz I-C-B'!$F13+'5. Flujo Agrícola'!Y49*'3. Matriz I-C-B'!$F13*'4. Factores'!X41</f>
        <v>63710288.276378125</v>
      </c>
      <c r="Y35" s="277">
        <f ca="1">+'5. Flujo Agrícola'!Z13*'3. Matriz I-C-B'!$F13+'5. Flujo Agrícola'!Z49*'3. Matriz I-C-B'!$F13*'4. Factores'!Y41</f>
        <v>63710288.276378125</v>
      </c>
      <c r="Z35" s="277">
        <f ca="1">+'5. Flujo Agrícola'!AA13*'3. Matriz I-C-B'!$F13+'5. Flujo Agrícola'!AA49*'3. Matriz I-C-B'!$F13*'4. Factores'!Z41</f>
        <v>63710288.276378125</v>
      </c>
      <c r="AA35" s="277">
        <f ca="1">+'5. Flujo Agrícola'!AB13*'3. Matriz I-C-B'!$F13+'5. Flujo Agrícola'!AB49*'3. Matriz I-C-B'!$F13*'4. Factores'!AA41</f>
        <v>63710288.276378125</v>
      </c>
      <c r="AB35" s="277">
        <f ca="1">+'5. Flujo Agrícola'!AC13*'3. Matriz I-C-B'!$F13+'5. Flujo Agrícola'!AC49*'3. Matriz I-C-B'!$F13*'4. Factores'!AB41</f>
        <v>63710288.276378125</v>
      </c>
      <c r="AC35" s="277">
        <f ca="1">+'5. Flujo Agrícola'!AD13*'3. Matriz I-C-B'!$F13+'5. Flujo Agrícola'!AD49*'3. Matriz I-C-B'!$F13*'4. Factores'!AC41</f>
        <v>63710288.276378125</v>
      </c>
      <c r="AD35" s="277">
        <f ca="1">+'5. Flujo Agrícola'!AE13*'3. Matriz I-C-B'!$F13+'5. Flujo Agrícola'!AE49*'3. Matriz I-C-B'!$F13*'4. Factores'!AD41</f>
        <v>63710288.276378125</v>
      </c>
      <c r="AE35" s="277">
        <f ca="1">+'5. Flujo Agrícola'!AF13*'3. Matriz I-C-B'!$F13+'5. Flujo Agrícola'!AF49*'3. Matriz I-C-B'!$F13*'4. Factores'!AE41</f>
        <v>63710288.276378125</v>
      </c>
      <c r="AF35" s="278">
        <f ca="1">+'5. Flujo Agrícola'!AG13*'3. Matriz I-C-B'!$F13+'5. Flujo Agrícola'!AG49*'3. Matriz I-C-B'!$F13*'4. Factores'!AF41</f>
        <v>63710288.276378125</v>
      </c>
    </row>
    <row r="36" spans="1:32" x14ac:dyDescent="0.25">
      <c r="A36" s="275" t="str">
        <f t="shared" si="1"/>
        <v>Limón</v>
      </c>
      <c r="B36" s="277">
        <f ca="1">+'5. Flujo Agrícola'!C14*'3. Matriz I-C-B'!$F14+'5. Flujo Agrícola'!C50*'3. Matriz I-C-B'!$F14</f>
        <v>147725045.73859671</v>
      </c>
      <c r="C36" s="277">
        <f ca="1">+'5. Flujo Agrícola'!D14*'3. Matriz I-C-B'!$F14+'5. Flujo Agrícola'!D50*'3. Matriz I-C-B'!$F14*'4. Factores'!C42</f>
        <v>148294182.45751151</v>
      </c>
      <c r="D36" s="277">
        <f ca="1">+'5. Flujo Agrícola'!E14*'3. Matriz I-C-B'!$F14+'5. Flujo Agrícola'!E50*'3. Matriz I-C-B'!$F14*'4. Factores'!D42</f>
        <v>151350908.04507905</v>
      </c>
      <c r="E36" s="277">
        <f ca="1">+'5. Flujo Agrícola'!F14*'3. Matriz I-C-B'!$F14+'5. Flujo Agrícola'!F50*'3. Matriz I-C-B'!$F14*'4. Factores'!E42</f>
        <v>159731994.58279955</v>
      </c>
      <c r="F36" s="277">
        <f ca="1">+'5. Flujo Agrícola'!G14*'3. Matriz I-C-B'!$F14+'5. Flujo Agrícola'!G50*'3. Matriz I-C-B'!$F14*'4. Factores'!F42</f>
        <v>177497925.76405701</v>
      </c>
      <c r="G36" s="277">
        <f ca="1">+'5. Flujo Agrícola'!H14*'3. Matriz I-C-B'!$F14+'5. Flujo Agrícola'!H50*'3. Matriz I-C-B'!$F14*'4. Factores'!G42</f>
        <v>175099573.35903597</v>
      </c>
      <c r="H36" s="277">
        <f ca="1">+'5. Flujo Agrícola'!I14*'3. Matriz I-C-B'!$F14+'5. Flujo Agrícola'!I50*'3. Matriz I-C-B'!$F14*'4. Factores'!H42</f>
        <v>189551463.59844005</v>
      </c>
      <c r="I36" s="277">
        <f ca="1">+'5. Flujo Agrícola'!J14*'3. Matriz I-C-B'!$F14+'5. Flujo Agrícola'!J50*'3. Matriz I-C-B'!$F14*'4. Factores'!I42</f>
        <v>189284318.50405279</v>
      </c>
      <c r="J36" s="277">
        <f ca="1">+'5. Flujo Agrícola'!K14*'3. Matriz I-C-B'!$F14+'5. Flujo Agrícola'!K50*'3. Matriz I-C-B'!$F14*'4. Factores'!J42</f>
        <v>202633611.3848393</v>
      </c>
      <c r="K36" s="277">
        <f ca="1">+'5. Flujo Agrícola'!L14*'3. Matriz I-C-B'!$F14+'5. Flujo Agrícola'!L50*'3. Matriz I-C-B'!$F14*'4. Factores'!K42</f>
        <v>211861382.29578283</v>
      </c>
      <c r="L36" s="277">
        <f ca="1">+'5. Flujo Agrícola'!M14*'3. Matriz I-C-B'!$F14+'5. Flujo Agrícola'!M50*'3. Matriz I-C-B'!$F14*'4. Factores'!L42</f>
        <v>222358812.3585543</v>
      </c>
      <c r="M36" s="277">
        <f ca="1">+'5. Flujo Agrícola'!N14*'3. Matriz I-C-B'!$F14+'5. Flujo Agrícola'!N50*'3. Matriz I-C-B'!$F14*'4. Factores'!M42</f>
        <v>225424120.2107659</v>
      </c>
      <c r="N36" s="277">
        <f ca="1">+'5. Flujo Agrícola'!O14*'3. Matriz I-C-B'!$F14+'5. Flujo Agrícola'!O50*'3. Matriz I-C-B'!$F14*'4. Factores'!N42</f>
        <v>228529237.25586337</v>
      </c>
      <c r="O36" s="277">
        <f ca="1">+'5. Flujo Agrícola'!P14*'3. Matriz I-C-B'!$F14+'5. Flujo Agrícola'!P50*'3. Matriz I-C-B'!$F14*'4. Factores'!O42</f>
        <v>228529237.25586337</v>
      </c>
      <c r="P36" s="277">
        <f ca="1">+'5. Flujo Agrícola'!Q14*'3. Matriz I-C-B'!$F14+'5. Flujo Agrícola'!Q50*'3. Matriz I-C-B'!$F14*'4. Factores'!P42</f>
        <v>228529237.25586337</v>
      </c>
      <c r="Q36" s="277">
        <f ca="1">+'5. Flujo Agrícola'!R14*'3. Matriz I-C-B'!$F14+'5. Flujo Agrícola'!R50*'3. Matriz I-C-B'!$F14*'4. Factores'!Q42</f>
        <v>228529237.25586337</v>
      </c>
      <c r="R36" s="277">
        <f ca="1">+'5. Flujo Agrícola'!S14*'3. Matriz I-C-B'!$F14+'5. Flujo Agrícola'!S50*'3. Matriz I-C-B'!$F14*'4. Factores'!R42</f>
        <v>228529237.25586337</v>
      </c>
      <c r="S36" s="277">
        <f ca="1">+'5. Flujo Agrícola'!T14*'3. Matriz I-C-B'!$F14+'5. Flujo Agrícola'!T50*'3. Matriz I-C-B'!$F14*'4. Factores'!S42</f>
        <v>228529237.25586337</v>
      </c>
      <c r="T36" s="277">
        <f ca="1">+'5. Flujo Agrícola'!U14*'3. Matriz I-C-B'!$F14+'5. Flujo Agrícola'!U50*'3. Matriz I-C-B'!$F14*'4. Factores'!T42</f>
        <v>228529237.25586337</v>
      </c>
      <c r="U36" s="277">
        <f ca="1">+'5. Flujo Agrícola'!V14*'3. Matriz I-C-B'!$F14+'5. Flujo Agrícola'!V50*'3. Matriz I-C-B'!$F14*'4. Factores'!U42</f>
        <v>228529237.25586337</v>
      </c>
      <c r="V36" s="277">
        <f ca="1">+'5. Flujo Agrícola'!W14*'3. Matriz I-C-B'!$F14+'5. Flujo Agrícola'!W50*'3. Matriz I-C-B'!$F14*'4. Factores'!V42</f>
        <v>228529237.25586337</v>
      </c>
      <c r="W36" s="277">
        <f ca="1">+'5. Flujo Agrícola'!X14*'3. Matriz I-C-B'!$F14+'5. Flujo Agrícola'!X50*'3. Matriz I-C-B'!$F14*'4. Factores'!W42</f>
        <v>228529237.25586337</v>
      </c>
      <c r="X36" s="277">
        <f ca="1">+'5. Flujo Agrícola'!Y14*'3. Matriz I-C-B'!$F14+'5. Flujo Agrícola'!Y50*'3. Matriz I-C-B'!$F14*'4. Factores'!X42</f>
        <v>228529237.25586337</v>
      </c>
      <c r="Y36" s="277">
        <f ca="1">+'5. Flujo Agrícola'!Z14*'3. Matriz I-C-B'!$F14+'5. Flujo Agrícola'!Z50*'3. Matriz I-C-B'!$F14*'4. Factores'!Y42</f>
        <v>228529237.25586337</v>
      </c>
      <c r="Z36" s="277">
        <f ca="1">+'5. Flujo Agrícola'!AA14*'3. Matriz I-C-B'!$F14+'5. Flujo Agrícola'!AA50*'3. Matriz I-C-B'!$F14*'4. Factores'!Z42</f>
        <v>228529237.25586337</v>
      </c>
      <c r="AA36" s="277">
        <f ca="1">+'5. Flujo Agrícola'!AB14*'3. Matriz I-C-B'!$F14+'5. Flujo Agrícola'!AB50*'3. Matriz I-C-B'!$F14*'4. Factores'!AA42</f>
        <v>228529237.25586337</v>
      </c>
      <c r="AB36" s="277">
        <f ca="1">+'5. Flujo Agrícola'!AC14*'3. Matriz I-C-B'!$F14+'5. Flujo Agrícola'!AC50*'3. Matriz I-C-B'!$F14*'4. Factores'!AB42</f>
        <v>228529237.25586337</v>
      </c>
      <c r="AC36" s="277">
        <f ca="1">+'5. Flujo Agrícola'!AD14*'3. Matriz I-C-B'!$F14+'5. Flujo Agrícola'!AD50*'3. Matriz I-C-B'!$F14*'4. Factores'!AC42</f>
        <v>228529237.25586337</v>
      </c>
      <c r="AD36" s="277">
        <f ca="1">+'5. Flujo Agrícola'!AE14*'3. Matriz I-C-B'!$F14+'5. Flujo Agrícola'!AE50*'3. Matriz I-C-B'!$F14*'4. Factores'!AD42</f>
        <v>228529237.25586337</v>
      </c>
      <c r="AE36" s="277">
        <f ca="1">+'5. Flujo Agrícola'!AF14*'3. Matriz I-C-B'!$F14+'5. Flujo Agrícola'!AF50*'3. Matriz I-C-B'!$F14*'4. Factores'!AE42</f>
        <v>228529237.25586337</v>
      </c>
      <c r="AF36" s="278">
        <f ca="1">+'5. Flujo Agrícola'!AG14*'3. Matriz I-C-B'!$F14+'5. Flujo Agrícola'!AG50*'3. Matriz I-C-B'!$F14*'4. Factores'!AF42</f>
        <v>228529237.25586337</v>
      </c>
    </row>
    <row r="37" spans="1:32" x14ac:dyDescent="0.25">
      <c r="A37" s="275" t="str">
        <f t="shared" si="1"/>
        <v>Olivo de mesa</v>
      </c>
      <c r="B37" s="277">
        <f ca="1">+'5. Flujo Agrícola'!C15*'3. Matriz I-C-B'!$F15+'5. Flujo Agrícola'!C51*'3. Matriz I-C-B'!$F15</f>
        <v>16076579.935062425</v>
      </c>
      <c r="C37" s="277">
        <f ca="1">+'5. Flujo Agrícola'!D15*'3. Matriz I-C-B'!$F15+'5. Flujo Agrícola'!D51*'3. Matriz I-C-B'!$F15*'4. Factores'!C43</f>
        <v>16413574.425028775</v>
      </c>
      <c r="D37" s="277">
        <f ca="1">+'5. Flujo Agrícola'!E15*'3. Matriz I-C-B'!$F15+'5. Flujo Agrícola'!E51*'3. Matriz I-C-B'!$F15*'4. Factores'!D43</f>
        <v>18313612.700763948</v>
      </c>
      <c r="E37" s="277">
        <f ca="1">+'5. Flujo Agrícola'!F15*'3. Matriz I-C-B'!$F15+'5. Flujo Agrícola'!F51*'3. Matriz I-C-B'!$F15*'4. Factores'!E43</f>
        <v>23349179.482486449</v>
      </c>
      <c r="F37" s="277">
        <f ca="1">+'5. Flujo Agrícola'!G15*'3. Matriz I-C-B'!$F15+'5. Flujo Agrícola'!G51*'3. Matriz I-C-B'!$F15*'4. Factores'!F43</f>
        <v>33589491.02023074</v>
      </c>
      <c r="G37" s="277">
        <f ca="1">+'5. Flujo Agrícola'!H15*'3. Matriz I-C-B'!$F15+'5. Flujo Agrícola'!H51*'3. Matriz I-C-B'!$F15*'4. Factores'!G43</f>
        <v>30511818.592665982</v>
      </c>
      <c r="H37" s="277">
        <f ca="1">+'5. Flujo Agrícola'!I15*'3. Matriz I-C-B'!$F15+'5. Flujo Agrícola'!I51*'3. Matriz I-C-B'!$F15*'4. Factores'!H43</f>
        <v>34708870.455917902</v>
      </c>
      <c r="I37" s="277">
        <f ca="1">+'5. Flujo Agrícola'!J15*'3. Matriz I-C-B'!$F15+'5. Flujo Agrícola'!J51*'3. Matriz I-C-B'!$F15*'4. Factores'!I43</f>
        <v>30698392.344741739</v>
      </c>
      <c r="J37" s="277">
        <f ca="1">+'5. Flujo Agrícola'!K15*'3. Matriz I-C-B'!$F15+'5. Flujo Agrícola'!K51*'3. Matriz I-C-B'!$F15*'4. Factores'!J43</f>
        <v>32798543.620629612</v>
      </c>
      <c r="K37" s="277">
        <f ca="1">+'5. Flujo Agrícola'!L15*'3. Matriz I-C-B'!$F15+'5. Flujo Agrícola'!L51*'3. Matriz I-C-B'!$F15*'4. Factores'!K43</f>
        <v>35767445.253682755</v>
      </c>
      <c r="L37" s="277">
        <f ca="1">+'5. Flujo Agrícola'!M15*'3. Matriz I-C-B'!$F15+'5. Flujo Agrícola'!M51*'3. Matriz I-C-B'!$F15*'4. Factores'!L43</f>
        <v>38177356.849176191</v>
      </c>
      <c r="M37" s="277">
        <f ca="1">+'5. Flujo Agrícola'!N15*'3. Matriz I-C-B'!$F15+'5. Flujo Agrícola'!N51*'3. Matriz I-C-B'!$F15*'4. Factores'!M43</f>
        <v>40919002.201860972</v>
      </c>
      <c r="N37" s="277">
        <f ca="1">+'5. Flujo Agrícola'!O15*'3. Matriz I-C-B'!$F15+'5. Flujo Agrícola'!O51*'3. Matriz I-C-B'!$F15*'4. Factores'!N43</f>
        <v>42741435.286806114</v>
      </c>
      <c r="O37" s="277">
        <f ca="1">+'5. Flujo Agrícola'!P15*'3. Matriz I-C-B'!$F15+'5. Flujo Agrícola'!P51*'3. Matriz I-C-B'!$F15*'4. Factores'!O43</f>
        <v>43757484.671669096</v>
      </c>
      <c r="P37" s="277">
        <f ca="1">+'5. Flujo Agrícola'!Q15*'3. Matriz I-C-B'!$F15+'5. Flujo Agrícola'!Q51*'3. Matriz I-C-B'!$F15*'4. Factores'!P43</f>
        <v>44328142.545359269</v>
      </c>
      <c r="Q37" s="277">
        <f ca="1">+'5. Flujo Agrícola'!R15*'3. Matriz I-C-B'!$F15+'5. Flujo Agrícola'!R51*'3. Matriz I-C-B'!$F15*'4. Factores'!Q43</f>
        <v>44328142.545359269</v>
      </c>
      <c r="R37" s="277">
        <f ca="1">+'5. Flujo Agrícola'!S15*'3. Matriz I-C-B'!$F15+'5. Flujo Agrícola'!S51*'3. Matriz I-C-B'!$F15*'4. Factores'!R43</f>
        <v>44328142.545359269</v>
      </c>
      <c r="S37" s="277">
        <f ca="1">+'5. Flujo Agrícola'!T15*'3. Matriz I-C-B'!$F15+'5. Flujo Agrícola'!T51*'3. Matriz I-C-B'!$F15*'4. Factores'!S43</f>
        <v>44328142.545359269</v>
      </c>
      <c r="T37" s="277">
        <f ca="1">+'5. Flujo Agrícola'!U15*'3. Matriz I-C-B'!$F15+'5. Flujo Agrícola'!U51*'3. Matriz I-C-B'!$F15*'4. Factores'!T43</f>
        <v>44328142.545359269</v>
      </c>
      <c r="U37" s="277">
        <f ca="1">+'5. Flujo Agrícola'!V15*'3. Matriz I-C-B'!$F15+'5. Flujo Agrícola'!V51*'3. Matriz I-C-B'!$F15*'4. Factores'!U43</f>
        <v>44328142.545359269</v>
      </c>
      <c r="V37" s="277">
        <f ca="1">+'5. Flujo Agrícola'!W15*'3. Matriz I-C-B'!$F15+'5. Flujo Agrícola'!W51*'3. Matriz I-C-B'!$F15*'4. Factores'!V43</f>
        <v>44328142.545359269</v>
      </c>
      <c r="W37" s="277">
        <f ca="1">+'5. Flujo Agrícola'!X15*'3. Matriz I-C-B'!$F15+'5. Flujo Agrícola'!X51*'3. Matriz I-C-B'!$F15*'4. Factores'!W43</f>
        <v>44328142.545359269</v>
      </c>
      <c r="X37" s="277">
        <f ca="1">+'5. Flujo Agrícola'!Y15*'3. Matriz I-C-B'!$F15+'5. Flujo Agrícola'!Y51*'3. Matriz I-C-B'!$F15*'4. Factores'!X43</f>
        <v>44328142.545359269</v>
      </c>
      <c r="Y37" s="277">
        <f ca="1">+'5. Flujo Agrícola'!Z15*'3. Matriz I-C-B'!$F15+'5. Flujo Agrícola'!Z51*'3. Matriz I-C-B'!$F15*'4. Factores'!Y43</f>
        <v>44328142.545359269</v>
      </c>
      <c r="Z37" s="277">
        <f ca="1">+'5. Flujo Agrícola'!AA15*'3. Matriz I-C-B'!$F15+'5. Flujo Agrícola'!AA51*'3. Matriz I-C-B'!$F15*'4. Factores'!Z43</f>
        <v>44328142.545359269</v>
      </c>
      <c r="AA37" s="277">
        <f ca="1">+'5. Flujo Agrícola'!AB15*'3. Matriz I-C-B'!$F15+'5. Flujo Agrícola'!AB51*'3. Matriz I-C-B'!$F15*'4. Factores'!AA43</f>
        <v>44328142.545359269</v>
      </c>
      <c r="AB37" s="277">
        <f ca="1">+'5. Flujo Agrícola'!AC15*'3. Matriz I-C-B'!$F15+'5. Flujo Agrícola'!AC51*'3. Matriz I-C-B'!$F15*'4. Factores'!AB43</f>
        <v>44328142.545359269</v>
      </c>
      <c r="AC37" s="277">
        <f ca="1">+'5. Flujo Agrícola'!AD15*'3. Matriz I-C-B'!$F15+'5. Flujo Agrícola'!AD51*'3. Matriz I-C-B'!$F15*'4. Factores'!AC43</f>
        <v>44328142.545359269</v>
      </c>
      <c r="AD37" s="277">
        <f ca="1">+'5. Flujo Agrícola'!AE15*'3. Matriz I-C-B'!$F15+'5. Flujo Agrícola'!AE51*'3. Matriz I-C-B'!$F15*'4. Factores'!AD43</f>
        <v>44328142.545359269</v>
      </c>
      <c r="AE37" s="277">
        <f ca="1">+'5. Flujo Agrícola'!AF15*'3. Matriz I-C-B'!$F15+'5. Flujo Agrícola'!AF51*'3. Matriz I-C-B'!$F15*'4. Factores'!AE43</f>
        <v>44328142.545359269</v>
      </c>
      <c r="AF37" s="278">
        <f ca="1">+'5. Flujo Agrícola'!AG15*'3. Matriz I-C-B'!$F15+'5. Flujo Agrícola'!AG51*'3. Matriz I-C-B'!$F15*'4. Factores'!AF43</f>
        <v>44328142.545359269</v>
      </c>
    </row>
    <row r="38" spans="1:32" x14ac:dyDescent="0.25">
      <c r="A38" s="275" t="str">
        <f t="shared" si="1"/>
        <v>Uva de mesa</v>
      </c>
      <c r="B38" s="277">
        <f ca="1">+'5. Flujo Agrícola'!C16*'3. Matriz I-C-B'!$F16+'5. Flujo Agrícola'!C52*'3. Matriz I-C-B'!$F16</f>
        <v>16086976.031899117</v>
      </c>
      <c r="C38" s="277">
        <f ca="1">+'5. Flujo Agrícola'!D16*'3. Matriz I-C-B'!$F16+'5. Flujo Agrícola'!D52*'3. Matriz I-C-B'!$F16*'4. Factores'!C44</f>
        <v>19080965.090606019</v>
      </c>
      <c r="D38" s="277">
        <f ca="1">+'5. Flujo Agrícola'!E16*'3. Matriz I-C-B'!$F16+'5. Flujo Agrícola'!E52*'3. Matriz I-C-B'!$F16*'4. Factores'!D44</f>
        <v>35961638.15218474</v>
      </c>
      <c r="E38" s="277">
        <f ca="1">+'5. Flujo Agrícola'!F16*'3. Matriz I-C-B'!$F16+'5. Flujo Agrícola'!F52*'3. Matriz I-C-B'!$F16*'4. Factores'!E44</f>
        <v>80699556.123396993</v>
      </c>
      <c r="F38" s="277">
        <f ca="1">+'5. Flujo Agrícola'!G16*'3. Matriz I-C-B'!$F16+'5. Flujo Agrícola'!G52*'3. Matriz I-C-B'!$F16*'4. Factores'!F44</f>
        <v>171678434.45703933</v>
      </c>
      <c r="G38" s="277">
        <f ca="1">+'5. Flujo Agrícola'!H16*'3. Matriz I-C-B'!$F16+'5. Flujo Agrícola'!H52*'3. Matriz I-C-B'!$F16*'4. Factores'!G44</f>
        <v>144335205.26853573</v>
      </c>
      <c r="H38" s="277">
        <f ca="1">+'5. Flujo Agrícola'!I16*'3. Matriz I-C-B'!$F16+'5. Flujo Agrícola'!I52*'3. Matriz I-C-B'!$F16*'4. Factores'!H44</f>
        <v>181623433.21153975</v>
      </c>
      <c r="I38" s="277">
        <f ca="1">+'5. Flujo Agrícola'!J16*'3. Matriz I-C-B'!$F16+'5. Flujo Agrícola'!J52*'3. Matriz I-C-B'!$F16*'4. Factores'!I44</f>
        <v>145992798.46067509</v>
      </c>
      <c r="J38" s="277">
        <f ca="1">+'5. Flujo Agrícola'!K16*'3. Matriz I-C-B'!$F16+'5. Flujo Agrícola'!K52*'3. Matriz I-C-B'!$F16*'4. Factores'!J44</f>
        <v>164651352.61764511</v>
      </c>
      <c r="K38" s="277">
        <f ca="1">+'5. Flujo Agrícola'!L16*'3. Matriz I-C-B'!$F16+'5. Flujo Agrícola'!L52*'3. Matriz I-C-B'!$F16*'4. Factores'!K44</f>
        <v>191028220.10478333</v>
      </c>
      <c r="L38" s="277">
        <f ca="1">+'5. Flujo Agrícola'!M16*'3. Matriz I-C-B'!$F16+'5. Flujo Agrícola'!M52*'3. Matriz I-C-B'!$F16*'4. Factores'!L44</f>
        <v>212438804.4442445</v>
      </c>
      <c r="M38" s="277">
        <f ca="1">+'5. Flujo Agrícola'!N16*'3. Matriz I-C-B'!$F16+'5. Flujo Agrícola'!N52*'3. Matriz I-C-B'!$F16*'4. Factores'!M44</f>
        <v>236796639.4628897</v>
      </c>
      <c r="N38" s="277">
        <f ca="1">+'5. Flujo Agrícola'!O16*'3. Matriz I-C-B'!$F16+'5. Flujo Agrícola'!O52*'3. Matriz I-C-B'!$F16*'4. Factores'!N44</f>
        <v>252987838.07001248</v>
      </c>
      <c r="O38" s="277">
        <f ca="1">+'5. Flujo Agrícola'!P16*'3. Matriz I-C-B'!$F16+'5. Flujo Agrícola'!P52*'3. Matriz I-C-B'!$F16*'4. Factores'!O44</f>
        <v>262014812.78906322</v>
      </c>
      <c r="P38" s="277">
        <f ca="1">+'5. Flujo Agrícola'!Q16*'3. Matriz I-C-B'!$F16+'5. Flujo Agrícola'!Q52*'3. Matriz I-C-B'!$F16*'4. Factores'!P44</f>
        <v>267084757.49428353</v>
      </c>
      <c r="Q38" s="277">
        <f ca="1">+'5. Flujo Agrícola'!R16*'3. Matriz I-C-B'!$F16+'5. Flujo Agrícola'!R52*'3. Matriz I-C-B'!$F16*'4. Factores'!Q44</f>
        <v>267084757.49428353</v>
      </c>
      <c r="R38" s="277">
        <f ca="1">+'5. Flujo Agrícola'!S16*'3. Matriz I-C-B'!$F16+'5. Flujo Agrícola'!S52*'3. Matriz I-C-B'!$F16*'4. Factores'!R44</f>
        <v>267084757.49428353</v>
      </c>
      <c r="S38" s="277">
        <f ca="1">+'5. Flujo Agrícola'!T16*'3. Matriz I-C-B'!$F16+'5. Flujo Agrícola'!T52*'3. Matriz I-C-B'!$F16*'4. Factores'!S44</f>
        <v>267084757.49428353</v>
      </c>
      <c r="T38" s="277">
        <f ca="1">+'5. Flujo Agrícola'!U16*'3. Matriz I-C-B'!$F16+'5. Flujo Agrícola'!U52*'3. Matriz I-C-B'!$F16*'4. Factores'!T44</f>
        <v>267084757.49428353</v>
      </c>
      <c r="U38" s="277">
        <f ca="1">+'5. Flujo Agrícola'!V16*'3. Matriz I-C-B'!$F16+'5. Flujo Agrícola'!V52*'3. Matriz I-C-B'!$F16*'4. Factores'!U44</f>
        <v>267084757.49428353</v>
      </c>
      <c r="V38" s="277">
        <f ca="1">+'5. Flujo Agrícola'!W16*'3. Matriz I-C-B'!$F16+'5. Flujo Agrícola'!W52*'3. Matriz I-C-B'!$F16*'4. Factores'!V44</f>
        <v>267084757.49428353</v>
      </c>
      <c r="W38" s="277">
        <f ca="1">+'5. Flujo Agrícola'!X16*'3. Matriz I-C-B'!$F16+'5. Flujo Agrícola'!X52*'3. Matriz I-C-B'!$F16*'4. Factores'!W44</f>
        <v>267084757.49428353</v>
      </c>
      <c r="X38" s="277">
        <f ca="1">+'5. Flujo Agrícola'!Y16*'3. Matriz I-C-B'!$F16+'5. Flujo Agrícola'!Y52*'3. Matriz I-C-B'!$F16*'4. Factores'!X44</f>
        <v>267084757.49428353</v>
      </c>
      <c r="Y38" s="277">
        <f ca="1">+'5. Flujo Agrícola'!Z16*'3. Matriz I-C-B'!$F16+'5. Flujo Agrícola'!Z52*'3. Matriz I-C-B'!$F16*'4. Factores'!Y44</f>
        <v>267084757.49428353</v>
      </c>
      <c r="Z38" s="277">
        <f ca="1">+'5. Flujo Agrícola'!AA16*'3. Matriz I-C-B'!$F16+'5. Flujo Agrícola'!AA52*'3. Matriz I-C-B'!$F16*'4. Factores'!Z44</f>
        <v>267084757.49428353</v>
      </c>
      <c r="AA38" s="277">
        <f ca="1">+'5. Flujo Agrícola'!AB16*'3. Matriz I-C-B'!$F16+'5. Flujo Agrícola'!AB52*'3. Matriz I-C-B'!$F16*'4. Factores'!AA44</f>
        <v>267084757.49428353</v>
      </c>
      <c r="AB38" s="277">
        <f ca="1">+'5. Flujo Agrícola'!AC16*'3. Matriz I-C-B'!$F16+'5. Flujo Agrícola'!AC52*'3. Matriz I-C-B'!$F16*'4. Factores'!AB44</f>
        <v>267084757.49428353</v>
      </c>
      <c r="AC38" s="277">
        <f ca="1">+'5. Flujo Agrícola'!AD16*'3. Matriz I-C-B'!$F16+'5. Flujo Agrícola'!AD52*'3. Matriz I-C-B'!$F16*'4. Factores'!AC44</f>
        <v>267084757.49428353</v>
      </c>
      <c r="AD38" s="277">
        <f ca="1">+'5. Flujo Agrícola'!AE16*'3. Matriz I-C-B'!$F16+'5. Flujo Agrícola'!AE52*'3. Matriz I-C-B'!$F16*'4. Factores'!AD44</f>
        <v>267084757.49428353</v>
      </c>
      <c r="AE38" s="277">
        <f ca="1">+'5. Flujo Agrícola'!AF16*'3. Matriz I-C-B'!$F16+'5. Flujo Agrícola'!AF52*'3. Matriz I-C-B'!$F16*'4. Factores'!AE44</f>
        <v>267084757.49428353</v>
      </c>
      <c r="AF38" s="278">
        <f ca="1">+'5. Flujo Agrícola'!AG16*'3. Matriz I-C-B'!$F16+'5. Flujo Agrícola'!AG52*'3. Matriz I-C-B'!$F16*'4. Factores'!AF44</f>
        <v>267084757.49428353</v>
      </c>
    </row>
    <row r="39" spans="1:32" x14ac:dyDescent="0.25">
      <c r="A39" s="275" t="str">
        <f t="shared" si="1"/>
        <v>Palto</v>
      </c>
      <c r="B39" s="277">
        <f ca="1">+'5. Flujo Agrícola'!C17*'3. Matriz I-C-B'!$F17+'5. Flujo Agrícola'!C53*'3. Matriz I-C-B'!$F17</f>
        <v>27698564.759029757</v>
      </c>
      <c r="C39" s="277">
        <f ca="1">+'5. Flujo Agrícola'!D17*'3. Matriz I-C-B'!$F17+'5. Flujo Agrícola'!D53*'3. Matriz I-C-B'!$F17*'4. Factores'!C45</f>
        <v>27684454.688855525</v>
      </c>
      <c r="D39" s="277">
        <f ca="1">+'5. Flujo Agrícola'!E17*'3. Matriz I-C-B'!$F17+'5. Flujo Agrícola'!E53*'3. Matriz I-C-B'!$F17*'4. Factores'!D45</f>
        <v>27609486.804383699</v>
      </c>
      <c r="E39" s="277">
        <f ca="1">+'5. Flujo Agrícola'!F17*'3. Matriz I-C-B'!$F17+'5. Flujo Agrícola'!F53*'3. Matriz I-C-B'!$F17*'4. Factores'!E45</f>
        <v>27418091.517610151</v>
      </c>
      <c r="F39" s="277">
        <f ca="1">+'5. Flujo Agrícola'!G17*'3. Matriz I-C-B'!$F17+'5. Flujo Agrícola'!G53*'3. Matriz I-C-B'!$F17*'4. Factores'!F45</f>
        <v>27021716.500882369</v>
      </c>
      <c r="G39" s="277">
        <f ca="1">+'5. Flujo Agrícola'!H17*'3. Matriz I-C-B'!$F17+'5. Flujo Agrícola'!H53*'3. Matriz I-C-B'!$F17*'4. Factores'!G45</f>
        <v>27174965.793434918</v>
      </c>
      <c r="H39" s="277">
        <f ca="1">+'5. Flujo Agrícola'!I17*'3. Matriz I-C-B'!$F17+'5. Flujo Agrícola'!I53*'3. Matriz I-C-B'!$F17*'4. Factores'!H45</f>
        <v>26959390.964120023</v>
      </c>
      <c r="I39" s="277">
        <f ca="1">+'5. Flujo Agrícola'!J17*'3. Matriz I-C-B'!$F17+'5. Flujo Agrícola'!J53*'3. Matriz I-C-B'!$F17*'4. Factores'!I45</f>
        <v>27077098.826602906</v>
      </c>
      <c r="J39" s="277">
        <f ca="1">+'5. Flujo Agrícola'!K17*'3. Matriz I-C-B'!$F17+'5. Flujo Agrícola'!K53*'3. Matriz I-C-B'!$F17*'4. Factores'!J45</f>
        <v>26972000.581286669</v>
      </c>
      <c r="K39" s="277">
        <f ca="1">+'5. Flujo Agrícola'!L17*'3. Matriz I-C-B'!$F17+'5. Flujo Agrícola'!L53*'3. Matriz I-C-B'!$F17*'4. Factores'!K45</f>
        <v>26843869.993996501</v>
      </c>
      <c r="L39" s="277">
        <f ca="1">+'5. Flujo Agrícola'!M17*'3. Matriz I-C-B'!$F17+'5. Flujo Agrícola'!M53*'3. Matriz I-C-B'!$F17*'4. Factores'!L45</f>
        <v>26792280.639284063</v>
      </c>
      <c r="M39" s="277">
        <f ca="1">+'5. Flujo Agrícola'!N17*'3. Matriz I-C-B'!$F17+'5. Flujo Agrícola'!N53*'3. Matriz I-C-B'!$F17*'4. Factores'!M45</f>
        <v>26732186.006933298</v>
      </c>
      <c r="N39" s="277">
        <f ca="1">+'5. Flujo Agrícola'!O17*'3. Matriz I-C-B'!$F17+'5. Flujo Agrícola'!O53*'3. Matriz I-C-B'!$F17*'4. Factores'!N45</f>
        <v>26716969.664203629</v>
      </c>
      <c r="O39" s="277">
        <f ca="1">+'5. Flujo Agrícola'!P17*'3. Matriz I-C-B'!$F17+'5. Flujo Agrícola'!P53*'3. Matriz I-C-B'!$F17*'4. Factores'!O45</f>
        <v>26702244.171239432</v>
      </c>
      <c r="P39" s="277">
        <f ca="1">+'5. Flujo Agrícola'!Q17*'3. Matriz I-C-B'!$F17+'5. Flujo Agrícola'!Q53*'3. Matriz I-C-B'!$F17*'4. Factores'!P45</f>
        <v>26702244.171239432</v>
      </c>
      <c r="Q39" s="277">
        <f ca="1">+'5. Flujo Agrícola'!R17*'3. Matriz I-C-B'!$F17+'5. Flujo Agrícola'!R53*'3. Matriz I-C-B'!$F17*'4. Factores'!Q45</f>
        <v>26702244.171239432</v>
      </c>
      <c r="R39" s="277">
        <f ca="1">+'5. Flujo Agrícola'!S17*'3. Matriz I-C-B'!$F17+'5. Flujo Agrícola'!S53*'3. Matriz I-C-B'!$F17*'4. Factores'!R45</f>
        <v>26702244.171239432</v>
      </c>
      <c r="S39" s="277">
        <f ca="1">+'5. Flujo Agrícola'!T17*'3. Matriz I-C-B'!$F17+'5. Flujo Agrícola'!T53*'3. Matriz I-C-B'!$F17*'4. Factores'!S45</f>
        <v>26702244.171239432</v>
      </c>
      <c r="T39" s="277">
        <f ca="1">+'5. Flujo Agrícola'!U17*'3. Matriz I-C-B'!$F17+'5. Flujo Agrícola'!U53*'3. Matriz I-C-B'!$F17*'4. Factores'!T45</f>
        <v>26702244.171239432</v>
      </c>
      <c r="U39" s="277">
        <f ca="1">+'5. Flujo Agrícola'!V17*'3. Matriz I-C-B'!$F17+'5. Flujo Agrícola'!V53*'3. Matriz I-C-B'!$F17*'4. Factores'!U45</f>
        <v>26702244.171239432</v>
      </c>
      <c r="V39" s="277">
        <f ca="1">+'5. Flujo Agrícola'!W17*'3. Matriz I-C-B'!$F17+'5. Flujo Agrícola'!W53*'3. Matriz I-C-B'!$F17*'4. Factores'!V45</f>
        <v>26702244.171239432</v>
      </c>
      <c r="W39" s="277">
        <f ca="1">+'5. Flujo Agrícola'!X17*'3. Matriz I-C-B'!$F17+'5. Flujo Agrícola'!X53*'3. Matriz I-C-B'!$F17*'4. Factores'!W45</f>
        <v>26702244.171239432</v>
      </c>
      <c r="X39" s="277">
        <f ca="1">+'5. Flujo Agrícola'!Y17*'3. Matriz I-C-B'!$F17+'5. Flujo Agrícola'!Y53*'3. Matriz I-C-B'!$F17*'4. Factores'!X45</f>
        <v>26702244.171239432</v>
      </c>
      <c r="Y39" s="277">
        <f ca="1">+'5. Flujo Agrícola'!Z17*'3. Matriz I-C-B'!$F17+'5. Flujo Agrícola'!Z53*'3. Matriz I-C-B'!$F17*'4. Factores'!Y45</f>
        <v>26702244.171239432</v>
      </c>
      <c r="Z39" s="277">
        <f ca="1">+'5. Flujo Agrícola'!AA17*'3. Matriz I-C-B'!$F17+'5. Flujo Agrícola'!AA53*'3. Matriz I-C-B'!$F17*'4. Factores'!Z45</f>
        <v>26702244.171239432</v>
      </c>
      <c r="AA39" s="277">
        <f ca="1">+'5. Flujo Agrícola'!AB17*'3. Matriz I-C-B'!$F17+'5. Flujo Agrícola'!AB53*'3. Matriz I-C-B'!$F17*'4. Factores'!AA45</f>
        <v>26702244.171239432</v>
      </c>
      <c r="AB39" s="277">
        <f ca="1">+'5. Flujo Agrícola'!AC17*'3. Matriz I-C-B'!$F17+'5. Flujo Agrícola'!AC53*'3. Matriz I-C-B'!$F17*'4. Factores'!AB45</f>
        <v>26702244.171239432</v>
      </c>
      <c r="AC39" s="277">
        <f ca="1">+'5. Flujo Agrícola'!AD17*'3. Matriz I-C-B'!$F17+'5. Flujo Agrícola'!AD53*'3. Matriz I-C-B'!$F17*'4. Factores'!AC45</f>
        <v>26702244.171239432</v>
      </c>
      <c r="AD39" s="277">
        <f ca="1">+'5. Flujo Agrícola'!AE17*'3. Matriz I-C-B'!$F17+'5. Flujo Agrícola'!AE53*'3. Matriz I-C-B'!$F17*'4. Factores'!AD45</f>
        <v>26702244.171239432</v>
      </c>
      <c r="AE39" s="277">
        <f ca="1">+'5. Flujo Agrícola'!AF17*'3. Matriz I-C-B'!$F17+'5. Flujo Agrícola'!AF53*'3. Matriz I-C-B'!$F17*'4. Factores'!AE45</f>
        <v>26702244.171239432</v>
      </c>
      <c r="AF39" s="278">
        <f ca="1">+'5. Flujo Agrícola'!AG17*'3. Matriz I-C-B'!$F17+'5. Flujo Agrícola'!AG53*'3. Matriz I-C-B'!$F17*'4. Factores'!AF45</f>
        <v>26702244.171239432</v>
      </c>
    </row>
    <row r="40" spans="1:32" x14ac:dyDescent="0.25">
      <c r="A40" s="275" t="str">
        <f t="shared" si="1"/>
        <v>Vid Vinifera</v>
      </c>
      <c r="B40" s="277">
        <f ca="1">+'5. Flujo Agrícola'!C18*'3. Matriz I-C-B'!$F18+'5. Flujo Agrícola'!C54*'3. Matriz I-C-B'!$F18</f>
        <v>34794044.234271623</v>
      </c>
      <c r="C40" s="277">
        <f ca="1">+'5. Flujo Agrícola'!D18*'3. Matriz I-C-B'!$F18+'5. Flujo Agrícola'!D54*'3. Matriz I-C-B'!$F18*'4. Factores'!C46</f>
        <v>34928421.162606947</v>
      </c>
      <c r="D40" s="277">
        <f ca="1">+'5. Flujo Agrícola'!E18*'3. Matriz I-C-B'!$F18+'5. Flujo Agrícola'!E54*'3. Matriz I-C-B'!$F18*'4. Factores'!D46</f>
        <v>35686063.541977406</v>
      </c>
      <c r="E40" s="277">
        <f ca="1">+'5. Flujo Agrícola'!F18*'3. Matriz I-C-B'!$F18+'5. Flujo Agrícola'!F54*'3. Matriz I-C-B'!$F18*'4. Factores'!E46</f>
        <v>37694001.40654853</v>
      </c>
      <c r="F40" s="277">
        <f ca="1">+'5. Flujo Agrícola'!G18*'3. Matriz I-C-B'!$F18+'5. Flujo Agrícola'!G54*'3. Matriz I-C-B'!$F18*'4. Factores'!F46</f>
        <v>41777337.04143168</v>
      </c>
      <c r="G40" s="277">
        <f ca="1">+'5. Flujo Agrícola'!H18*'3. Matriz I-C-B'!$F18+'5. Flujo Agrícola'!H54*'3. Matriz I-C-B'!$F18*'4. Factores'!G46</f>
        <v>40550111.731962159</v>
      </c>
      <c r="H40" s="277">
        <f ca="1">+'5. Flujo Agrícola'!I18*'3. Matriz I-C-B'!$F18+'5. Flujo Agrícola'!I54*'3. Matriz I-C-B'!$F18*'4. Factores'!H46</f>
        <v>42223690.838564649</v>
      </c>
      <c r="I40" s="277">
        <f ca="1">+'5. Flujo Agrícola'!J18*'3. Matriz I-C-B'!$F18+'5. Flujo Agrícola'!J54*'3. Matriz I-C-B'!$F18*'4. Factores'!I46</f>
        <v>40624508.223472871</v>
      </c>
      <c r="J40" s="277">
        <f ca="1">+'5. Flujo Agrícola'!K18*'3. Matriz I-C-B'!$F18+'5. Flujo Agrícola'!K54*'3. Matriz I-C-B'!$F18*'4. Factores'!J46</f>
        <v>41461945.884609424</v>
      </c>
      <c r="K40" s="277">
        <f ca="1">+'5. Flujo Agrícola'!L18*'3. Matriz I-C-B'!$F18+'5. Flujo Agrícola'!L54*'3. Matriz I-C-B'!$F18*'4. Factores'!K46</f>
        <v>42645798.718580827</v>
      </c>
      <c r="L40" s="277">
        <f ca="1">+'5. Flujo Agrícola'!M18*'3. Matriz I-C-B'!$F18+'5. Flujo Agrícola'!M54*'3. Matriz I-C-B'!$F18*'4. Factores'!L46</f>
        <v>43606753.65227849</v>
      </c>
      <c r="M40" s="277">
        <f ca="1">+'5. Flujo Agrícola'!N18*'3. Matriz I-C-B'!$F18+'5. Flujo Agrícola'!N54*'3. Matriz I-C-B'!$F18*'4. Factores'!M46</f>
        <v>44699987.791256212</v>
      </c>
      <c r="N40" s="277">
        <f ca="1">+'5. Flujo Agrícola'!O18*'3. Matriz I-C-B'!$F18+'5. Flujo Agrícola'!O54*'3. Matriz I-C-B'!$F18*'4. Factores'!N46</f>
        <v>45426685.014335595</v>
      </c>
      <c r="O40" s="277">
        <f ca="1">+'5. Flujo Agrícola'!P18*'3. Matriz I-C-B'!$F18+'5. Flujo Agrícola'!P54*'3. Matriz I-C-B'!$F18*'4. Factores'!O46</f>
        <v>45831835.838577606</v>
      </c>
      <c r="P40" s="277">
        <f ca="1">+'5. Flujo Agrícola'!Q18*'3. Matriz I-C-B'!$F18+'5. Flujo Agrícola'!Q54*'3. Matriz I-C-B'!$F18*'4. Factores'!P46</f>
        <v>46059386.301508054</v>
      </c>
      <c r="Q40" s="277">
        <f ca="1">+'5. Flujo Agrícola'!R18*'3. Matriz I-C-B'!$F18+'5. Flujo Agrícola'!R54*'3. Matriz I-C-B'!$F18*'4. Factores'!Q46</f>
        <v>46059386.301508054</v>
      </c>
      <c r="R40" s="277">
        <f ca="1">+'5. Flujo Agrícola'!S18*'3. Matriz I-C-B'!$F18+'5. Flujo Agrícola'!S54*'3. Matriz I-C-B'!$F18*'4. Factores'!R46</f>
        <v>46059386.301508054</v>
      </c>
      <c r="S40" s="277">
        <f ca="1">+'5. Flujo Agrícola'!T18*'3. Matriz I-C-B'!$F18+'5. Flujo Agrícola'!T54*'3. Matriz I-C-B'!$F18*'4. Factores'!S46</f>
        <v>46059386.301508054</v>
      </c>
      <c r="T40" s="277">
        <f ca="1">+'5. Flujo Agrícola'!U18*'3. Matriz I-C-B'!$F18+'5. Flujo Agrícola'!U54*'3. Matriz I-C-B'!$F18*'4. Factores'!T46</f>
        <v>46059386.301508054</v>
      </c>
      <c r="U40" s="277">
        <f ca="1">+'5. Flujo Agrícola'!V18*'3. Matriz I-C-B'!$F18+'5. Flujo Agrícola'!V54*'3. Matriz I-C-B'!$F18*'4. Factores'!U46</f>
        <v>46059386.301508054</v>
      </c>
      <c r="V40" s="277">
        <f ca="1">+'5. Flujo Agrícola'!W18*'3. Matriz I-C-B'!$F18+'5. Flujo Agrícola'!W54*'3. Matriz I-C-B'!$F18*'4. Factores'!V46</f>
        <v>46059386.301508054</v>
      </c>
      <c r="W40" s="277">
        <f ca="1">+'5. Flujo Agrícola'!X18*'3. Matriz I-C-B'!$F18+'5. Flujo Agrícola'!X54*'3. Matriz I-C-B'!$F18*'4. Factores'!W46</f>
        <v>46059386.301508054</v>
      </c>
      <c r="X40" s="277">
        <f ca="1">+'5. Flujo Agrícola'!Y18*'3. Matriz I-C-B'!$F18+'5. Flujo Agrícola'!Y54*'3. Matriz I-C-B'!$F18*'4. Factores'!X46</f>
        <v>46059386.301508054</v>
      </c>
      <c r="Y40" s="277">
        <f ca="1">+'5. Flujo Agrícola'!Z18*'3. Matriz I-C-B'!$F18+'5. Flujo Agrícola'!Z54*'3. Matriz I-C-B'!$F18*'4. Factores'!Y46</f>
        <v>46059386.301508054</v>
      </c>
      <c r="Z40" s="277">
        <f ca="1">+'5. Flujo Agrícola'!AA18*'3. Matriz I-C-B'!$F18+'5. Flujo Agrícola'!AA54*'3. Matriz I-C-B'!$F18*'4. Factores'!Z46</f>
        <v>46059386.301508054</v>
      </c>
      <c r="AA40" s="277">
        <f ca="1">+'5. Flujo Agrícola'!AB18*'3. Matriz I-C-B'!$F18+'5. Flujo Agrícola'!AB54*'3. Matriz I-C-B'!$F18*'4. Factores'!AA46</f>
        <v>46059386.301508054</v>
      </c>
      <c r="AB40" s="277">
        <f ca="1">+'5. Flujo Agrícola'!AC18*'3. Matriz I-C-B'!$F18+'5. Flujo Agrícola'!AC54*'3. Matriz I-C-B'!$F18*'4. Factores'!AB46</f>
        <v>46059386.301508054</v>
      </c>
      <c r="AC40" s="277">
        <f ca="1">+'5. Flujo Agrícola'!AD18*'3. Matriz I-C-B'!$F18+'5. Flujo Agrícola'!AD54*'3. Matriz I-C-B'!$F18*'4. Factores'!AC46</f>
        <v>46059386.301508054</v>
      </c>
      <c r="AD40" s="277">
        <f ca="1">+'5. Flujo Agrícola'!AE18*'3. Matriz I-C-B'!$F18+'5. Flujo Agrícola'!AE54*'3. Matriz I-C-B'!$F18*'4. Factores'!AD46</f>
        <v>46059386.301508054</v>
      </c>
      <c r="AE40" s="277">
        <f ca="1">+'5. Flujo Agrícola'!AF18*'3. Matriz I-C-B'!$F18+'5. Flujo Agrícola'!AF54*'3. Matriz I-C-B'!$F18*'4. Factores'!AE46</f>
        <v>46059386.301508054</v>
      </c>
      <c r="AF40" s="278">
        <f ca="1">+'5. Flujo Agrícola'!AG18*'3. Matriz I-C-B'!$F18+'5. Flujo Agrícola'!AG54*'3. Matriz I-C-B'!$F18*'4. Factores'!AF46</f>
        <v>46059386.301508054</v>
      </c>
    </row>
    <row r="41" spans="1:32" ht="15.75" thickBot="1" x14ac:dyDescent="0.3">
      <c r="A41" s="276" t="s">
        <v>91</v>
      </c>
      <c r="B41" s="279">
        <f t="shared" ref="B41:AF41" ca="1" si="2">SUM(B25:B40)</f>
        <v>725868266.21420038</v>
      </c>
      <c r="C41" s="279">
        <f t="shared" ca="1" si="2"/>
        <v>776218527.91552269</v>
      </c>
      <c r="D41" s="279">
        <f t="shared" ca="1" si="2"/>
        <v>897709915.35437632</v>
      </c>
      <c r="E41" s="279">
        <f t="shared" ca="1" si="2"/>
        <v>1116779926.8616896</v>
      </c>
      <c r="F41" s="279">
        <f t="shared" ca="1" si="2"/>
        <v>1470621647.9917393</v>
      </c>
      <c r="G41" s="279">
        <f t="shared" ca="1" si="2"/>
        <v>1488522621.9744885</v>
      </c>
      <c r="H41" s="279">
        <f t="shared" ca="1" si="2"/>
        <v>1647457411.183285</v>
      </c>
      <c r="I41" s="279">
        <f t="shared" ca="1" si="2"/>
        <v>1590041402.806752</v>
      </c>
      <c r="J41" s="279">
        <f t="shared" ca="1" si="2"/>
        <v>1638805474.4695311</v>
      </c>
      <c r="K41" s="279">
        <f t="shared" ca="1" si="2"/>
        <v>1695617181.1963949</v>
      </c>
      <c r="L41" s="279">
        <f t="shared" ca="1" si="2"/>
        <v>1737563138.1541705</v>
      </c>
      <c r="M41" s="279">
        <f t="shared" ca="1" si="2"/>
        <v>1776856963.159066</v>
      </c>
      <c r="N41" s="279">
        <f t="shared" ca="1" si="2"/>
        <v>1800668609.8222754</v>
      </c>
      <c r="O41" s="279">
        <f t="shared" ca="1" si="2"/>
        <v>1813107962.1266668</v>
      </c>
      <c r="P41" s="279">
        <f t="shared" ca="1" si="2"/>
        <v>1818976115.1685078</v>
      </c>
      <c r="Q41" s="279">
        <f t="shared" ca="1" si="2"/>
        <v>1818976115.1685078</v>
      </c>
      <c r="R41" s="279">
        <f t="shared" ca="1" si="2"/>
        <v>1818976115.1685078</v>
      </c>
      <c r="S41" s="279">
        <f t="shared" ca="1" si="2"/>
        <v>1818976115.1685078</v>
      </c>
      <c r="T41" s="279">
        <f t="shared" ca="1" si="2"/>
        <v>1818976115.1685078</v>
      </c>
      <c r="U41" s="279">
        <f t="shared" ca="1" si="2"/>
        <v>1818976115.1685078</v>
      </c>
      <c r="V41" s="279">
        <f t="shared" ca="1" si="2"/>
        <v>1818976115.1685078</v>
      </c>
      <c r="W41" s="279">
        <f t="shared" ca="1" si="2"/>
        <v>1818976115.1685078</v>
      </c>
      <c r="X41" s="279">
        <f t="shared" ca="1" si="2"/>
        <v>1818976115.1685078</v>
      </c>
      <c r="Y41" s="279">
        <f t="shared" ca="1" si="2"/>
        <v>1818976115.1685078</v>
      </c>
      <c r="Z41" s="279">
        <f t="shared" ca="1" si="2"/>
        <v>1818976115.1685078</v>
      </c>
      <c r="AA41" s="279">
        <f t="shared" ca="1" si="2"/>
        <v>1818976115.1685078</v>
      </c>
      <c r="AB41" s="279">
        <f t="shared" ca="1" si="2"/>
        <v>1818976115.1685078</v>
      </c>
      <c r="AC41" s="279">
        <f t="shared" ca="1" si="2"/>
        <v>1818976115.1685078</v>
      </c>
      <c r="AD41" s="279">
        <f t="shared" ca="1" si="2"/>
        <v>1818976115.1685078</v>
      </c>
      <c r="AE41" s="279">
        <f t="shared" ca="1" si="2"/>
        <v>1818976115.1685078</v>
      </c>
      <c r="AF41" s="280">
        <f t="shared" ca="1" si="2"/>
        <v>1818976115.1685078</v>
      </c>
    </row>
    <row r="42" spans="1:32" ht="15.75" thickBot="1" x14ac:dyDescent="0.3"/>
    <row r="43" spans="1:32" x14ac:dyDescent="0.25">
      <c r="A43" s="273" t="s">
        <v>247</v>
      </c>
      <c r="B43" s="12" t="s">
        <v>5</v>
      </c>
      <c r="C43" s="12" t="s">
        <v>4</v>
      </c>
      <c r="D43" s="12" t="s">
        <v>6</v>
      </c>
      <c r="E43" s="12" t="s">
        <v>7</v>
      </c>
      <c r="F43" s="12" t="s">
        <v>8</v>
      </c>
      <c r="G43" s="12" t="s">
        <v>9</v>
      </c>
      <c r="H43" s="12" t="s">
        <v>10</v>
      </c>
      <c r="I43" s="12" t="s">
        <v>11</v>
      </c>
      <c r="J43" s="12" t="s">
        <v>12</v>
      </c>
      <c r="K43" s="12" t="s">
        <v>13</v>
      </c>
      <c r="L43" s="12" t="s">
        <v>14</v>
      </c>
      <c r="M43" s="12" t="s">
        <v>15</v>
      </c>
      <c r="N43" s="12" t="s">
        <v>16</v>
      </c>
      <c r="O43" s="12" t="s">
        <v>17</v>
      </c>
      <c r="P43" s="12" t="s">
        <v>18</v>
      </c>
      <c r="Q43" s="12" t="s">
        <v>19</v>
      </c>
      <c r="R43" s="12" t="s">
        <v>20</v>
      </c>
      <c r="S43" s="12" t="s">
        <v>21</v>
      </c>
      <c r="T43" s="12" t="s">
        <v>22</v>
      </c>
      <c r="U43" s="12" t="s">
        <v>23</v>
      </c>
      <c r="V43" s="12" t="s">
        <v>24</v>
      </c>
      <c r="W43" s="12" t="s">
        <v>25</v>
      </c>
      <c r="X43" s="12" t="s">
        <v>26</v>
      </c>
      <c r="Y43" s="12" t="s">
        <v>27</v>
      </c>
      <c r="Z43" s="12" t="s">
        <v>28</v>
      </c>
      <c r="AA43" s="12" t="s">
        <v>29</v>
      </c>
      <c r="AB43" s="12" t="s">
        <v>30</v>
      </c>
      <c r="AC43" s="12" t="s">
        <v>31</v>
      </c>
      <c r="AD43" s="12" t="s">
        <v>32</v>
      </c>
      <c r="AE43" s="12" t="s">
        <v>33</v>
      </c>
      <c r="AF43" s="274" t="s">
        <v>34</v>
      </c>
    </row>
    <row r="44" spans="1:32" x14ac:dyDescent="0.25">
      <c r="A44" s="275" t="str">
        <f>+A6</f>
        <v>Secano</v>
      </c>
      <c r="B44" s="277">
        <f t="shared" ref="B44:AF44" si="3">B6-B25</f>
        <v>0</v>
      </c>
      <c r="C44" s="277">
        <f t="shared" si="3"/>
        <v>0</v>
      </c>
      <c r="D44" s="277">
        <f t="shared" si="3"/>
        <v>0</v>
      </c>
      <c r="E44" s="277">
        <f t="shared" si="3"/>
        <v>0</v>
      </c>
      <c r="F44" s="277">
        <f t="shared" si="3"/>
        <v>0</v>
      </c>
      <c r="G44" s="277">
        <f t="shared" si="3"/>
        <v>0</v>
      </c>
      <c r="H44" s="277">
        <f t="shared" si="3"/>
        <v>0</v>
      </c>
      <c r="I44" s="277">
        <f t="shared" si="3"/>
        <v>0</v>
      </c>
      <c r="J44" s="277">
        <f t="shared" si="3"/>
        <v>0</v>
      </c>
      <c r="K44" s="277">
        <f t="shared" si="3"/>
        <v>0</v>
      </c>
      <c r="L44" s="277">
        <f t="shared" si="3"/>
        <v>0</v>
      </c>
      <c r="M44" s="277">
        <f t="shared" si="3"/>
        <v>0</v>
      </c>
      <c r="N44" s="277">
        <f t="shared" si="3"/>
        <v>0</v>
      </c>
      <c r="O44" s="277">
        <f t="shared" si="3"/>
        <v>0</v>
      </c>
      <c r="P44" s="277">
        <f t="shared" si="3"/>
        <v>0</v>
      </c>
      <c r="Q44" s="277">
        <f t="shared" si="3"/>
        <v>0</v>
      </c>
      <c r="R44" s="277">
        <f t="shared" si="3"/>
        <v>0</v>
      </c>
      <c r="S44" s="277">
        <f t="shared" si="3"/>
        <v>0</v>
      </c>
      <c r="T44" s="277">
        <f t="shared" si="3"/>
        <v>0</v>
      </c>
      <c r="U44" s="277">
        <f t="shared" si="3"/>
        <v>0</v>
      </c>
      <c r="V44" s="277">
        <f t="shared" si="3"/>
        <v>0</v>
      </c>
      <c r="W44" s="277">
        <f t="shared" si="3"/>
        <v>0</v>
      </c>
      <c r="X44" s="277">
        <f t="shared" si="3"/>
        <v>0</v>
      </c>
      <c r="Y44" s="277">
        <f t="shared" si="3"/>
        <v>0</v>
      </c>
      <c r="Z44" s="277">
        <f t="shared" si="3"/>
        <v>0</v>
      </c>
      <c r="AA44" s="277">
        <f t="shared" si="3"/>
        <v>0</v>
      </c>
      <c r="AB44" s="277">
        <f t="shared" si="3"/>
        <v>0</v>
      </c>
      <c r="AC44" s="277">
        <f t="shared" si="3"/>
        <v>0</v>
      </c>
      <c r="AD44" s="277">
        <f t="shared" si="3"/>
        <v>0</v>
      </c>
      <c r="AE44" s="277">
        <f t="shared" si="3"/>
        <v>0</v>
      </c>
      <c r="AF44" s="278">
        <f t="shared" si="3"/>
        <v>0</v>
      </c>
    </row>
    <row r="45" spans="1:32" x14ac:dyDescent="0.25">
      <c r="A45" s="275" t="str">
        <f t="shared" ref="A45:A59" si="4">+A7</f>
        <v>Forraje</v>
      </c>
      <c r="B45" s="277">
        <f t="shared" ref="B45:AF45" si="5">B7-B26</f>
        <v>2443040.0020000003</v>
      </c>
      <c r="C45" s="277">
        <f t="shared" si="5"/>
        <v>2452529.1333773592</v>
      </c>
      <c r="D45" s="277">
        <f t="shared" si="5"/>
        <v>2471507.3961320752</v>
      </c>
      <c r="E45" s="277">
        <f t="shared" si="5"/>
        <v>2499974.7902641515</v>
      </c>
      <c r="F45" s="277">
        <f t="shared" si="5"/>
        <v>2537931.3157735849</v>
      </c>
      <c r="G45" s="277">
        <f t="shared" si="5"/>
        <v>2553438.5888867923</v>
      </c>
      <c r="H45" s="277">
        <f t="shared" si="5"/>
        <v>2568945.8620000007</v>
      </c>
      <c r="I45" s="277">
        <f t="shared" si="5"/>
        <v>2568945.8620000007</v>
      </c>
      <c r="J45" s="277">
        <f t="shared" si="5"/>
        <v>2568945.8620000007</v>
      </c>
      <c r="K45" s="277">
        <f t="shared" si="5"/>
        <v>2568945.8620000007</v>
      </c>
      <c r="L45" s="277">
        <f t="shared" si="5"/>
        <v>2568945.8620000007</v>
      </c>
      <c r="M45" s="277">
        <f t="shared" si="5"/>
        <v>2568945.8620000007</v>
      </c>
      <c r="N45" s="277">
        <f t="shared" si="5"/>
        <v>2568945.8620000007</v>
      </c>
      <c r="O45" s="277">
        <f t="shared" si="5"/>
        <v>2568945.8620000007</v>
      </c>
      <c r="P45" s="277">
        <f t="shared" si="5"/>
        <v>2568945.8620000007</v>
      </c>
      <c r="Q45" s="277">
        <f t="shared" si="5"/>
        <v>2568945.8620000007</v>
      </c>
      <c r="R45" s="277">
        <f t="shared" si="5"/>
        <v>2568945.8620000007</v>
      </c>
      <c r="S45" s="277">
        <f t="shared" si="5"/>
        <v>2568945.8620000007</v>
      </c>
      <c r="T45" s="277">
        <f t="shared" si="5"/>
        <v>2568945.8620000007</v>
      </c>
      <c r="U45" s="277">
        <f t="shared" si="5"/>
        <v>2568945.8620000007</v>
      </c>
      <c r="V45" s="277">
        <f t="shared" si="5"/>
        <v>2568945.8620000007</v>
      </c>
      <c r="W45" s="277">
        <f t="shared" si="5"/>
        <v>2568945.8620000007</v>
      </c>
      <c r="X45" s="277">
        <f t="shared" si="5"/>
        <v>2568945.8620000007</v>
      </c>
      <c r="Y45" s="277">
        <f t="shared" si="5"/>
        <v>2568945.8620000007</v>
      </c>
      <c r="Z45" s="277">
        <f t="shared" si="5"/>
        <v>2568945.8620000007</v>
      </c>
      <c r="AA45" s="277">
        <f t="shared" si="5"/>
        <v>2568945.8620000007</v>
      </c>
      <c r="AB45" s="277">
        <f t="shared" si="5"/>
        <v>2568945.8620000007</v>
      </c>
      <c r="AC45" s="277">
        <f t="shared" si="5"/>
        <v>2568945.8620000007</v>
      </c>
      <c r="AD45" s="277">
        <f t="shared" si="5"/>
        <v>2568945.8620000007</v>
      </c>
      <c r="AE45" s="277">
        <f t="shared" si="5"/>
        <v>2568945.8620000007</v>
      </c>
      <c r="AF45" s="278">
        <f t="shared" si="5"/>
        <v>2568945.8620000007</v>
      </c>
    </row>
    <row r="46" spans="1:32" x14ac:dyDescent="0.25">
      <c r="A46" s="275" t="str">
        <f t="shared" si="4"/>
        <v>Zapallo camote</v>
      </c>
      <c r="B46" s="277">
        <f t="shared" ref="B46:AF46" ca="1" si="6">B8-B27</f>
        <v>7061970.0199991763</v>
      </c>
      <c r="C46" s="277">
        <f t="shared" ca="1" si="6"/>
        <v>10182549.410536736</v>
      </c>
      <c r="D46" s="277">
        <f t="shared" ca="1" si="6"/>
        <v>16423708.19161186</v>
      </c>
      <c r="E46" s="277">
        <f t="shared" ca="1" si="6"/>
        <v>25785446.363224551</v>
      </c>
      <c r="F46" s="277">
        <f t="shared" ca="1" si="6"/>
        <v>38267763.925374784</v>
      </c>
      <c r="G46" s="277">
        <f t="shared" ca="1" si="6"/>
        <v>43367459.035084978</v>
      </c>
      <c r="H46" s="277">
        <f t="shared" ca="1" si="6"/>
        <v>48467154.144795194</v>
      </c>
      <c r="I46" s="277">
        <f t="shared" ca="1" si="6"/>
        <v>48467154.144795194</v>
      </c>
      <c r="J46" s="277">
        <f t="shared" ca="1" si="6"/>
        <v>48467154.144795194</v>
      </c>
      <c r="K46" s="277">
        <f t="shared" ca="1" si="6"/>
        <v>48467154.144795194</v>
      </c>
      <c r="L46" s="277">
        <f t="shared" ca="1" si="6"/>
        <v>48467154.144795194</v>
      </c>
      <c r="M46" s="277">
        <f t="shared" ca="1" si="6"/>
        <v>48467154.144795194</v>
      </c>
      <c r="N46" s="277">
        <f t="shared" ca="1" si="6"/>
        <v>48467154.144795194</v>
      </c>
      <c r="O46" s="277">
        <f t="shared" ca="1" si="6"/>
        <v>48467154.144795194</v>
      </c>
      <c r="P46" s="277">
        <f t="shared" ca="1" si="6"/>
        <v>48467154.144795194</v>
      </c>
      <c r="Q46" s="277">
        <f t="shared" ca="1" si="6"/>
        <v>48467154.144795194</v>
      </c>
      <c r="R46" s="277">
        <f t="shared" ca="1" si="6"/>
        <v>48467154.144795194</v>
      </c>
      <c r="S46" s="277">
        <f t="shared" ca="1" si="6"/>
        <v>48467154.144795194</v>
      </c>
      <c r="T46" s="277">
        <f t="shared" ca="1" si="6"/>
        <v>48467154.144795194</v>
      </c>
      <c r="U46" s="277">
        <f t="shared" ca="1" si="6"/>
        <v>48467154.144795194</v>
      </c>
      <c r="V46" s="277">
        <f t="shared" ca="1" si="6"/>
        <v>48467154.144795194</v>
      </c>
      <c r="W46" s="277">
        <f t="shared" ca="1" si="6"/>
        <v>48467154.144795194</v>
      </c>
      <c r="X46" s="277">
        <f t="shared" ca="1" si="6"/>
        <v>48467154.144795194</v>
      </c>
      <c r="Y46" s="277">
        <f t="shared" ca="1" si="6"/>
        <v>48467154.144795194</v>
      </c>
      <c r="Z46" s="277">
        <f t="shared" ca="1" si="6"/>
        <v>48467154.144795194</v>
      </c>
      <c r="AA46" s="277">
        <f t="shared" ca="1" si="6"/>
        <v>48467154.144795194</v>
      </c>
      <c r="AB46" s="277">
        <f t="shared" ca="1" si="6"/>
        <v>48467154.144795194</v>
      </c>
      <c r="AC46" s="277">
        <f t="shared" ca="1" si="6"/>
        <v>48467154.144795194</v>
      </c>
      <c r="AD46" s="277">
        <f t="shared" ca="1" si="6"/>
        <v>48467154.144795194</v>
      </c>
      <c r="AE46" s="277">
        <f t="shared" ca="1" si="6"/>
        <v>48467154.144795194</v>
      </c>
      <c r="AF46" s="278">
        <f t="shared" ca="1" si="6"/>
        <v>48467154.144795194</v>
      </c>
    </row>
    <row r="47" spans="1:32" x14ac:dyDescent="0.25">
      <c r="A47" s="275" t="str">
        <f t="shared" si="4"/>
        <v>Arveja</v>
      </c>
      <c r="B47" s="277">
        <f t="shared" ref="B47:AF47" ca="1" si="7">B9-B28</f>
        <v>32603205.404971816</v>
      </c>
      <c r="C47" s="277">
        <f t="shared" ca="1" si="7"/>
        <v>39176709.069617704</v>
      </c>
      <c r="D47" s="277">
        <f t="shared" ca="1" si="7"/>
        <v>52323716.398909472</v>
      </c>
      <c r="E47" s="277">
        <f t="shared" ca="1" si="7"/>
        <v>72044227.392847106</v>
      </c>
      <c r="F47" s="277">
        <f t="shared" ca="1" si="7"/>
        <v>98338242.051430643</v>
      </c>
      <c r="G47" s="277">
        <f t="shared" ca="1" si="7"/>
        <v>109080754.99434987</v>
      </c>
      <c r="H47" s="277">
        <f t="shared" ca="1" si="7"/>
        <v>119823267.93726906</v>
      </c>
      <c r="I47" s="277">
        <f t="shared" ca="1" si="7"/>
        <v>119823267.93726906</v>
      </c>
      <c r="J47" s="277">
        <f t="shared" ca="1" si="7"/>
        <v>119823267.93726906</v>
      </c>
      <c r="K47" s="277">
        <f t="shared" ca="1" si="7"/>
        <v>119823267.93726906</v>
      </c>
      <c r="L47" s="277">
        <f t="shared" ca="1" si="7"/>
        <v>119823267.93726906</v>
      </c>
      <c r="M47" s="277">
        <f t="shared" ca="1" si="7"/>
        <v>119823267.93726906</v>
      </c>
      <c r="N47" s="277">
        <f t="shared" ca="1" si="7"/>
        <v>119823267.93726906</v>
      </c>
      <c r="O47" s="277">
        <f t="shared" ca="1" si="7"/>
        <v>119823267.93726906</v>
      </c>
      <c r="P47" s="277">
        <f t="shared" ca="1" si="7"/>
        <v>119823267.93726906</v>
      </c>
      <c r="Q47" s="277">
        <f t="shared" ca="1" si="7"/>
        <v>119823267.93726906</v>
      </c>
      <c r="R47" s="277">
        <f t="shared" ca="1" si="7"/>
        <v>119823267.93726906</v>
      </c>
      <c r="S47" s="277">
        <f t="shared" ca="1" si="7"/>
        <v>119823267.93726906</v>
      </c>
      <c r="T47" s="277">
        <f t="shared" ca="1" si="7"/>
        <v>119823267.93726906</v>
      </c>
      <c r="U47" s="277">
        <f t="shared" ca="1" si="7"/>
        <v>119823267.93726906</v>
      </c>
      <c r="V47" s="277">
        <f t="shared" ca="1" si="7"/>
        <v>119823267.93726906</v>
      </c>
      <c r="W47" s="277">
        <f t="shared" ca="1" si="7"/>
        <v>119823267.93726906</v>
      </c>
      <c r="X47" s="277">
        <f t="shared" ca="1" si="7"/>
        <v>119823267.93726906</v>
      </c>
      <c r="Y47" s="277">
        <f t="shared" ca="1" si="7"/>
        <v>119823267.93726906</v>
      </c>
      <c r="Z47" s="277">
        <f t="shared" ca="1" si="7"/>
        <v>119823267.93726906</v>
      </c>
      <c r="AA47" s="277">
        <f t="shared" ca="1" si="7"/>
        <v>119823267.93726906</v>
      </c>
      <c r="AB47" s="277">
        <f t="shared" ca="1" si="7"/>
        <v>119823267.93726906</v>
      </c>
      <c r="AC47" s="277">
        <f t="shared" ca="1" si="7"/>
        <v>119823267.93726906</v>
      </c>
      <c r="AD47" s="277">
        <f t="shared" ca="1" si="7"/>
        <v>119823267.93726906</v>
      </c>
      <c r="AE47" s="277">
        <f t="shared" ca="1" si="7"/>
        <v>119823267.93726906</v>
      </c>
      <c r="AF47" s="278">
        <f t="shared" ca="1" si="7"/>
        <v>119823267.93726906</v>
      </c>
    </row>
    <row r="48" spans="1:32" x14ac:dyDescent="0.25">
      <c r="A48" s="275" t="str">
        <f t="shared" si="4"/>
        <v>Cebolla</v>
      </c>
      <c r="B48" s="277">
        <f t="shared" ref="B48:AF48" ca="1" si="8">B10-B29</f>
        <v>135041984.82209945</v>
      </c>
      <c r="C48" s="277">
        <f t="shared" ca="1" si="8"/>
        <v>149628904.68941402</v>
      </c>
      <c r="D48" s="277">
        <f t="shared" ca="1" si="8"/>
        <v>178802744.42404318</v>
      </c>
      <c r="E48" s="277">
        <f t="shared" ca="1" si="8"/>
        <v>222563504.02598694</v>
      </c>
      <c r="F48" s="277">
        <f t="shared" ca="1" si="8"/>
        <v>280911183.49524528</v>
      </c>
      <c r="G48" s="277">
        <f t="shared" ca="1" si="8"/>
        <v>304749334.87785262</v>
      </c>
      <c r="H48" s="277">
        <f t="shared" ca="1" si="8"/>
        <v>328587486.26045984</v>
      </c>
      <c r="I48" s="277">
        <f t="shared" ca="1" si="8"/>
        <v>328587486.26045984</v>
      </c>
      <c r="J48" s="277">
        <f t="shared" ca="1" si="8"/>
        <v>328587486.26045984</v>
      </c>
      <c r="K48" s="277">
        <f t="shared" ca="1" si="8"/>
        <v>328587486.26045984</v>
      </c>
      <c r="L48" s="277">
        <f t="shared" ca="1" si="8"/>
        <v>328587486.26045984</v>
      </c>
      <c r="M48" s="277">
        <f t="shared" ca="1" si="8"/>
        <v>328587486.26045984</v>
      </c>
      <c r="N48" s="277">
        <f t="shared" ca="1" si="8"/>
        <v>328587486.26045984</v>
      </c>
      <c r="O48" s="277">
        <f t="shared" ca="1" si="8"/>
        <v>328587486.26045984</v>
      </c>
      <c r="P48" s="277">
        <f t="shared" ca="1" si="8"/>
        <v>328587486.26045984</v>
      </c>
      <c r="Q48" s="277">
        <f t="shared" ca="1" si="8"/>
        <v>328587486.26045984</v>
      </c>
      <c r="R48" s="277">
        <f t="shared" ca="1" si="8"/>
        <v>328587486.26045984</v>
      </c>
      <c r="S48" s="277">
        <f t="shared" ca="1" si="8"/>
        <v>328587486.26045984</v>
      </c>
      <c r="T48" s="277">
        <f t="shared" ca="1" si="8"/>
        <v>328587486.26045984</v>
      </c>
      <c r="U48" s="277">
        <f t="shared" ca="1" si="8"/>
        <v>328587486.26045984</v>
      </c>
      <c r="V48" s="277">
        <f t="shared" ca="1" si="8"/>
        <v>328587486.26045984</v>
      </c>
      <c r="W48" s="277">
        <f t="shared" ca="1" si="8"/>
        <v>328587486.26045984</v>
      </c>
      <c r="X48" s="277">
        <f t="shared" ca="1" si="8"/>
        <v>328587486.26045984</v>
      </c>
      <c r="Y48" s="277">
        <f t="shared" ca="1" si="8"/>
        <v>328587486.26045984</v>
      </c>
      <c r="Z48" s="277">
        <f t="shared" ca="1" si="8"/>
        <v>328587486.26045984</v>
      </c>
      <c r="AA48" s="277">
        <f t="shared" ca="1" si="8"/>
        <v>328587486.26045984</v>
      </c>
      <c r="AB48" s="277">
        <f t="shared" ca="1" si="8"/>
        <v>328587486.26045984</v>
      </c>
      <c r="AC48" s="277">
        <f t="shared" ca="1" si="8"/>
        <v>328587486.26045984</v>
      </c>
      <c r="AD48" s="277">
        <f t="shared" ca="1" si="8"/>
        <v>328587486.26045984</v>
      </c>
      <c r="AE48" s="277">
        <f t="shared" ca="1" si="8"/>
        <v>328587486.26045984</v>
      </c>
      <c r="AF48" s="278">
        <f t="shared" ca="1" si="8"/>
        <v>328587486.26045984</v>
      </c>
    </row>
    <row r="49" spans="1:32" x14ac:dyDescent="0.25">
      <c r="A49" s="275" t="str">
        <f t="shared" si="4"/>
        <v>Lechuga</v>
      </c>
      <c r="B49" s="277">
        <f t="shared" ref="B49:AF49" ca="1" si="9">B11-B30</f>
        <v>2106358.9494913407</v>
      </c>
      <c r="C49" s="277">
        <f t="shared" ca="1" si="9"/>
        <v>4691229.0365566742</v>
      </c>
      <c r="D49" s="277">
        <f t="shared" ca="1" si="9"/>
        <v>9860969.210687343</v>
      </c>
      <c r="E49" s="277">
        <f t="shared" ca="1" si="9"/>
        <v>17615579.471883345</v>
      </c>
      <c r="F49" s="277">
        <f t="shared" ca="1" si="9"/>
        <v>27955059.820144683</v>
      </c>
      <c r="G49" s="277">
        <f t="shared" ca="1" si="9"/>
        <v>32179291.186350197</v>
      </c>
      <c r="H49" s="277">
        <f t="shared" ca="1" si="9"/>
        <v>36403522.552555725</v>
      </c>
      <c r="I49" s="277">
        <f t="shared" ca="1" si="9"/>
        <v>36403522.552555725</v>
      </c>
      <c r="J49" s="277">
        <f t="shared" ca="1" si="9"/>
        <v>36403522.552555725</v>
      </c>
      <c r="K49" s="277">
        <f t="shared" ca="1" si="9"/>
        <v>36403522.552555725</v>
      </c>
      <c r="L49" s="277">
        <f t="shared" ca="1" si="9"/>
        <v>36403522.552555725</v>
      </c>
      <c r="M49" s="277">
        <f t="shared" ca="1" si="9"/>
        <v>36403522.552555725</v>
      </c>
      <c r="N49" s="277">
        <f t="shared" ca="1" si="9"/>
        <v>36403522.552555725</v>
      </c>
      <c r="O49" s="277">
        <f t="shared" ca="1" si="9"/>
        <v>36403522.552555725</v>
      </c>
      <c r="P49" s="277">
        <f t="shared" ca="1" si="9"/>
        <v>36403522.552555725</v>
      </c>
      <c r="Q49" s="277">
        <f t="shared" ca="1" si="9"/>
        <v>36403522.552555725</v>
      </c>
      <c r="R49" s="277">
        <f t="shared" ca="1" si="9"/>
        <v>36403522.552555725</v>
      </c>
      <c r="S49" s="277">
        <f t="shared" ca="1" si="9"/>
        <v>36403522.552555725</v>
      </c>
      <c r="T49" s="277">
        <f t="shared" ca="1" si="9"/>
        <v>36403522.552555725</v>
      </c>
      <c r="U49" s="277">
        <f t="shared" ca="1" si="9"/>
        <v>36403522.552555725</v>
      </c>
      <c r="V49" s="277">
        <f t="shared" ca="1" si="9"/>
        <v>36403522.552555725</v>
      </c>
      <c r="W49" s="277">
        <f t="shared" ca="1" si="9"/>
        <v>36403522.552555725</v>
      </c>
      <c r="X49" s="277">
        <f t="shared" ca="1" si="9"/>
        <v>36403522.552555725</v>
      </c>
      <c r="Y49" s="277">
        <f t="shared" ca="1" si="9"/>
        <v>36403522.552555725</v>
      </c>
      <c r="Z49" s="277">
        <f t="shared" ca="1" si="9"/>
        <v>36403522.552555725</v>
      </c>
      <c r="AA49" s="277">
        <f t="shared" ca="1" si="9"/>
        <v>36403522.552555725</v>
      </c>
      <c r="AB49" s="277">
        <f t="shared" ca="1" si="9"/>
        <v>36403522.552555725</v>
      </c>
      <c r="AC49" s="277">
        <f t="shared" ca="1" si="9"/>
        <v>36403522.552555725</v>
      </c>
      <c r="AD49" s="277">
        <f t="shared" ca="1" si="9"/>
        <v>36403522.552555725</v>
      </c>
      <c r="AE49" s="277">
        <f t="shared" ca="1" si="9"/>
        <v>36403522.552555725</v>
      </c>
      <c r="AF49" s="278">
        <f t="shared" ca="1" si="9"/>
        <v>36403522.552555725</v>
      </c>
    </row>
    <row r="50" spans="1:32" x14ac:dyDescent="0.25">
      <c r="A50" s="275" t="str">
        <f t="shared" si="4"/>
        <v>Melón</v>
      </c>
      <c r="B50" s="277">
        <f t="shared" ref="B50:AF50" ca="1" si="10">B12-B31</f>
        <v>16767635.929367179</v>
      </c>
      <c r="C50" s="277">
        <f t="shared" ca="1" si="10"/>
        <v>24010992.47147264</v>
      </c>
      <c r="D50" s="277">
        <f t="shared" ca="1" si="10"/>
        <v>38497705.555683561</v>
      </c>
      <c r="E50" s="277">
        <f t="shared" ca="1" si="10"/>
        <v>60227775.181999959</v>
      </c>
      <c r="F50" s="277">
        <f t="shared" ca="1" si="10"/>
        <v>89201201.350421801</v>
      </c>
      <c r="G50" s="277">
        <f t="shared" ca="1" si="10"/>
        <v>101038397.36846617</v>
      </c>
      <c r="H50" s="277">
        <f t="shared" ca="1" si="10"/>
        <v>112875593.38651055</v>
      </c>
      <c r="I50" s="277">
        <f t="shared" ca="1" si="10"/>
        <v>112875593.38651055</v>
      </c>
      <c r="J50" s="277">
        <f t="shared" ca="1" si="10"/>
        <v>112875593.38651055</v>
      </c>
      <c r="K50" s="277">
        <f t="shared" ca="1" si="10"/>
        <v>112875593.38651055</v>
      </c>
      <c r="L50" s="277">
        <f t="shared" ca="1" si="10"/>
        <v>112875593.38651055</v>
      </c>
      <c r="M50" s="277">
        <f t="shared" ca="1" si="10"/>
        <v>112875593.38651055</v>
      </c>
      <c r="N50" s="277">
        <f t="shared" ca="1" si="10"/>
        <v>112875593.38651055</v>
      </c>
      <c r="O50" s="277">
        <f t="shared" ca="1" si="10"/>
        <v>112875593.38651055</v>
      </c>
      <c r="P50" s="277">
        <f t="shared" ca="1" si="10"/>
        <v>112875593.38651055</v>
      </c>
      <c r="Q50" s="277">
        <f t="shared" ca="1" si="10"/>
        <v>112875593.38651055</v>
      </c>
      <c r="R50" s="277">
        <f t="shared" ca="1" si="10"/>
        <v>112875593.38651055</v>
      </c>
      <c r="S50" s="277">
        <f t="shared" ca="1" si="10"/>
        <v>112875593.38651055</v>
      </c>
      <c r="T50" s="277">
        <f t="shared" ca="1" si="10"/>
        <v>112875593.38651055</v>
      </c>
      <c r="U50" s="277">
        <f t="shared" ca="1" si="10"/>
        <v>112875593.38651055</v>
      </c>
      <c r="V50" s="277">
        <f t="shared" ca="1" si="10"/>
        <v>112875593.38651055</v>
      </c>
      <c r="W50" s="277">
        <f t="shared" ca="1" si="10"/>
        <v>112875593.38651055</v>
      </c>
      <c r="X50" s="277">
        <f t="shared" ca="1" si="10"/>
        <v>112875593.38651055</v>
      </c>
      <c r="Y50" s="277">
        <f t="shared" ca="1" si="10"/>
        <v>112875593.38651055</v>
      </c>
      <c r="Z50" s="277">
        <f t="shared" ca="1" si="10"/>
        <v>112875593.38651055</v>
      </c>
      <c r="AA50" s="277">
        <f t="shared" ca="1" si="10"/>
        <v>112875593.38651055</v>
      </c>
      <c r="AB50" s="277">
        <f t="shared" ca="1" si="10"/>
        <v>112875593.38651055</v>
      </c>
      <c r="AC50" s="277">
        <f t="shared" ca="1" si="10"/>
        <v>112875593.38651055</v>
      </c>
      <c r="AD50" s="277">
        <f t="shared" ca="1" si="10"/>
        <v>112875593.38651055</v>
      </c>
      <c r="AE50" s="277">
        <f t="shared" ca="1" si="10"/>
        <v>112875593.38651055</v>
      </c>
      <c r="AF50" s="278">
        <f t="shared" ca="1" si="10"/>
        <v>112875593.38651055</v>
      </c>
    </row>
    <row r="51" spans="1:32" x14ac:dyDescent="0.25">
      <c r="A51" s="275" t="str">
        <f t="shared" si="4"/>
        <v>Poroto verde</v>
      </c>
      <c r="B51" s="277">
        <f t="shared" ref="B51:AF51" ca="1" si="11">B13-B32</f>
        <v>12790627.454318855</v>
      </c>
      <c r="C51" s="277">
        <f t="shared" ca="1" si="11"/>
        <v>16379370.084024459</v>
      </c>
      <c r="D51" s="277">
        <f t="shared" ca="1" si="11"/>
        <v>23556855.343435656</v>
      </c>
      <c r="E51" s="277">
        <f t="shared" ca="1" si="11"/>
        <v>34323083.232552446</v>
      </c>
      <c r="F51" s="277">
        <f t="shared" ca="1" si="11"/>
        <v>48678053.751374856</v>
      </c>
      <c r="G51" s="277">
        <f t="shared" ca="1" si="11"/>
        <v>54542827.868070394</v>
      </c>
      <c r="H51" s="277">
        <f t="shared" ca="1" si="11"/>
        <v>60407601.984765902</v>
      </c>
      <c r="I51" s="277">
        <f t="shared" ca="1" si="11"/>
        <v>60407601.984765902</v>
      </c>
      <c r="J51" s="277">
        <f t="shared" ca="1" si="11"/>
        <v>60407601.984765902</v>
      </c>
      <c r="K51" s="277">
        <f t="shared" ca="1" si="11"/>
        <v>60407601.984765902</v>
      </c>
      <c r="L51" s="277">
        <f t="shared" ca="1" si="11"/>
        <v>60407601.984765902</v>
      </c>
      <c r="M51" s="277">
        <f t="shared" ca="1" si="11"/>
        <v>60407601.984765902</v>
      </c>
      <c r="N51" s="277">
        <f t="shared" ca="1" si="11"/>
        <v>60407601.984765902</v>
      </c>
      <c r="O51" s="277">
        <f t="shared" ca="1" si="11"/>
        <v>60407601.984765902</v>
      </c>
      <c r="P51" s="277">
        <f t="shared" ca="1" si="11"/>
        <v>60407601.984765902</v>
      </c>
      <c r="Q51" s="277">
        <f t="shared" ca="1" si="11"/>
        <v>60407601.984765902</v>
      </c>
      <c r="R51" s="277">
        <f t="shared" ca="1" si="11"/>
        <v>60407601.984765902</v>
      </c>
      <c r="S51" s="277">
        <f t="shared" ca="1" si="11"/>
        <v>60407601.984765902</v>
      </c>
      <c r="T51" s="277">
        <f t="shared" ca="1" si="11"/>
        <v>60407601.984765902</v>
      </c>
      <c r="U51" s="277">
        <f t="shared" ca="1" si="11"/>
        <v>60407601.984765902</v>
      </c>
      <c r="V51" s="277">
        <f t="shared" ca="1" si="11"/>
        <v>60407601.984765902</v>
      </c>
      <c r="W51" s="277">
        <f t="shared" ca="1" si="11"/>
        <v>60407601.984765902</v>
      </c>
      <c r="X51" s="277">
        <f t="shared" ca="1" si="11"/>
        <v>60407601.984765902</v>
      </c>
      <c r="Y51" s="277">
        <f t="shared" ca="1" si="11"/>
        <v>60407601.984765902</v>
      </c>
      <c r="Z51" s="277">
        <f t="shared" ca="1" si="11"/>
        <v>60407601.984765902</v>
      </c>
      <c r="AA51" s="277">
        <f t="shared" ca="1" si="11"/>
        <v>60407601.984765902</v>
      </c>
      <c r="AB51" s="277">
        <f t="shared" ca="1" si="11"/>
        <v>60407601.984765902</v>
      </c>
      <c r="AC51" s="277">
        <f t="shared" ca="1" si="11"/>
        <v>60407601.984765902</v>
      </c>
      <c r="AD51" s="277">
        <f t="shared" ca="1" si="11"/>
        <v>60407601.984765902</v>
      </c>
      <c r="AE51" s="277">
        <f t="shared" ca="1" si="11"/>
        <v>60407601.984765902</v>
      </c>
      <c r="AF51" s="278">
        <f t="shared" ca="1" si="11"/>
        <v>60407601.984765902</v>
      </c>
    </row>
    <row r="52" spans="1:32" x14ac:dyDescent="0.25">
      <c r="A52" s="275" t="str">
        <f t="shared" si="4"/>
        <v>Tomate</v>
      </c>
      <c r="B52" s="277">
        <f t="shared" ref="B52:AF52" ca="1" si="12">B14-B33</f>
        <v>48110515.80662556</v>
      </c>
      <c r="C52" s="277">
        <f t="shared" ca="1" si="12"/>
        <v>58862106.517990291</v>
      </c>
      <c r="D52" s="277">
        <f t="shared" ca="1" si="12"/>
        <v>80365287.940719828</v>
      </c>
      <c r="E52" s="277">
        <f t="shared" ca="1" si="12"/>
        <v>112620060.07481408</v>
      </c>
      <c r="F52" s="277">
        <f t="shared" ca="1" si="12"/>
        <v>155626422.9202731</v>
      </c>
      <c r="G52" s="277">
        <f t="shared" ca="1" si="12"/>
        <v>173196824.9868288</v>
      </c>
      <c r="H52" s="277">
        <f t="shared" ca="1" si="12"/>
        <v>190767227.0533846</v>
      </c>
      <c r="I52" s="277">
        <f t="shared" ca="1" si="12"/>
        <v>190767227.0533846</v>
      </c>
      <c r="J52" s="277">
        <f t="shared" ca="1" si="12"/>
        <v>190767227.0533846</v>
      </c>
      <c r="K52" s="277">
        <f t="shared" ca="1" si="12"/>
        <v>190767227.0533846</v>
      </c>
      <c r="L52" s="277">
        <f t="shared" ca="1" si="12"/>
        <v>190767227.0533846</v>
      </c>
      <c r="M52" s="277">
        <f t="shared" ca="1" si="12"/>
        <v>190767227.0533846</v>
      </c>
      <c r="N52" s="277">
        <f t="shared" ca="1" si="12"/>
        <v>190767227.0533846</v>
      </c>
      <c r="O52" s="277">
        <f t="shared" ca="1" si="12"/>
        <v>190767227.0533846</v>
      </c>
      <c r="P52" s="277">
        <f t="shared" ca="1" si="12"/>
        <v>190767227.0533846</v>
      </c>
      <c r="Q52" s="277">
        <f t="shared" ca="1" si="12"/>
        <v>190767227.0533846</v>
      </c>
      <c r="R52" s="277">
        <f t="shared" ca="1" si="12"/>
        <v>190767227.0533846</v>
      </c>
      <c r="S52" s="277">
        <f t="shared" ca="1" si="12"/>
        <v>190767227.0533846</v>
      </c>
      <c r="T52" s="277">
        <f t="shared" ca="1" si="12"/>
        <v>190767227.0533846</v>
      </c>
      <c r="U52" s="277">
        <f t="shared" ca="1" si="12"/>
        <v>190767227.0533846</v>
      </c>
      <c r="V52" s="277">
        <f t="shared" ca="1" si="12"/>
        <v>190767227.0533846</v>
      </c>
      <c r="W52" s="277">
        <f t="shared" ca="1" si="12"/>
        <v>190767227.0533846</v>
      </c>
      <c r="X52" s="277">
        <f t="shared" ca="1" si="12"/>
        <v>190767227.0533846</v>
      </c>
      <c r="Y52" s="277">
        <f t="shared" ca="1" si="12"/>
        <v>190767227.0533846</v>
      </c>
      <c r="Z52" s="277">
        <f t="shared" ca="1" si="12"/>
        <v>190767227.0533846</v>
      </c>
      <c r="AA52" s="277">
        <f t="shared" ca="1" si="12"/>
        <v>190767227.0533846</v>
      </c>
      <c r="AB52" s="277">
        <f t="shared" ca="1" si="12"/>
        <v>190767227.0533846</v>
      </c>
      <c r="AC52" s="277">
        <f t="shared" ca="1" si="12"/>
        <v>190767227.0533846</v>
      </c>
      <c r="AD52" s="277">
        <f t="shared" ca="1" si="12"/>
        <v>190767227.0533846</v>
      </c>
      <c r="AE52" s="277">
        <f t="shared" ca="1" si="12"/>
        <v>190767227.0533846</v>
      </c>
      <c r="AF52" s="278">
        <f t="shared" ca="1" si="12"/>
        <v>190767227.0533846</v>
      </c>
    </row>
    <row r="53" spans="1:32" x14ac:dyDescent="0.25">
      <c r="A53" s="275" t="str">
        <f t="shared" si="4"/>
        <v>Kiwi</v>
      </c>
      <c r="B53" s="277">
        <f t="shared" ref="B53:AF53" ca="1" si="13">B15-B34</f>
        <v>165501106.70653421</v>
      </c>
      <c r="C53" s="277">
        <f t="shared" ca="1" si="13"/>
        <v>163579036.57170594</v>
      </c>
      <c r="D53" s="277">
        <f t="shared" ca="1" si="13"/>
        <v>153366930.60516617</v>
      </c>
      <c r="E53" s="277">
        <f t="shared" ca="1" si="13"/>
        <v>127295113.80256927</v>
      </c>
      <c r="F53" s="277">
        <f t="shared" ca="1" si="13"/>
        <v>78840892.68056947</v>
      </c>
      <c r="G53" s="277">
        <f t="shared" ca="1" si="13"/>
        <v>113287194.57423431</v>
      </c>
      <c r="H53" s="277">
        <f t="shared" ca="1" si="13"/>
        <v>115621380.21796685</v>
      </c>
      <c r="I53" s="277">
        <f t="shared" ca="1" si="13"/>
        <v>175241746.53347874</v>
      </c>
      <c r="J53" s="277">
        <f t="shared" ca="1" si="13"/>
        <v>199248674.9598183</v>
      </c>
      <c r="K53" s="277">
        <f t="shared" ca="1" si="13"/>
        <v>232367809.0922929</v>
      </c>
      <c r="L53" s="277">
        <f t="shared" ca="1" si="13"/>
        <v>251670698.07006353</v>
      </c>
      <c r="M53" s="277">
        <f t="shared" ca="1" si="13"/>
        <v>274714113.18232816</v>
      </c>
      <c r="N53" s="277">
        <f t="shared" ca="1" si="13"/>
        <v>280607449.68879914</v>
      </c>
      <c r="O53" s="277">
        <f t="shared" ca="1" si="13"/>
        <v>286441203.54797935</v>
      </c>
      <c r="P53" s="277">
        <f t="shared" ca="1" si="13"/>
        <v>286441203.54797935</v>
      </c>
      <c r="Q53" s="277">
        <f t="shared" ca="1" si="13"/>
        <v>286441203.54797935</v>
      </c>
      <c r="R53" s="277">
        <f t="shared" ca="1" si="13"/>
        <v>286441203.54797935</v>
      </c>
      <c r="S53" s="277">
        <f t="shared" ca="1" si="13"/>
        <v>286441203.54797935</v>
      </c>
      <c r="T53" s="277">
        <f t="shared" ca="1" si="13"/>
        <v>286441203.54797935</v>
      </c>
      <c r="U53" s="277">
        <f t="shared" ca="1" si="13"/>
        <v>286441203.54797935</v>
      </c>
      <c r="V53" s="277">
        <f t="shared" ca="1" si="13"/>
        <v>286441203.54797935</v>
      </c>
      <c r="W53" s="277">
        <f t="shared" ca="1" si="13"/>
        <v>286441203.54797935</v>
      </c>
      <c r="X53" s="277">
        <f t="shared" ca="1" si="13"/>
        <v>286441203.54797935</v>
      </c>
      <c r="Y53" s="277">
        <f t="shared" ca="1" si="13"/>
        <v>286441203.54797935</v>
      </c>
      <c r="Z53" s="277">
        <f t="shared" ca="1" si="13"/>
        <v>286441203.54797935</v>
      </c>
      <c r="AA53" s="277">
        <f t="shared" ca="1" si="13"/>
        <v>286441203.54797935</v>
      </c>
      <c r="AB53" s="277">
        <f t="shared" ca="1" si="13"/>
        <v>286441203.54797935</v>
      </c>
      <c r="AC53" s="277">
        <f t="shared" ca="1" si="13"/>
        <v>286441203.54797935</v>
      </c>
      <c r="AD53" s="277">
        <f t="shared" ca="1" si="13"/>
        <v>286441203.54797935</v>
      </c>
      <c r="AE53" s="277">
        <f t="shared" ca="1" si="13"/>
        <v>286441203.54797935</v>
      </c>
      <c r="AF53" s="278">
        <f t="shared" ca="1" si="13"/>
        <v>286441203.54797935</v>
      </c>
    </row>
    <row r="54" spans="1:32" x14ac:dyDescent="0.25">
      <c r="A54" s="275" t="str">
        <f t="shared" si="4"/>
        <v>Manzano</v>
      </c>
      <c r="B54" s="277">
        <f t="shared" ref="B54:AF54" ca="1" si="14">B16-B35</f>
        <v>70579308.429309994</v>
      </c>
      <c r="C54" s="277">
        <f t="shared" ca="1" si="14"/>
        <v>70596051.828375667</v>
      </c>
      <c r="D54" s="277">
        <f t="shared" ca="1" si="14"/>
        <v>70685977.455463156</v>
      </c>
      <c r="E54" s="277">
        <f t="shared" ca="1" si="14"/>
        <v>70911307.602463275</v>
      </c>
      <c r="F54" s="277">
        <f t="shared" ca="1" si="14"/>
        <v>71328627.775721818</v>
      </c>
      <c r="G54" s="277">
        <f t="shared" ca="1" si="14"/>
        <v>70929827.089832395</v>
      </c>
      <c r="H54" s="277">
        <f t="shared" ca="1" si="14"/>
        <v>70705714.752593488</v>
      </c>
      <c r="I54" s="277">
        <f t="shared" ca="1" si="14"/>
        <v>69899095.988705099</v>
      </c>
      <c r="J54" s="277">
        <f t="shared" ca="1" si="14"/>
        <v>69264215.64298135</v>
      </c>
      <c r="K54" s="277">
        <f t="shared" ca="1" si="14"/>
        <v>68817993.541260302</v>
      </c>
      <c r="L54" s="277">
        <f t="shared" ca="1" si="14"/>
        <v>68311928.418719366</v>
      </c>
      <c r="M54" s="277">
        <f t="shared" ca="1" si="14"/>
        <v>68176870.840257257</v>
      </c>
      <c r="N54" s="277">
        <f t="shared" ca="1" si="14"/>
        <v>68040562.516953647</v>
      </c>
      <c r="O54" s="277">
        <f t="shared" ca="1" si="14"/>
        <v>68040562.516953647</v>
      </c>
      <c r="P54" s="277">
        <f t="shared" ca="1" si="14"/>
        <v>68040562.516953647</v>
      </c>
      <c r="Q54" s="277">
        <f t="shared" ca="1" si="14"/>
        <v>68040562.516953647</v>
      </c>
      <c r="R54" s="277">
        <f t="shared" ca="1" si="14"/>
        <v>68040562.516953647</v>
      </c>
      <c r="S54" s="277">
        <f t="shared" ca="1" si="14"/>
        <v>68040562.516953647</v>
      </c>
      <c r="T54" s="277">
        <f t="shared" ca="1" si="14"/>
        <v>68040562.516953647</v>
      </c>
      <c r="U54" s="277">
        <f t="shared" ca="1" si="14"/>
        <v>68040562.516953647</v>
      </c>
      <c r="V54" s="277">
        <f t="shared" ca="1" si="14"/>
        <v>68040562.516953647</v>
      </c>
      <c r="W54" s="277">
        <f t="shared" ca="1" si="14"/>
        <v>68040562.516953647</v>
      </c>
      <c r="X54" s="277">
        <f t="shared" ca="1" si="14"/>
        <v>68040562.516953647</v>
      </c>
      <c r="Y54" s="277">
        <f t="shared" ca="1" si="14"/>
        <v>68040562.516953647</v>
      </c>
      <c r="Z54" s="277">
        <f t="shared" ca="1" si="14"/>
        <v>68040562.516953647</v>
      </c>
      <c r="AA54" s="277">
        <f t="shared" ca="1" si="14"/>
        <v>68040562.516953647</v>
      </c>
      <c r="AB54" s="277">
        <f t="shared" ca="1" si="14"/>
        <v>68040562.516953647</v>
      </c>
      <c r="AC54" s="277">
        <f t="shared" ca="1" si="14"/>
        <v>68040562.516953647</v>
      </c>
      <c r="AD54" s="277">
        <f t="shared" ca="1" si="14"/>
        <v>68040562.516953647</v>
      </c>
      <c r="AE54" s="277">
        <f t="shared" ca="1" si="14"/>
        <v>68040562.516953647</v>
      </c>
      <c r="AF54" s="278">
        <f t="shared" ca="1" si="14"/>
        <v>68040562.516953647</v>
      </c>
    </row>
    <row r="55" spans="1:32" x14ac:dyDescent="0.25">
      <c r="A55" s="275" t="str">
        <f t="shared" si="4"/>
        <v>Limón</v>
      </c>
      <c r="B55" s="277">
        <f t="shared" ref="B55:AF55" ca="1" si="15">B17-B36</f>
        <v>45452805.127401471</v>
      </c>
      <c r="C55" s="277">
        <f t="shared" ca="1" si="15"/>
        <v>44883668.408486664</v>
      </c>
      <c r="D55" s="277">
        <f t="shared" ca="1" si="15"/>
        <v>41826942.820919126</v>
      </c>
      <c r="E55" s="277">
        <f t="shared" ca="1" si="15"/>
        <v>33902244.253747106</v>
      </c>
      <c r="F55" s="277">
        <f t="shared" ca="1" si="15"/>
        <v>18400455.5307118</v>
      </c>
      <c r="G55" s="277">
        <f t="shared" ca="1" si="15"/>
        <v>27854322.874048114</v>
      </c>
      <c r="H55" s="277">
        <f t="shared" ca="1" si="15"/>
        <v>27358361.390174389</v>
      </c>
      <c r="I55" s="277">
        <f t="shared" ca="1" si="15"/>
        <v>44794641.976374209</v>
      </c>
      <c r="J55" s="277">
        <f t="shared" ca="1" si="15"/>
        <v>53533401.477867931</v>
      </c>
      <c r="K55" s="277">
        <f t="shared" ca="1" si="15"/>
        <v>59732266.609945327</v>
      </c>
      <c r="L55" s="277">
        <f t="shared" ca="1" si="15"/>
        <v>66750655.440633893</v>
      </c>
      <c r="M55" s="277">
        <f t="shared" ca="1" si="15"/>
        <v>68526731.44976753</v>
      </c>
      <c r="N55" s="277">
        <f t="shared" ca="1" si="15"/>
        <v>70315056.156997502</v>
      </c>
      <c r="O55" s="277">
        <f t="shared" ca="1" si="15"/>
        <v>70315056.156997502</v>
      </c>
      <c r="P55" s="277">
        <f t="shared" ca="1" si="15"/>
        <v>70315056.156997502</v>
      </c>
      <c r="Q55" s="277">
        <f t="shared" ca="1" si="15"/>
        <v>70315056.156997502</v>
      </c>
      <c r="R55" s="277">
        <f t="shared" ca="1" si="15"/>
        <v>70315056.156997502</v>
      </c>
      <c r="S55" s="277">
        <f t="shared" ca="1" si="15"/>
        <v>70315056.156997502</v>
      </c>
      <c r="T55" s="277">
        <f t="shared" ca="1" si="15"/>
        <v>70315056.156997502</v>
      </c>
      <c r="U55" s="277">
        <f t="shared" ca="1" si="15"/>
        <v>70315056.156997502</v>
      </c>
      <c r="V55" s="277">
        <f t="shared" ca="1" si="15"/>
        <v>70315056.156997502</v>
      </c>
      <c r="W55" s="277">
        <f t="shared" ca="1" si="15"/>
        <v>70315056.156997502</v>
      </c>
      <c r="X55" s="277">
        <f t="shared" ca="1" si="15"/>
        <v>70315056.156997502</v>
      </c>
      <c r="Y55" s="277">
        <f t="shared" ca="1" si="15"/>
        <v>70315056.156997502</v>
      </c>
      <c r="Z55" s="277">
        <f t="shared" ca="1" si="15"/>
        <v>70315056.156997502</v>
      </c>
      <c r="AA55" s="277">
        <f t="shared" ca="1" si="15"/>
        <v>70315056.156997502</v>
      </c>
      <c r="AB55" s="277">
        <f t="shared" ca="1" si="15"/>
        <v>70315056.156997502</v>
      </c>
      <c r="AC55" s="277">
        <f t="shared" ca="1" si="15"/>
        <v>70315056.156997502</v>
      </c>
      <c r="AD55" s="277">
        <f t="shared" ca="1" si="15"/>
        <v>70315056.156997502</v>
      </c>
      <c r="AE55" s="277">
        <f t="shared" ca="1" si="15"/>
        <v>70315056.156997502</v>
      </c>
      <c r="AF55" s="278">
        <f t="shared" ca="1" si="15"/>
        <v>70315056.156997502</v>
      </c>
    </row>
    <row r="56" spans="1:32" x14ac:dyDescent="0.25">
      <c r="A56" s="275" t="str">
        <f t="shared" si="4"/>
        <v>Olivo de mesa</v>
      </c>
      <c r="B56" s="277">
        <f t="shared" ref="B56:AF56" ca="1" si="16">B18-B37</f>
        <v>38262580.580525555</v>
      </c>
      <c r="C56" s="277">
        <f t="shared" ca="1" si="16"/>
        <v>37925586.090559199</v>
      </c>
      <c r="D56" s="277">
        <f t="shared" ca="1" si="16"/>
        <v>36025547.81482403</v>
      </c>
      <c r="E56" s="277">
        <f t="shared" ca="1" si="16"/>
        <v>31250334.882448904</v>
      </c>
      <c r="F56" s="277">
        <f t="shared" ca="1" si="16"/>
        <v>22448849.520479038</v>
      </c>
      <c r="G56" s="277">
        <f t="shared" ca="1" si="16"/>
        <v>29464261.065729085</v>
      </c>
      <c r="H56" s="277">
        <f t="shared" ca="1" si="16"/>
        <v>34551285.044562303</v>
      </c>
      <c r="I56" s="277">
        <f t="shared" ca="1" si="16"/>
        <v>49434306.674461208</v>
      </c>
      <c r="J56" s="277">
        <f t="shared" ca="1" si="16"/>
        <v>61692815.409996241</v>
      </c>
      <c r="K56" s="277">
        <f t="shared" ca="1" si="16"/>
        <v>73390867.081047624</v>
      </c>
      <c r="L56" s="277">
        <f t="shared" ca="1" si="16"/>
        <v>83493859.549883068</v>
      </c>
      <c r="M56" s="277">
        <f t="shared" ca="1" si="16"/>
        <v>93744574.388782084</v>
      </c>
      <c r="N56" s="277">
        <f t="shared" ca="1" si="16"/>
        <v>100031856.42496264</v>
      </c>
      <c r="O56" s="277">
        <f t="shared" ca="1" si="16"/>
        <v>103720282.61024171</v>
      </c>
      <c r="P56" s="277">
        <f t="shared" ca="1" si="16"/>
        <v>105501862.52162255</v>
      </c>
      <c r="Q56" s="277">
        <f t="shared" ca="1" si="16"/>
        <v>105501862.52162255</v>
      </c>
      <c r="R56" s="277">
        <f t="shared" ca="1" si="16"/>
        <v>105501862.52162255</v>
      </c>
      <c r="S56" s="277">
        <f t="shared" ca="1" si="16"/>
        <v>105501862.52162255</v>
      </c>
      <c r="T56" s="277">
        <f t="shared" ca="1" si="16"/>
        <v>105501862.52162255</v>
      </c>
      <c r="U56" s="277">
        <f t="shared" ca="1" si="16"/>
        <v>105501862.52162255</v>
      </c>
      <c r="V56" s="277">
        <f t="shared" ca="1" si="16"/>
        <v>105501862.52162255</v>
      </c>
      <c r="W56" s="277">
        <f t="shared" ca="1" si="16"/>
        <v>105501862.52162255</v>
      </c>
      <c r="X56" s="277">
        <f t="shared" ca="1" si="16"/>
        <v>105501862.52162255</v>
      </c>
      <c r="Y56" s="277">
        <f t="shared" ca="1" si="16"/>
        <v>105501862.52162255</v>
      </c>
      <c r="Z56" s="277">
        <f t="shared" ca="1" si="16"/>
        <v>105501862.52162255</v>
      </c>
      <c r="AA56" s="277">
        <f t="shared" ca="1" si="16"/>
        <v>105501862.52162255</v>
      </c>
      <c r="AB56" s="277">
        <f t="shared" ca="1" si="16"/>
        <v>105501862.52162255</v>
      </c>
      <c r="AC56" s="277">
        <f t="shared" ca="1" si="16"/>
        <v>105501862.52162255</v>
      </c>
      <c r="AD56" s="277">
        <f t="shared" ca="1" si="16"/>
        <v>105501862.52162255</v>
      </c>
      <c r="AE56" s="277">
        <f t="shared" ca="1" si="16"/>
        <v>105501862.52162255</v>
      </c>
      <c r="AF56" s="278">
        <f t="shared" ca="1" si="16"/>
        <v>105501862.52162255</v>
      </c>
    </row>
    <row r="57" spans="1:32" x14ac:dyDescent="0.25">
      <c r="A57" s="275" t="str">
        <f t="shared" si="4"/>
        <v>Uva de mesa</v>
      </c>
      <c r="B57" s="277">
        <f t="shared" ref="B57:AF57" ca="1" si="17">B19-B38</f>
        <v>23769370.296529062</v>
      </c>
      <c r="C57" s="277">
        <f t="shared" ca="1" si="17"/>
        <v>20775381.23782216</v>
      </c>
      <c r="D57" s="277">
        <f t="shared" ca="1" si="17"/>
        <v>3894708.1762434393</v>
      </c>
      <c r="E57" s="277">
        <f t="shared" ca="1" si="17"/>
        <v>-39147719.841346323</v>
      </c>
      <c r="F57" s="277">
        <f t="shared" ca="1" si="17"/>
        <v>-120756599.10583851</v>
      </c>
      <c r="G57" s="277">
        <f t="shared" ca="1" si="17"/>
        <v>-67769819.300521612</v>
      </c>
      <c r="H57" s="277">
        <f t="shared" ca="1" si="17"/>
        <v>-44597803.009064615</v>
      </c>
      <c r="I57" s="277">
        <f t="shared" ca="1" si="17"/>
        <v>61837578.253235966</v>
      </c>
      <c r="J57" s="277">
        <f t="shared" ca="1" si="17"/>
        <v>136686240.74727109</v>
      </c>
      <c r="K57" s="277">
        <f t="shared" ca="1" si="17"/>
        <v>205824273.61476359</v>
      </c>
      <c r="L57" s="277">
        <f t="shared" ca="1" si="17"/>
        <v>265900877.51888669</v>
      </c>
      <c r="M57" s="277">
        <f t="shared" ca="1" si="17"/>
        <v>326152570.01017845</v>
      </c>
      <c r="N57" s="277">
        <f t="shared" ca="1" si="17"/>
        <v>362773882.3341428</v>
      </c>
      <c r="O57" s="277">
        <f t="shared" ca="1" si="17"/>
        <v>384383639.45613241</v>
      </c>
      <c r="P57" s="277">
        <f t="shared" ca="1" si="17"/>
        <v>394632060.67143226</v>
      </c>
      <c r="Q57" s="277">
        <f t="shared" ca="1" si="17"/>
        <v>394632060.67143226</v>
      </c>
      <c r="R57" s="277">
        <f t="shared" ca="1" si="17"/>
        <v>394632060.67143226</v>
      </c>
      <c r="S57" s="277">
        <f t="shared" ca="1" si="17"/>
        <v>394632060.67143226</v>
      </c>
      <c r="T57" s="277">
        <f t="shared" ca="1" si="17"/>
        <v>394632060.67143226</v>
      </c>
      <c r="U57" s="277">
        <f t="shared" ca="1" si="17"/>
        <v>394632060.67143226</v>
      </c>
      <c r="V57" s="277">
        <f t="shared" ca="1" si="17"/>
        <v>394632060.67143226</v>
      </c>
      <c r="W57" s="277">
        <f t="shared" ca="1" si="17"/>
        <v>394632060.67143226</v>
      </c>
      <c r="X57" s="277">
        <f t="shared" ca="1" si="17"/>
        <v>394632060.67143226</v>
      </c>
      <c r="Y57" s="277">
        <f t="shared" ca="1" si="17"/>
        <v>394632060.67143226</v>
      </c>
      <c r="Z57" s="277">
        <f t="shared" ca="1" si="17"/>
        <v>394632060.67143226</v>
      </c>
      <c r="AA57" s="277">
        <f t="shared" ca="1" si="17"/>
        <v>394632060.67143226</v>
      </c>
      <c r="AB57" s="277">
        <f t="shared" ca="1" si="17"/>
        <v>394632060.67143226</v>
      </c>
      <c r="AC57" s="277">
        <f t="shared" ca="1" si="17"/>
        <v>394632060.67143226</v>
      </c>
      <c r="AD57" s="277">
        <f t="shared" ca="1" si="17"/>
        <v>394632060.67143226</v>
      </c>
      <c r="AE57" s="277">
        <f t="shared" ca="1" si="17"/>
        <v>394632060.67143226</v>
      </c>
      <c r="AF57" s="278">
        <f t="shared" ca="1" si="17"/>
        <v>394632060.67143226</v>
      </c>
    </row>
    <row r="58" spans="1:32" x14ac:dyDescent="0.25">
      <c r="A58" s="275" t="str">
        <f t="shared" si="4"/>
        <v>Palto</v>
      </c>
      <c r="B58" s="277">
        <f t="shared" ref="B58:AF58" ca="1" si="18">B20-B39</f>
        <v>39525499.763121575</v>
      </c>
      <c r="C58" s="277">
        <f t="shared" ca="1" si="18"/>
        <v>39539609.833295807</v>
      </c>
      <c r="D58" s="277">
        <f t="shared" ca="1" si="18"/>
        <v>39614577.717767641</v>
      </c>
      <c r="E58" s="277">
        <f t="shared" ca="1" si="18"/>
        <v>39805973.004541188</v>
      </c>
      <c r="F58" s="277">
        <f t="shared" ca="1" si="18"/>
        <v>40150155.144630536</v>
      </c>
      <c r="G58" s="277">
        <f t="shared" ca="1" si="18"/>
        <v>39869052.03283681</v>
      </c>
      <c r="H58" s="277">
        <f t="shared" ca="1" si="18"/>
        <v>39785974.232419267</v>
      </c>
      <c r="I58" s="277">
        <f t="shared" ca="1" si="18"/>
        <v>39257627.50270842</v>
      </c>
      <c r="J58" s="277">
        <f t="shared" ca="1" si="18"/>
        <v>39001669.730748639</v>
      </c>
      <c r="K58" s="277">
        <f t="shared" ca="1" si="18"/>
        <v>38653336.554928429</v>
      </c>
      <c r="L58" s="277">
        <f t="shared" ca="1" si="18"/>
        <v>38456859.580799431</v>
      </c>
      <c r="M58" s="277">
        <f t="shared" ca="1" si="18"/>
        <v>38222731.882998839</v>
      </c>
      <c r="N58" s="277">
        <f t="shared" ca="1" si="18"/>
        <v>38162897.198886827</v>
      </c>
      <c r="O58" s="277">
        <f t="shared" ca="1" si="18"/>
        <v>38103762.951149687</v>
      </c>
      <c r="P58" s="277">
        <f t="shared" ca="1" si="18"/>
        <v>38103762.951149687</v>
      </c>
      <c r="Q58" s="277">
        <f t="shared" ca="1" si="18"/>
        <v>38103762.951149687</v>
      </c>
      <c r="R58" s="277">
        <f t="shared" ca="1" si="18"/>
        <v>38103762.951149687</v>
      </c>
      <c r="S58" s="277">
        <f t="shared" ca="1" si="18"/>
        <v>38103762.951149687</v>
      </c>
      <c r="T58" s="277">
        <f t="shared" ca="1" si="18"/>
        <v>38103762.951149687</v>
      </c>
      <c r="U58" s="277">
        <f t="shared" ca="1" si="18"/>
        <v>38103762.951149687</v>
      </c>
      <c r="V58" s="277">
        <f t="shared" ca="1" si="18"/>
        <v>38103762.951149687</v>
      </c>
      <c r="W58" s="277">
        <f t="shared" ca="1" si="18"/>
        <v>38103762.951149687</v>
      </c>
      <c r="X58" s="277">
        <f t="shared" ca="1" si="18"/>
        <v>38103762.951149687</v>
      </c>
      <c r="Y58" s="277">
        <f t="shared" ca="1" si="18"/>
        <v>38103762.951149687</v>
      </c>
      <c r="Z58" s="277">
        <f t="shared" ca="1" si="18"/>
        <v>38103762.951149687</v>
      </c>
      <c r="AA58" s="277">
        <f t="shared" ca="1" si="18"/>
        <v>38103762.951149687</v>
      </c>
      <c r="AB58" s="277">
        <f t="shared" ca="1" si="18"/>
        <v>38103762.951149687</v>
      </c>
      <c r="AC58" s="277">
        <f t="shared" ca="1" si="18"/>
        <v>38103762.951149687</v>
      </c>
      <c r="AD58" s="277">
        <f t="shared" ca="1" si="18"/>
        <v>38103762.951149687</v>
      </c>
      <c r="AE58" s="277">
        <f t="shared" ca="1" si="18"/>
        <v>38103762.951149687</v>
      </c>
      <c r="AF58" s="278">
        <f t="shared" ca="1" si="18"/>
        <v>38103762.951149687</v>
      </c>
    </row>
    <row r="59" spans="1:32" x14ac:dyDescent="0.25">
      <c r="A59" s="275" t="str">
        <f t="shared" si="4"/>
        <v>Vid Vinifera</v>
      </c>
      <c r="B59" s="277">
        <f t="shared" ref="B59:AF59" ca="1" si="19">B21-B40</f>
        <v>32344171.864949621</v>
      </c>
      <c r="C59" s="277">
        <f t="shared" ca="1" si="19"/>
        <v>32209794.936614297</v>
      </c>
      <c r="D59" s="277">
        <f t="shared" ca="1" si="19"/>
        <v>31452152.557243839</v>
      </c>
      <c r="E59" s="277">
        <f t="shared" ca="1" si="19"/>
        <v>29503481.500800371</v>
      </c>
      <c r="F59" s="277">
        <f t="shared" ca="1" si="19"/>
        <v>25747679.471056595</v>
      </c>
      <c r="G59" s="277">
        <f t="shared" ca="1" si="19"/>
        <v>27871289.563503563</v>
      </c>
      <c r="H59" s="277">
        <f t="shared" ca="1" si="19"/>
        <v>28311132.413037568</v>
      </c>
      <c r="I59" s="277">
        <f t="shared" ca="1" si="19"/>
        <v>32385334.89896632</v>
      </c>
      <c r="J59" s="277">
        <f t="shared" ca="1" si="19"/>
        <v>34816494.763851769</v>
      </c>
      <c r="K59" s="277">
        <f t="shared" ca="1" si="19"/>
        <v>36971419.172738552</v>
      </c>
      <c r="L59" s="277">
        <f t="shared" ca="1" si="19"/>
        <v>38858894.888939895</v>
      </c>
      <c r="M59" s="277">
        <f t="shared" ca="1" si="19"/>
        <v>40723234.530914821</v>
      </c>
      <c r="N59" s="277">
        <f t="shared" ca="1" si="19"/>
        <v>41842628.430584155</v>
      </c>
      <c r="O59" s="277">
        <f t="shared" ca="1" si="19"/>
        <v>42508401.856764145</v>
      </c>
      <c r="P59" s="277">
        <f t="shared" ca="1" si="19"/>
        <v>42816313.519044682</v>
      </c>
      <c r="Q59" s="277">
        <f t="shared" ca="1" si="19"/>
        <v>42816313.519044682</v>
      </c>
      <c r="R59" s="277">
        <f t="shared" ca="1" si="19"/>
        <v>42816313.519044682</v>
      </c>
      <c r="S59" s="277">
        <f t="shared" ca="1" si="19"/>
        <v>42816313.519044682</v>
      </c>
      <c r="T59" s="277">
        <f t="shared" ca="1" si="19"/>
        <v>42816313.519044682</v>
      </c>
      <c r="U59" s="277">
        <f t="shared" ca="1" si="19"/>
        <v>42816313.519044682</v>
      </c>
      <c r="V59" s="277">
        <f t="shared" ca="1" si="19"/>
        <v>42816313.519044682</v>
      </c>
      <c r="W59" s="277">
        <f t="shared" ca="1" si="19"/>
        <v>42816313.519044682</v>
      </c>
      <c r="X59" s="277">
        <f t="shared" ca="1" si="19"/>
        <v>42816313.519044682</v>
      </c>
      <c r="Y59" s="277">
        <f t="shared" ca="1" si="19"/>
        <v>42816313.519044682</v>
      </c>
      <c r="Z59" s="277">
        <f t="shared" ca="1" si="19"/>
        <v>42816313.519044682</v>
      </c>
      <c r="AA59" s="277">
        <f t="shared" ca="1" si="19"/>
        <v>42816313.519044682</v>
      </c>
      <c r="AB59" s="277">
        <f t="shared" ca="1" si="19"/>
        <v>42816313.519044682</v>
      </c>
      <c r="AC59" s="277">
        <f t="shared" ca="1" si="19"/>
        <v>42816313.519044682</v>
      </c>
      <c r="AD59" s="277">
        <f t="shared" ca="1" si="19"/>
        <v>42816313.519044682</v>
      </c>
      <c r="AE59" s="277">
        <f t="shared" ca="1" si="19"/>
        <v>42816313.519044682</v>
      </c>
      <c r="AF59" s="278">
        <f t="shared" ca="1" si="19"/>
        <v>42816313.519044682</v>
      </c>
    </row>
    <row r="60" spans="1:32" ht="15.75" thickBot="1" x14ac:dyDescent="0.3">
      <c r="A60" s="276" t="str">
        <f>+A22</f>
        <v>Total</v>
      </c>
      <c r="B60" s="279">
        <f t="shared" ref="B60:AF60" ca="1" si="20">B22-B41</f>
        <v>672360181.15724504</v>
      </c>
      <c r="C60" s="279">
        <f t="shared" ca="1" si="20"/>
        <v>714893519.31984985</v>
      </c>
      <c r="D60" s="279">
        <f t="shared" ca="1" si="20"/>
        <v>779169331.60885048</v>
      </c>
      <c r="E60" s="279">
        <f t="shared" ca="1" si="20"/>
        <v>841200385.73879623</v>
      </c>
      <c r="F60" s="279">
        <f t="shared" ca="1" si="20"/>
        <v>877675919.64736986</v>
      </c>
      <c r="G60" s="279">
        <f t="shared" ca="1" si="20"/>
        <v>1062214456.8055527</v>
      </c>
      <c r="H60" s="279">
        <f t="shared" ca="1" si="20"/>
        <v>1171636844.2234304</v>
      </c>
      <c r="I60" s="279">
        <f t="shared" ca="1" si="20"/>
        <v>1372751131.0096705</v>
      </c>
      <c r="J60" s="279">
        <f t="shared" ca="1" si="20"/>
        <v>1494144311.9142761</v>
      </c>
      <c r="K60" s="279">
        <f t="shared" ca="1" si="20"/>
        <v>1615658764.8487177</v>
      </c>
      <c r="L60" s="279">
        <f t="shared" ca="1" si="20"/>
        <v>1713344572.6496663</v>
      </c>
      <c r="M60" s="279">
        <f t="shared" ca="1" si="20"/>
        <v>1810161625.4669683</v>
      </c>
      <c r="N60" s="279">
        <f t="shared" ca="1" si="20"/>
        <v>1861675131.9330666</v>
      </c>
      <c r="O60" s="279">
        <f t="shared" ca="1" si="20"/>
        <v>1893413708.2779591</v>
      </c>
      <c r="P60" s="279">
        <f t="shared" ca="1" si="20"/>
        <v>1905751621.0669205</v>
      </c>
      <c r="Q60" s="279">
        <f t="shared" ca="1" si="20"/>
        <v>1905751621.0669205</v>
      </c>
      <c r="R60" s="279">
        <f t="shared" ca="1" si="20"/>
        <v>1905751621.0669205</v>
      </c>
      <c r="S60" s="279">
        <f t="shared" ca="1" si="20"/>
        <v>1905751621.0669205</v>
      </c>
      <c r="T60" s="279">
        <f t="shared" ca="1" si="20"/>
        <v>1905751621.0669205</v>
      </c>
      <c r="U60" s="279">
        <f t="shared" ca="1" si="20"/>
        <v>1905751621.0669205</v>
      </c>
      <c r="V60" s="279">
        <f t="shared" ca="1" si="20"/>
        <v>1905751621.0669205</v>
      </c>
      <c r="W60" s="279">
        <f t="shared" ca="1" si="20"/>
        <v>1905751621.0669205</v>
      </c>
      <c r="X60" s="279">
        <f t="shared" ca="1" si="20"/>
        <v>1905751621.0669205</v>
      </c>
      <c r="Y60" s="279">
        <f t="shared" ca="1" si="20"/>
        <v>1905751621.0669205</v>
      </c>
      <c r="Z60" s="279">
        <f t="shared" ca="1" si="20"/>
        <v>1905751621.0669205</v>
      </c>
      <c r="AA60" s="279">
        <f t="shared" ca="1" si="20"/>
        <v>1905751621.0669205</v>
      </c>
      <c r="AB60" s="279">
        <f t="shared" ca="1" si="20"/>
        <v>1905751621.0669205</v>
      </c>
      <c r="AC60" s="279">
        <f t="shared" ca="1" si="20"/>
        <v>1905751621.0669205</v>
      </c>
      <c r="AD60" s="279">
        <f t="shared" ca="1" si="20"/>
        <v>1905751621.0669205</v>
      </c>
      <c r="AE60" s="279">
        <f t="shared" ca="1" si="20"/>
        <v>1905751621.0669205</v>
      </c>
      <c r="AF60" s="280">
        <f t="shared" ca="1" si="20"/>
        <v>1905751621.0669205</v>
      </c>
    </row>
    <row r="62" spans="1:32" ht="15.75" thickBot="1" x14ac:dyDescent="0.3">
      <c r="B62" s="291"/>
      <c r="AF62" s="290">
        <f ca="1">+AF60/1000000</f>
        <v>1905.7516210669205</v>
      </c>
    </row>
    <row r="63" spans="1:32" x14ac:dyDescent="0.25">
      <c r="A63" s="260"/>
      <c r="B63" s="12" t="s">
        <v>5</v>
      </c>
      <c r="C63" s="12" t="s">
        <v>4</v>
      </c>
      <c r="D63" s="12" t="s">
        <v>6</v>
      </c>
      <c r="E63" s="12" t="s">
        <v>7</v>
      </c>
      <c r="F63" s="12" t="s">
        <v>8</v>
      </c>
      <c r="G63" s="12" t="s">
        <v>9</v>
      </c>
      <c r="H63" s="12" t="s">
        <v>10</v>
      </c>
      <c r="I63" s="12" t="s">
        <v>11</v>
      </c>
      <c r="J63" s="12" t="s">
        <v>12</v>
      </c>
      <c r="K63" s="12" t="s">
        <v>13</v>
      </c>
      <c r="L63" s="12" t="s">
        <v>14</v>
      </c>
      <c r="M63" s="12" t="s">
        <v>15</v>
      </c>
      <c r="N63" s="12" t="s">
        <v>16</v>
      </c>
      <c r="O63" s="12" t="s">
        <v>17</v>
      </c>
      <c r="P63" s="12" t="s">
        <v>18</v>
      </c>
      <c r="Q63" s="12" t="s">
        <v>19</v>
      </c>
      <c r="R63" s="12" t="s">
        <v>20</v>
      </c>
      <c r="S63" s="12" t="s">
        <v>21</v>
      </c>
      <c r="T63" s="12" t="s">
        <v>22</v>
      </c>
      <c r="U63" s="12" t="s">
        <v>23</v>
      </c>
      <c r="V63" s="12" t="s">
        <v>24</v>
      </c>
      <c r="W63" s="12" t="s">
        <v>25</v>
      </c>
      <c r="X63" s="12" t="s">
        <v>26</v>
      </c>
      <c r="Y63" s="12" t="s">
        <v>27</v>
      </c>
      <c r="Z63" s="12" t="s">
        <v>28</v>
      </c>
      <c r="AA63" s="12" t="s">
        <v>29</v>
      </c>
      <c r="AB63" s="12" t="s">
        <v>30</v>
      </c>
      <c r="AC63" s="12" t="s">
        <v>31</v>
      </c>
      <c r="AD63" s="12" t="s">
        <v>32</v>
      </c>
      <c r="AE63" s="12" t="s">
        <v>33</v>
      </c>
      <c r="AF63" s="274" t="s">
        <v>34</v>
      </c>
    </row>
    <row r="64" spans="1:32" x14ac:dyDescent="0.25">
      <c r="A64" s="54" t="s">
        <v>253</v>
      </c>
      <c r="B64" s="277">
        <f ca="1">+B22-'6.1 BA SP PS'!B22</f>
        <v>0</v>
      </c>
      <c r="C64" s="277">
        <f ca="1">+C22-'6.1 BA SP PS'!C22</f>
        <v>92883599.863927126</v>
      </c>
      <c r="D64" s="277">
        <f ca="1">+D22-'6.1 BA SP PS'!D22</f>
        <v>278650799.59178138</v>
      </c>
      <c r="E64" s="277">
        <f ca="1">+E22-'6.1 BA SP PS'!E22</f>
        <v>559751865.22904038</v>
      </c>
      <c r="F64" s="277">
        <f ca="1">+F22-'6.1 BA SP PS'!F22</f>
        <v>950069120.26766372</v>
      </c>
      <c r="G64" s="277">
        <f ca="1">+G22-'6.1 BA SP PS'!G22</f>
        <v>1152508631.4085958</v>
      </c>
      <c r="H64" s="277">
        <f ca="1">+H22-'6.1 BA SP PS'!H22</f>
        <v>1420865808.03527</v>
      </c>
      <c r="I64" s="277">
        <f ca="1">+I22-'6.1 BA SP PS'!I22</f>
        <v>1564564086.444977</v>
      </c>
      <c r="J64" s="277">
        <f ca="1">+J22-'6.1 BA SP PS'!J22</f>
        <v>1734721339.0123618</v>
      </c>
      <c r="K64" s="277">
        <f ca="1">+K22-'6.1 BA SP PS'!K22</f>
        <v>1913047498.6736672</v>
      </c>
      <c r="L64" s="277">
        <f ca="1">+L22-'6.1 BA SP PS'!L22</f>
        <v>2052679263.4323914</v>
      </c>
      <c r="M64" s="277">
        <f ca="1">+M22-'6.1 BA SP PS'!M22</f>
        <v>2188790141.2545891</v>
      </c>
      <c r="N64" s="277">
        <f ca="1">+N22-'6.1 BA SP PS'!N22</f>
        <v>2264115294.3838968</v>
      </c>
      <c r="O64" s="277">
        <f ca="1">+O22-'6.1 BA SP PS'!O22</f>
        <v>2308293223.0331802</v>
      </c>
      <c r="P64" s="277">
        <f ca="1">+P22-'6.1 BA SP PS'!P22</f>
        <v>2326499288.8639832</v>
      </c>
      <c r="Q64" s="277">
        <f ca="1">+Q22-'6.1 BA SP PS'!Q22</f>
        <v>2326499288.8639832</v>
      </c>
      <c r="R64" s="277">
        <f ca="1">+R22-'6.1 BA SP PS'!R22</f>
        <v>2326499288.8639832</v>
      </c>
      <c r="S64" s="277">
        <f ca="1">+S22-'6.1 BA SP PS'!S22</f>
        <v>2326499288.8639832</v>
      </c>
      <c r="T64" s="277">
        <f ca="1">+T22-'6.1 BA SP PS'!T22</f>
        <v>2326499288.8639832</v>
      </c>
      <c r="U64" s="277">
        <f ca="1">+U22-'6.1 BA SP PS'!U22</f>
        <v>2326499288.8639832</v>
      </c>
      <c r="V64" s="277">
        <f ca="1">+V22-'6.1 BA SP PS'!V22</f>
        <v>2326499288.8639832</v>
      </c>
      <c r="W64" s="277">
        <f ca="1">+W22-'6.1 BA SP PS'!W22</f>
        <v>2326499288.8639832</v>
      </c>
      <c r="X64" s="277">
        <f ca="1">+X22-'6.1 BA SP PS'!X22</f>
        <v>2326499288.8639832</v>
      </c>
      <c r="Y64" s="277">
        <f ca="1">+Y22-'6.1 BA SP PS'!Y22</f>
        <v>2326499288.8639832</v>
      </c>
      <c r="Z64" s="277">
        <f ca="1">+Z22-'6.1 BA SP PS'!Z22</f>
        <v>2326499288.8639832</v>
      </c>
      <c r="AA64" s="277">
        <f ca="1">+AA22-'6.1 BA SP PS'!AA22</f>
        <v>2326499288.8639832</v>
      </c>
      <c r="AB64" s="277">
        <f ca="1">+AB22-'6.1 BA SP PS'!AB22</f>
        <v>2326499288.8639832</v>
      </c>
      <c r="AC64" s="277">
        <f ca="1">+AC22-'6.1 BA SP PS'!AC22</f>
        <v>2326499288.8639832</v>
      </c>
      <c r="AD64" s="277">
        <f ca="1">+AD22-'6.1 BA SP PS'!AD22</f>
        <v>2326499288.8639832</v>
      </c>
      <c r="AE64" s="277">
        <f ca="1">+AE22-'6.1 BA SP PS'!AE22</f>
        <v>2326499288.8639832</v>
      </c>
      <c r="AF64" s="278">
        <f ca="1">+AF22-'6.1 BA SP PS'!AF22</f>
        <v>2326499288.8639832</v>
      </c>
    </row>
    <row r="65" spans="1:32" x14ac:dyDescent="0.25">
      <c r="A65" s="54" t="s">
        <v>254</v>
      </c>
      <c r="B65" s="277">
        <f ca="1">+B41-'6.1 BA SP PS'!B41</f>
        <v>0</v>
      </c>
      <c r="C65" s="277">
        <f ca="1">+C41-'6.1 BA SP PS'!C41</f>
        <v>50350261.701322317</v>
      </c>
      <c r="D65" s="277">
        <f ca="1">+D41-'6.1 BA SP PS'!D41</f>
        <v>171841649.14017594</v>
      </c>
      <c r="E65" s="277">
        <f ca="1">+E41-'6.1 BA SP PS'!E41</f>
        <v>390911660.64748919</v>
      </c>
      <c r="F65" s="277">
        <f ca="1">+F41-'6.1 BA SP PS'!F41</f>
        <v>744753381.7775389</v>
      </c>
      <c r="G65" s="277">
        <f ca="1">+G41-'6.1 BA SP PS'!G41</f>
        <v>762654355.76028812</v>
      </c>
      <c r="H65" s="277">
        <f ca="1">+H41-'6.1 BA SP PS'!H41</f>
        <v>921589144.96908462</v>
      </c>
      <c r="I65" s="277">
        <f ca="1">+I41-'6.1 BA SP PS'!I41</f>
        <v>864173136.59255159</v>
      </c>
      <c r="J65" s="277">
        <f ca="1">+J41-'6.1 BA SP PS'!J41</f>
        <v>912937208.25533068</v>
      </c>
      <c r="K65" s="277">
        <f ca="1">+K41-'6.1 BA SP PS'!K41</f>
        <v>969748914.98219454</v>
      </c>
      <c r="L65" s="277">
        <f ca="1">+L41-'6.1 BA SP PS'!L41</f>
        <v>1011694871.9399701</v>
      </c>
      <c r="M65" s="277">
        <f ca="1">+M41-'6.1 BA SP PS'!M41</f>
        <v>1050988696.9448656</v>
      </c>
      <c r="N65" s="277">
        <f ca="1">+N41-'6.1 BA SP PS'!N41</f>
        <v>1074800343.6080751</v>
      </c>
      <c r="O65" s="277">
        <f ca="1">+O41-'6.1 BA SP PS'!O41</f>
        <v>1087239695.9124665</v>
      </c>
      <c r="P65" s="277">
        <f ca="1">+P41-'6.1 BA SP PS'!P41</f>
        <v>1093107848.9543076</v>
      </c>
      <c r="Q65" s="277">
        <f ca="1">+Q41-'6.1 BA SP PS'!Q41</f>
        <v>1093107848.9543076</v>
      </c>
      <c r="R65" s="277">
        <f ca="1">+R41-'6.1 BA SP PS'!R41</f>
        <v>1093107848.9543076</v>
      </c>
      <c r="S65" s="277">
        <f ca="1">+S41-'6.1 BA SP PS'!S41</f>
        <v>1093107848.9543076</v>
      </c>
      <c r="T65" s="277">
        <f ca="1">+T41-'6.1 BA SP PS'!T41</f>
        <v>1093107848.9543076</v>
      </c>
      <c r="U65" s="277">
        <f ca="1">+U41-'6.1 BA SP PS'!U41</f>
        <v>1093107848.9543076</v>
      </c>
      <c r="V65" s="277">
        <f ca="1">+V41-'6.1 BA SP PS'!V41</f>
        <v>1093107848.9543076</v>
      </c>
      <c r="W65" s="277">
        <f ca="1">+W41-'6.1 BA SP PS'!W41</f>
        <v>1093107848.9543076</v>
      </c>
      <c r="X65" s="277">
        <f ca="1">+X41-'6.1 BA SP PS'!X41</f>
        <v>1093107848.9543076</v>
      </c>
      <c r="Y65" s="277">
        <f ca="1">+Y41-'6.1 BA SP PS'!Y41</f>
        <v>1093107848.9543076</v>
      </c>
      <c r="Z65" s="277">
        <f ca="1">+Z41-'6.1 BA SP PS'!Z41</f>
        <v>1093107848.9543076</v>
      </c>
      <c r="AA65" s="277">
        <f ca="1">+AA41-'6.1 BA SP PS'!AA41</f>
        <v>1093107848.9543076</v>
      </c>
      <c r="AB65" s="277">
        <f ca="1">+AB41-'6.1 BA SP PS'!AB41</f>
        <v>1093107848.9543076</v>
      </c>
      <c r="AC65" s="277">
        <f ca="1">+AC41-'6.1 BA SP PS'!AC41</f>
        <v>1093107848.9543076</v>
      </c>
      <c r="AD65" s="277">
        <f ca="1">+AD41-'6.1 BA SP PS'!AD41</f>
        <v>1093107848.9543076</v>
      </c>
      <c r="AE65" s="277">
        <f ca="1">+AE41-'6.1 BA SP PS'!AE41</f>
        <v>1093107848.9543076</v>
      </c>
      <c r="AF65" s="277">
        <f ca="1">+AF41-'6.1 BA SP PS'!AF41</f>
        <v>1093107848.9543076</v>
      </c>
    </row>
    <row r="66" spans="1:32" ht="15.75" thickBot="1" x14ac:dyDescent="0.3">
      <c r="A66" s="261" t="s">
        <v>255</v>
      </c>
      <c r="B66" s="306">
        <f ca="1">+B60-'6.1 BA SP PS'!B60</f>
        <v>0</v>
      </c>
      <c r="C66" s="306">
        <f ca="1">+C60-'6.1 BA SP PS'!C60</f>
        <v>42533338.162604809</v>
      </c>
      <c r="D66" s="306">
        <f ca="1">+D60-'6.1 BA SP PS'!D60</f>
        <v>106809150.45160544</v>
      </c>
      <c r="E66" s="306">
        <f ca="1">+E60-'6.1 BA SP PS'!E60</f>
        <v>168840204.58155119</v>
      </c>
      <c r="F66" s="306">
        <f ca="1">+F60-'6.1 BA SP PS'!F60</f>
        <v>205315738.49012482</v>
      </c>
      <c r="G66" s="306">
        <f ca="1">+G60-'6.1 BA SP PS'!G60</f>
        <v>389854275.64830768</v>
      </c>
      <c r="H66" s="306">
        <f ca="1">+H60-'6.1 BA SP PS'!H60</f>
        <v>499276663.06618536</v>
      </c>
      <c r="I66" s="306">
        <f ca="1">+I60-'6.1 BA SP PS'!I60</f>
        <v>700390949.85242546</v>
      </c>
      <c r="J66" s="306">
        <f ca="1">+J60-'6.1 BA SP PS'!J60</f>
        <v>821784130.75703108</v>
      </c>
      <c r="K66" s="306">
        <f ca="1">+K60-'6.1 BA SP PS'!K60</f>
        <v>943298583.69147265</v>
      </c>
      <c r="L66" s="306">
        <f ca="1">+L60-'6.1 BA SP PS'!L60</f>
        <v>1040984391.4924213</v>
      </c>
      <c r="M66" s="306">
        <f ca="1">+M60-'6.1 BA SP PS'!M60</f>
        <v>1137801444.3097234</v>
      </c>
      <c r="N66" s="306">
        <f ca="1">+N60-'6.1 BA SP PS'!N60</f>
        <v>1189314950.7758217</v>
      </c>
      <c r="O66" s="306">
        <f ca="1">+O60-'6.1 BA SP PS'!O60</f>
        <v>1221053527.1207142</v>
      </c>
      <c r="P66" s="306">
        <f ca="1">+P60-'6.1 BA SP PS'!P60</f>
        <v>1233391439.9096756</v>
      </c>
      <c r="Q66" s="306">
        <f ca="1">+Q60-'6.1 BA SP PS'!Q60</f>
        <v>1233391439.9096756</v>
      </c>
      <c r="R66" s="306">
        <f ca="1">+R60-'6.1 BA SP PS'!R60</f>
        <v>1233391439.9096756</v>
      </c>
      <c r="S66" s="306">
        <f ca="1">+S60-'6.1 BA SP PS'!S60</f>
        <v>1233391439.9096756</v>
      </c>
      <c r="T66" s="306">
        <f ca="1">+T60-'6.1 BA SP PS'!T60</f>
        <v>1233391439.9096756</v>
      </c>
      <c r="U66" s="306">
        <f ca="1">+U60-'6.1 BA SP PS'!U60</f>
        <v>1233391439.9096756</v>
      </c>
      <c r="V66" s="306">
        <f ca="1">+V60-'6.1 BA SP PS'!V60</f>
        <v>1233391439.9096756</v>
      </c>
      <c r="W66" s="306">
        <f ca="1">+W60-'6.1 BA SP PS'!W60</f>
        <v>1233391439.9096756</v>
      </c>
      <c r="X66" s="306">
        <f ca="1">+X60-'6.1 BA SP PS'!X60</f>
        <v>1233391439.9096756</v>
      </c>
      <c r="Y66" s="306">
        <f ca="1">+Y60-'6.1 BA SP PS'!Y60</f>
        <v>1233391439.9096756</v>
      </c>
      <c r="Z66" s="306">
        <f ca="1">+Z60-'6.1 BA SP PS'!Z60</f>
        <v>1233391439.9096756</v>
      </c>
      <c r="AA66" s="306">
        <f ca="1">+AA60-'6.1 BA SP PS'!AA60</f>
        <v>1233391439.9096756</v>
      </c>
      <c r="AB66" s="306">
        <f ca="1">+AB60-'6.1 BA SP PS'!AB60</f>
        <v>1233391439.9096756</v>
      </c>
      <c r="AC66" s="306">
        <f ca="1">+AC60-'6.1 BA SP PS'!AC60</f>
        <v>1233391439.9096756</v>
      </c>
      <c r="AD66" s="306">
        <f ca="1">+AD60-'6.1 BA SP PS'!AD60</f>
        <v>1233391439.9096756</v>
      </c>
      <c r="AE66" s="306">
        <f ca="1">+AE60-'6.1 BA SP PS'!AE60</f>
        <v>1233391439.9096756</v>
      </c>
      <c r="AF66" s="306">
        <f ca="1">+AF60-'6.1 BA SP PS'!AF60</f>
        <v>1233391439.9096756</v>
      </c>
    </row>
  </sheetData>
  <mergeCells count="2">
    <mergeCell ref="A1:AF1"/>
    <mergeCell ref="A2:AF2"/>
  </mergeCells>
  <pageMargins left="0.59055118110236227" right="0.59055118110236227" top="1.3779527559055118" bottom="0.78740157480314965" header="0.9055118110236221" footer="0.31496062992125984"/>
  <pageSetup paperSize="3" scale="46" orientation="landscape" horizontalDpi="4294967295" verticalDpi="4294967295" r:id="rId1"/>
  <headerFooter>
    <oddHeader>&amp;L&amp;F&amp;C&amp;A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66"/>
  <sheetViews>
    <sheetView zoomScale="55" zoomScaleNormal="55" workbookViewId="0">
      <pane xSplit="1" ySplit="5" topLeftCell="G6" activePane="bottomRight" state="frozen"/>
      <selection pane="topRight" activeCell="B1" sqref="B1"/>
      <selection pane="bottomLeft" activeCell="A3" sqref="A3"/>
      <selection pane="bottomRight" activeCell="A2" sqref="A2:AF2"/>
    </sheetView>
  </sheetViews>
  <sheetFormatPr baseColWidth="10" defaultRowHeight="15" x14ac:dyDescent="0.25"/>
  <cols>
    <col min="1" max="1" width="18.85546875" customWidth="1"/>
    <col min="2" max="32" width="13.7109375" bestFit="1" customWidth="1"/>
  </cols>
  <sheetData>
    <row r="1" spans="1:32" ht="18.75" x14ac:dyDescent="0.3">
      <c r="A1" s="404" t="s">
        <v>413</v>
      </c>
      <c r="B1" s="404"/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</row>
    <row r="2" spans="1:32" ht="18.75" x14ac:dyDescent="0.3">
      <c r="A2" s="404" t="s">
        <v>418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404"/>
      <c r="R2" s="404"/>
      <c r="S2" s="404"/>
      <c r="T2" s="404"/>
      <c r="U2" s="404"/>
      <c r="V2" s="404"/>
      <c r="W2" s="404"/>
      <c r="X2" s="404"/>
      <c r="Y2" s="404"/>
      <c r="Z2" s="404"/>
      <c r="AA2" s="404"/>
      <c r="AB2" s="404"/>
      <c r="AC2" s="404"/>
      <c r="AD2" s="404"/>
      <c r="AE2" s="404"/>
      <c r="AF2" s="404"/>
    </row>
    <row r="4" spans="1:32" ht="15.75" thickBot="1" x14ac:dyDescent="0.3"/>
    <row r="5" spans="1:32" x14ac:dyDescent="0.25">
      <c r="A5" s="273" t="s">
        <v>239</v>
      </c>
      <c r="B5" s="12" t="s">
        <v>5</v>
      </c>
      <c r="C5" s="12" t="s">
        <v>4</v>
      </c>
      <c r="D5" s="12" t="s">
        <v>6</v>
      </c>
      <c r="E5" s="12" t="s">
        <v>7</v>
      </c>
      <c r="F5" s="12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  <c r="O5" s="12" t="s">
        <v>17</v>
      </c>
      <c r="P5" s="12" t="s">
        <v>18</v>
      </c>
      <c r="Q5" s="12" t="s">
        <v>19</v>
      </c>
      <c r="R5" s="12" t="s">
        <v>20</v>
      </c>
      <c r="S5" s="12" t="s">
        <v>21</v>
      </c>
      <c r="T5" s="12" t="s">
        <v>22</v>
      </c>
      <c r="U5" s="12" t="s">
        <v>23</v>
      </c>
      <c r="V5" s="12" t="s">
        <v>24</v>
      </c>
      <c r="W5" s="12" t="s">
        <v>25</v>
      </c>
      <c r="X5" s="12" t="s">
        <v>26</v>
      </c>
      <c r="Y5" s="12" t="s">
        <v>27</v>
      </c>
      <c r="Z5" s="12" t="s">
        <v>28</v>
      </c>
      <c r="AA5" s="12" t="s">
        <v>29</v>
      </c>
      <c r="AB5" s="12" t="s">
        <v>30</v>
      </c>
      <c r="AC5" s="12" t="s">
        <v>31</v>
      </c>
      <c r="AD5" s="12" t="s">
        <v>32</v>
      </c>
      <c r="AE5" s="12" t="s">
        <v>33</v>
      </c>
      <c r="AF5" s="274" t="s">
        <v>34</v>
      </c>
    </row>
    <row r="6" spans="1:32" x14ac:dyDescent="0.25">
      <c r="A6" s="275" t="str">
        <f>+'5. Flujo Agrícola'!B3</f>
        <v>Secano</v>
      </c>
      <c r="B6" s="277">
        <f>+'5. Flujo Agrícola'!C3*'3. Matriz I-C-B'!$B3+'5. Flujo Agrícola'!C39*'3. Matriz I-C-B'!$B3</f>
        <v>0</v>
      </c>
      <c r="C6" s="277">
        <f>+'5. Flujo Agrícola'!D3*'3. Matriz I-C-B'!$B3+'5. Flujo Agrícola'!D39*'3. Matriz I-C-B'!$B3*'4. Factores'!C13</f>
        <v>0</v>
      </c>
      <c r="D6" s="277">
        <f>+'5. Flujo Agrícola'!E3*'3. Matriz I-C-B'!$B3+'5. Flujo Agrícola'!E39*'3. Matriz I-C-B'!$B3*'4. Factores'!D13</f>
        <v>0</v>
      </c>
      <c r="E6" s="277">
        <f>+'5. Flujo Agrícola'!F3*'3. Matriz I-C-B'!$B3+'5. Flujo Agrícola'!F39*'3. Matriz I-C-B'!$B3*'4. Factores'!E13</f>
        <v>0</v>
      </c>
      <c r="F6" s="277">
        <f>+'5. Flujo Agrícola'!G3*'3. Matriz I-C-B'!$B3+'5. Flujo Agrícola'!G39*'3. Matriz I-C-B'!$B3*'4. Factores'!F13</f>
        <v>0</v>
      </c>
      <c r="G6" s="277">
        <f>+'5. Flujo Agrícola'!H3*'3. Matriz I-C-B'!$B3+'5. Flujo Agrícola'!H39*'3. Matriz I-C-B'!$B3*'4. Factores'!G13</f>
        <v>0</v>
      </c>
      <c r="H6" s="277">
        <f>+'5. Flujo Agrícola'!I3*'3. Matriz I-C-B'!$B3+'5. Flujo Agrícola'!I39*'3. Matriz I-C-B'!$B3*'4. Factores'!H13</f>
        <v>0</v>
      </c>
      <c r="I6" s="277">
        <f>+'5. Flujo Agrícola'!J3*'3. Matriz I-C-B'!$B3+'5. Flujo Agrícola'!J39*'3. Matriz I-C-B'!$B3*'4. Factores'!I13</f>
        <v>0</v>
      </c>
      <c r="J6" s="277">
        <f>+'5. Flujo Agrícola'!K3*'3. Matriz I-C-B'!$B3+'5. Flujo Agrícola'!K39*'3. Matriz I-C-B'!$B3*'4. Factores'!J13</f>
        <v>0</v>
      </c>
      <c r="K6" s="277">
        <f>+'5. Flujo Agrícola'!L3*'3. Matriz I-C-B'!$B3+'5. Flujo Agrícola'!L39*'3. Matriz I-C-B'!$B3*'4. Factores'!K13</f>
        <v>0</v>
      </c>
      <c r="L6" s="277">
        <f>+'5. Flujo Agrícola'!M3*'3. Matriz I-C-B'!$B3+'5. Flujo Agrícola'!M39*'3. Matriz I-C-B'!$B3*'4. Factores'!L13</f>
        <v>0</v>
      </c>
      <c r="M6" s="277">
        <f>+'5. Flujo Agrícola'!N3*'3. Matriz I-C-B'!$B3+'5. Flujo Agrícola'!N39*'3. Matriz I-C-B'!$B3*'4. Factores'!M13</f>
        <v>0</v>
      </c>
      <c r="N6" s="277">
        <f>+'5. Flujo Agrícola'!O3*'3. Matriz I-C-B'!$B3+'5. Flujo Agrícola'!O39*'3. Matriz I-C-B'!$B3*'4. Factores'!N13</f>
        <v>0</v>
      </c>
      <c r="O6" s="277">
        <f>+'5. Flujo Agrícola'!P3*'3. Matriz I-C-B'!$B3+'5. Flujo Agrícola'!P39*'3. Matriz I-C-B'!$B3*'4. Factores'!O13</f>
        <v>0</v>
      </c>
      <c r="P6" s="277">
        <f>+'5. Flujo Agrícola'!Q3*'3. Matriz I-C-B'!$B3+'5. Flujo Agrícola'!Q39*'3. Matriz I-C-B'!$B3*'4. Factores'!P13</f>
        <v>0</v>
      </c>
      <c r="Q6" s="277">
        <f>+'5. Flujo Agrícola'!R3*'3. Matriz I-C-B'!$B3+'5. Flujo Agrícola'!R39*'3. Matriz I-C-B'!$B3*'4. Factores'!Q13</f>
        <v>0</v>
      </c>
      <c r="R6" s="277">
        <f>+'5. Flujo Agrícola'!S3*'3. Matriz I-C-B'!$B3+'5. Flujo Agrícola'!S39*'3. Matriz I-C-B'!$B3*'4. Factores'!R13</f>
        <v>0</v>
      </c>
      <c r="S6" s="277">
        <f>+'5. Flujo Agrícola'!T3*'3. Matriz I-C-B'!$B3+'5. Flujo Agrícola'!T39*'3. Matriz I-C-B'!$B3*'4. Factores'!S13</f>
        <v>0</v>
      </c>
      <c r="T6" s="277">
        <f>+'5. Flujo Agrícola'!U3*'3. Matriz I-C-B'!$B3+'5. Flujo Agrícola'!U39*'3. Matriz I-C-B'!$B3*'4. Factores'!T13</f>
        <v>0</v>
      </c>
      <c r="U6" s="277">
        <f>+'5. Flujo Agrícola'!V3*'3. Matriz I-C-B'!$B3+'5. Flujo Agrícola'!V39*'3. Matriz I-C-B'!$B3*'4. Factores'!U13</f>
        <v>0</v>
      </c>
      <c r="V6" s="277">
        <f>+'5. Flujo Agrícola'!W3*'3. Matriz I-C-B'!$B3+'5. Flujo Agrícola'!W39*'3. Matriz I-C-B'!$B3*'4. Factores'!V13</f>
        <v>0</v>
      </c>
      <c r="W6" s="277">
        <f>+'5. Flujo Agrícola'!X3*'3. Matriz I-C-B'!$B3+'5. Flujo Agrícola'!X39*'3. Matriz I-C-B'!$B3*'4. Factores'!W13</f>
        <v>0</v>
      </c>
      <c r="X6" s="277">
        <f>+'5. Flujo Agrícola'!Y3*'3. Matriz I-C-B'!$B3+'5. Flujo Agrícola'!Y39*'3. Matriz I-C-B'!$B3*'4. Factores'!X13</f>
        <v>0</v>
      </c>
      <c r="Y6" s="277">
        <f>+'5. Flujo Agrícola'!Z3*'3. Matriz I-C-B'!$B3+'5. Flujo Agrícola'!Z39*'3. Matriz I-C-B'!$B3*'4. Factores'!Y13</f>
        <v>0</v>
      </c>
      <c r="Z6" s="277">
        <f>+'5. Flujo Agrícola'!AA3*'3. Matriz I-C-B'!$B3+'5. Flujo Agrícola'!AA39*'3. Matriz I-C-B'!$B3*'4. Factores'!Z13</f>
        <v>0</v>
      </c>
      <c r="AA6" s="277">
        <f>+'5. Flujo Agrícola'!AB3*'3. Matriz I-C-B'!$B3+'5. Flujo Agrícola'!AB39*'3. Matriz I-C-B'!$B3*'4. Factores'!AA13</f>
        <v>0</v>
      </c>
      <c r="AB6" s="277">
        <f>+'5. Flujo Agrícola'!AC3*'3. Matriz I-C-B'!$B3+'5. Flujo Agrícola'!AC39*'3. Matriz I-C-B'!$B3*'4. Factores'!AB13</f>
        <v>0</v>
      </c>
      <c r="AC6" s="277">
        <f>+'5. Flujo Agrícola'!AD3*'3. Matriz I-C-B'!$B3+'5. Flujo Agrícola'!AD39*'3. Matriz I-C-B'!$B3*'4. Factores'!AC13</f>
        <v>0</v>
      </c>
      <c r="AD6" s="277">
        <f>+'5. Flujo Agrícola'!AE3*'3. Matriz I-C-B'!$B3+'5. Flujo Agrícola'!AE39*'3. Matriz I-C-B'!$B3*'4. Factores'!AD13</f>
        <v>0</v>
      </c>
      <c r="AE6" s="277">
        <f>+'5. Flujo Agrícola'!AF3*'3. Matriz I-C-B'!$B3+'5. Flujo Agrícola'!AF39*'3. Matriz I-C-B'!$B3*'4. Factores'!AE13</f>
        <v>0</v>
      </c>
      <c r="AF6" s="278">
        <f>+'5. Flujo Agrícola'!AG3*'3. Matriz I-C-B'!$B3+'5. Flujo Agrícola'!AG39*'3. Matriz I-C-B'!$B3*'4. Factores'!AF13</f>
        <v>0</v>
      </c>
    </row>
    <row r="7" spans="1:32" x14ac:dyDescent="0.25">
      <c r="A7" s="275" t="str">
        <f>+'5. Flujo Agrícola'!B4</f>
        <v>Forraje</v>
      </c>
      <c r="B7" s="277">
        <f>+'5. Flujo Agrícola'!C4*'3. Matriz I-C-B'!$B4+'5. Flujo Agrícola'!C40*'3. Matriz I-C-B'!$B4</f>
        <v>4415963.5780000007</v>
      </c>
      <c r="C7" s="277">
        <f>+'5. Flujo Agrícola'!D4*'3. Matriz I-C-B'!$B4+'5. Flujo Agrícola'!D40*'3. Matriz I-C-B'!$B4*'4. Factores'!C14</f>
        <v>4433115.8385094348</v>
      </c>
      <c r="D7" s="277">
        <f>+'5. Flujo Agrícola'!E4*'3. Matriz I-C-B'!$B4+'5. Flujo Agrícola'!E40*'3. Matriz I-C-B'!$B4*'4. Factores'!D14</f>
        <v>4467420.3595283022</v>
      </c>
      <c r="E7" s="277">
        <f>+'5. Flujo Agrícola'!F4*'3. Matriz I-C-B'!$B4+'5. Flujo Agrícola'!F40*'3. Matriz I-C-B'!$B4*'4. Factores'!E14</f>
        <v>4518877.1410566047</v>
      </c>
      <c r="F7" s="277">
        <f>+'5. Flujo Agrícola'!G4*'3. Matriz I-C-B'!$B4+'5. Flujo Agrícola'!G40*'3. Matriz I-C-B'!$B4*'4. Factores'!F14</f>
        <v>4587486.1830943404</v>
      </c>
      <c r="G7" s="277">
        <f>+'5. Flujo Agrícola'!H4*'3. Matriz I-C-B'!$B4+'5. Flujo Agrícola'!H40*'3. Matriz I-C-B'!$B4*'4. Factores'!G14</f>
        <v>4615516.6505471701</v>
      </c>
      <c r="H7" s="277">
        <f>+'5. Flujo Agrícola'!I4*'3. Matriz I-C-B'!$B4+'5. Flujo Agrícola'!I40*'3. Matriz I-C-B'!$B4*'4. Factores'!H14</f>
        <v>4643547.1180000007</v>
      </c>
      <c r="I7" s="277">
        <f>+'5. Flujo Agrícola'!J4*'3. Matriz I-C-B'!$B4+'5. Flujo Agrícola'!J40*'3. Matriz I-C-B'!$B4*'4. Factores'!I14</f>
        <v>4643547.1180000007</v>
      </c>
      <c r="J7" s="277">
        <f>+'5. Flujo Agrícola'!K4*'3. Matriz I-C-B'!$B4+'5. Flujo Agrícola'!K40*'3. Matriz I-C-B'!$B4*'4. Factores'!J14</f>
        <v>4643547.1180000007</v>
      </c>
      <c r="K7" s="277">
        <f>+'5. Flujo Agrícola'!L4*'3. Matriz I-C-B'!$B4+'5. Flujo Agrícola'!L40*'3. Matriz I-C-B'!$B4*'4. Factores'!K14</f>
        <v>4643547.1180000007</v>
      </c>
      <c r="L7" s="277">
        <f>+'5. Flujo Agrícola'!M4*'3. Matriz I-C-B'!$B4+'5. Flujo Agrícola'!M40*'3. Matriz I-C-B'!$B4*'4. Factores'!L14</f>
        <v>4643547.1180000007</v>
      </c>
      <c r="M7" s="277">
        <f>+'5. Flujo Agrícola'!N4*'3. Matriz I-C-B'!$B4+'5. Flujo Agrícola'!N40*'3. Matriz I-C-B'!$B4*'4. Factores'!M14</f>
        <v>4643547.1180000007</v>
      </c>
      <c r="N7" s="277">
        <f>+'5. Flujo Agrícola'!O4*'3. Matriz I-C-B'!$B4+'5. Flujo Agrícola'!O40*'3. Matriz I-C-B'!$B4*'4. Factores'!N14</f>
        <v>4643547.1180000007</v>
      </c>
      <c r="O7" s="277">
        <f>+'5. Flujo Agrícola'!P4*'3. Matriz I-C-B'!$B4+'5. Flujo Agrícola'!P40*'3. Matriz I-C-B'!$B4*'4. Factores'!O14</f>
        <v>4643547.1180000007</v>
      </c>
      <c r="P7" s="277">
        <f>+'5. Flujo Agrícola'!Q4*'3. Matriz I-C-B'!$B4+'5. Flujo Agrícola'!Q40*'3. Matriz I-C-B'!$B4*'4. Factores'!P14</f>
        <v>4643547.1180000007</v>
      </c>
      <c r="Q7" s="277">
        <f>+'5. Flujo Agrícola'!R4*'3. Matriz I-C-B'!$B4+'5. Flujo Agrícola'!R40*'3. Matriz I-C-B'!$B4*'4. Factores'!Q14</f>
        <v>4643547.1180000007</v>
      </c>
      <c r="R7" s="277">
        <f>+'5. Flujo Agrícola'!S4*'3. Matriz I-C-B'!$B4+'5. Flujo Agrícola'!S40*'3. Matriz I-C-B'!$B4*'4. Factores'!R14</f>
        <v>4643547.1180000007</v>
      </c>
      <c r="S7" s="277">
        <f>+'5. Flujo Agrícola'!T4*'3. Matriz I-C-B'!$B4+'5. Flujo Agrícola'!T40*'3. Matriz I-C-B'!$B4*'4. Factores'!S14</f>
        <v>4643547.1180000007</v>
      </c>
      <c r="T7" s="277">
        <f>+'5. Flujo Agrícola'!U4*'3. Matriz I-C-B'!$B4+'5. Flujo Agrícola'!U40*'3. Matriz I-C-B'!$B4*'4. Factores'!T14</f>
        <v>4643547.1180000007</v>
      </c>
      <c r="U7" s="277">
        <f>+'5. Flujo Agrícola'!V4*'3. Matriz I-C-B'!$B4+'5. Flujo Agrícola'!V40*'3. Matriz I-C-B'!$B4*'4. Factores'!U14</f>
        <v>4643547.1180000007</v>
      </c>
      <c r="V7" s="277">
        <f>+'5. Flujo Agrícola'!W4*'3. Matriz I-C-B'!$B4+'5. Flujo Agrícola'!W40*'3. Matriz I-C-B'!$B4*'4. Factores'!V14</f>
        <v>4643547.1180000007</v>
      </c>
      <c r="W7" s="277">
        <f>+'5. Flujo Agrícola'!X4*'3. Matriz I-C-B'!$B4+'5. Flujo Agrícola'!X40*'3. Matriz I-C-B'!$B4*'4. Factores'!W14</f>
        <v>4643547.1180000007</v>
      </c>
      <c r="X7" s="277">
        <f>+'5. Flujo Agrícola'!Y4*'3. Matriz I-C-B'!$B4+'5. Flujo Agrícola'!Y40*'3. Matriz I-C-B'!$B4*'4. Factores'!X14</f>
        <v>4643547.1180000007</v>
      </c>
      <c r="Y7" s="277">
        <f>+'5. Flujo Agrícola'!Z4*'3. Matriz I-C-B'!$B4+'5. Flujo Agrícola'!Z40*'3. Matriz I-C-B'!$B4*'4. Factores'!Y14</f>
        <v>4643547.1180000007</v>
      </c>
      <c r="Z7" s="277">
        <f>+'5. Flujo Agrícola'!AA4*'3. Matriz I-C-B'!$B4+'5. Flujo Agrícola'!AA40*'3. Matriz I-C-B'!$B4*'4. Factores'!Z14</f>
        <v>4643547.1180000007</v>
      </c>
      <c r="AA7" s="277">
        <f>+'5. Flujo Agrícola'!AB4*'3. Matriz I-C-B'!$B4+'5. Flujo Agrícola'!AB40*'3. Matriz I-C-B'!$B4*'4. Factores'!AA14</f>
        <v>4643547.1180000007</v>
      </c>
      <c r="AB7" s="277">
        <f>+'5. Flujo Agrícola'!AC4*'3. Matriz I-C-B'!$B4+'5. Flujo Agrícola'!AC40*'3. Matriz I-C-B'!$B4*'4. Factores'!AB14</f>
        <v>4643547.1180000007</v>
      </c>
      <c r="AC7" s="277">
        <f>+'5. Flujo Agrícola'!AD4*'3. Matriz I-C-B'!$B4+'5. Flujo Agrícola'!AD40*'3. Matriz I-C-B'!$B4*'4. Factores'!AC14</f>
        <v>4643547.1180000007</v>
      </c>
      <c r="AD7" s="277">
        <f>+'5. Flujo Agrícola'!AE4*'3. Matriz I-C-B'!$B4+'5. Flujo Agrícola'!AE40*'3. Matriz I-C-B'!$B4*'4. Factores'!AD14</f>
        <v>4643547.1180000007</v>
      </c>
      <c r="AE7" s="277">
        <f>+'5. Flujo Agrícola'!AF4*'3. Matriz I-C-B'!$B4+'5. Flujo Agrícola'!AF40*'3. Matriz I-C-B'!$B4*'4. Factores'!AE14</f>
        <v>4643547.1180000007</v>
      </c>
      <c r="AF7" s="278">
        <f>+'5. Flujo Agrícola'!AG4*'3. Matriz I-C-B'!$B4+'5. Flujo Agrícola'!AG40*'3. Matriz I-C-B'!$B4*'4. Factores'!AF14</f>
        <v>4643547.1180000007</v>
      </c>
    </row>
    <row r="8" spans="1:32" x14ac:dyDescent="0.25">
      <c r="A8" s="275" t="str">
        <f>+'5. Flujo Agrícola'!B5</f>
        <v>Zapallo camote</v>
      </c>
      <c r="B8" s="277">
        <f ca="1">+'5. Flujo Agrícola'!C5*'3. Matriz I-C-B'!$B5+'5. Flujo Agrícola'!C41*'3. Matriz I-C-B'!$B5</f>
        <v>11259656.209524412</v>
      </c>
      <c r="C8" s="277">
        <f ca="1">+'5. Flujo Agrícola'!D5*'3. Matriz I-C-B'!$B5+'5. Flujo Agrícola'!D41*'3. Matriz I-C-B'!$B5*'4. Factores'!C15</f>
        <v>16235130.618573835</v>
      </c>
      <c r="D8" s="277">
        <f ca="1">+'5. Flujo Agrícola'!E5*'3. Matriz I-C-B'!$B5+'5. Flujo Agrícola'!E41*'3. Matriz I-C-B'!$B5*'4. Factores'!D15</f>
        <v>26186079.436672684</v>
      </c>
      <c r="E8" s="277">
        <f ca="1">+'5. Flujo Agrícola'!F5*'3. Matriz I-C-B'!$B5+'5. Flujo Agrícola'!F41*'3. Matriz I-C-B'!$B5*'4. Factores'!E15</f>
        <v>41112502.663820967</v>
      </c>
      <c r="F8" s="277">
        <f ca="1">+'5. Flujo Agrícola'!G5*'3. Matriz I-C-B'!$B5+'5. Flujo Agrícola'!G41*'3. Matriz I-C-B'!$B5*'4. Factores'!F15</f>
        <v>61014400.300018653</v>
      </c>
      <c r="G8" s="277">
        <f ca="1">+'5. Flujo Agrícola'!H5*'3. Matriz I-C-B'!$B5+'5. Flujo Agrícola'!H41*'3. Matriz I-C-B'!$B5*'4. Factores'!G15</f>
        <v>69145391.163207904</v>
      </c>
      <c r="H8" s="277">
        <f ca="1">+'5. Flujo Agrícola'!I5*'3. Matriz I-C-B'!$B5+'5. Flujo Agrícola'!I41*'3. Matriz I-C-B'!$B5*'4. Factores'!H15</f>
        <v>77276382.026397169</v>
      </c>
      <c r="I8" s="277">
        <f ca="1">+'5. Flujo Agrícola'!J5*'3. Matriz I-C-B'!$B5+'5. Flujo Agrícola'!J41*'3. Matriz I-C-B'!$B5*'4. Factores'!I15</f>
        <v>77276382.026397169</v>
      </c>
      <c r="J8" s="277">
        <f ca="1">+'5. Flujo Agrícola'!K5*'3. Matriz I-C-B'!$B5+'5. Flujo Agrícola'!K41*'3. Matriz I-C-B'!$B5*'4. Factores'!J15</f>
        <v>77276382.026397169</v>
      </c>
      <c r="K8" s="277">
        <f ca="1">+'5. Flujo Agrícola'!L5*'3. Matriz I-C-B'!$B5+'5. Flujo Agrícola'!L41*'3. Matriz I-C-B'!$B5*'4. Factores'!K15</f>
        <v>77276382.026397169</v>
      </c>
      <c r="L8" s="277">
        <f ca="1">+'5. Flujo Agrícola'!M5*'3. Matriz I-C-B'!$B5+'5. Flujo Agrícola'!M41*'3. Matriz I-C-B'!$B5*'4. Factores'!L15</f>
        <v>77276382.026397169</v>
      </c>
      <c r="M8" s="277">
        <f ca="1">+'5. Flujo Agrícola'!N5*'3. Matriz I-C-B'!$B5+'5. Flujo Agrícola'!N41*'3. Matriz I-C-B'!$B5*'4. Factores'!M15</f>
        <v>77276382.026397169</v>
      </c>
      <c r="N8" s="277">
        <f ca="1">+'5. Flujo Agrícola'!O5*'3. Matriz I-C-B'!$B5+'5. Flujo Agrícola'!O41*'3. Matriz I-C-B'!$B5*'4. Factores'!N15</f>
        <v>77276382.026397169</v>
      </c>
      <c r="O8" s="277">
        <f ca="1">+'5. Flujo Agrícola'!P5*'3. Matriz I-C-B'!$B5+'5. Flujo Agrícola'!P41*'3. Matriz I-C-B'!$B5*'4. Factores'!O15</f>
        <v>77276382.026397169</v>
      </c>
      <c r="P8" s="277">
        <f ca="1">+'5. Flujo Agrícola'!Q5*'3. Matriz I-C-B'!$B5+'5. Flujo Agrícola'!Q41*'3. Matriz I-C-B'!$B5*'4. Factores'!P15</f>
        <v>77276382.026397169</v>
      </c>
      <c r="Q8" s="277">
        <f ca="1">+'5. Flujo Agrícola'!R5*'3. Matriz I-C-B'!$B5+'5. Flujo Agrícola'!R41*'3. Matriz I-C-B'!$B5*'4. Factores'!Q15</f>
        <v>77276382.026397169</v>
      </c>
      <c r="R8" s="277">
        <f ca="1">+'5. Flujo Agrícola'!S5*'3. Matriz I-C-B'!$B5+'5. Flujo Agrícola'!S41*'3. Matriz I-C-B'!$B5*'4. Factores'!R15</f>
        <v>77276382.026397169</v>
      </c>
      <c r="S8" s="277">
        <f ca="1">+'5. Flujo Agrícola'!T5*'3. Matriz I-C-B'!$B5+'5. Flujo Agrícola'!T41*'3. Matriz I-C-B'!$B5*'4. Factores'!S15</f>
        <v>77276382.026397169</v>
      </c>
      <c r="T8" s="277">
        <f ca="1">+'5. Flujo Agrícola'!U5*'3. Matriz I-C-B'!$B5+'5. Flujo Agrícola'!U41*'3. Matriz I-C-B'!$B5*'4. Factores'!T15</f>
        <v>77276382.026397169</v>
      </c>
      <c r="U8" s="277">
        <f ca="1">+'5. Flujo Agrícola'!V5*'3. Matriz I-C-B'!$B5+'5. Flujo Agrícola'!V41*'3. Matriz I-C-B'!$B5*'4. Factores'!U15</f>
        <v>77276382.026397169</v>
      </c>
      <c r="V8" s="277">
        <f ca="1">+'5. Flujo Agrícola'!W5*'3. Matriz I-C-B'!$B5+'5. Flujo Agrícola'!W41*'3. Matriz I-C-B'!$B5*'4. Factores'!V15</f>
        <v>77276382.026397169</v>
      </c>
      <c r="W8" s="277">
        <f ca="1">+'5. Flujo Agrícola'!X5*'3. Matriz I-C-B'!$B5+'5. Flujo Agrícola'!X41*'3. Matriz I-C-B'!$B5*'4. Factores'!W15</f>
        <v>77276382.026397169</v>
      </c>
      <c r="X8" s="277">
        <f ca="1">+'5. Flujo Agrícola'!Y5*'3. Matriz I-C-B'!$B5+'5. Flujo Agrícola'!Y41*'3. Matriz I-C-B'!$B5*'4. Factores'!X15</f>
        <v>77276382.026397169</v>
      </c>
      <c r="Y8" s="277">
        <f ca="1">+'5. Flujo Agrícola'!Z5*'3. Matriz I-C-B'!$B5+'5. Flujo Agrícola'!Z41*'3. Matriz I-C-B'!$B5*'4. Factores'!Y15</f>
        <v>77276382.026397169</v>
      </c>
      <c r="Z8" s="277">
        <f ca="1">+'5. Flujo Agrícola'!AA5*'3. Matriz I-C-B'!$B5+'5. Flujo Agrícola'!AA41*'3. Matriz I-C-B'!$B5*'4. Factores'!Z15</f>
        <v>77276382.026397169</v>
      </c>
      <c r="AA8" s="277">
        <f ca="1">+'5. Flujo Agrícola'!AB5*'3. Matriz I-C-B'!$B5+'5. Flujo Agrícola'!AB41*'3. Matriz I-C-B'!$B5*'4. Factores'!AA15</f>
        <v>77276382.026397169</v>
      </c>
      <c r="AB8" s="277">
        <f ca="1">+'5. Flujo Agrícola'!AC5*'3. Matriz I-C-B'!$B5+'5. Flujo Agrícola'!AC41*'3. Matriz I-C-B'!$B5*'4. Factores'!AB15</f>
        <v>77276382.026397169</v>
      </c>
      <c r="AC8" s="277">
        <f ca="1">+'5. Flujo Agrícola'!AD5*'3. Matriz I-C-B'!$B5+'5. Flujo Agrícola'!AD41*'3. Matriz I-C-B'!$B5*'4. Factores'!AC15</f>
        <v>77276382.026397169</v>
      </c>
      <c r="AD8" s="277">
        <f ca="1">+'5. Flujo Agrícola'!AE5*'3. Matriz I-C-B'!$B5+'5. Flujo Agrícola'!AE41*'3. Matriz I-C-B'!$B5*'4. Factores'!AD15</f>
        <v>77276382.026397169</v>
      </c>
      <c r="AE8" s="277">
        <f ca="1">+'5. Flujo Agrícola'!AF5*'3. Matriz I-C-B'!$B5+'5. Flujo Agrícola'!AF41*'3. Matriz I-C-B'!$B5*'4. Factores'!AE15</f>
        <v>77276382.026397169</v>
      </c>
      <c r="AF8" s="278">
        <f ca="1">+'5. Flujo Agrícola'!AG5*'3. Matriz I-C-B'!$B5+'5. Flujo Agrícola'!AG41*'3. Matriz I-C-B'!$B5*'4. Factores'!AF15</f>
        <v>77276382.026397169</v>
      </c>
    </row>
    <row r="9" spans="1:32" x14ac:dyDescent="0.25">
      <c r="A9" s="275" t="str">
        <f>+'5. Flujo Agrícola'!B6</f>
        <v>Arveja</v>
      </c>
      <c r="B9" s="277">
        <f ca="1">+'5. Flujo Agrícola'!C6*'3. Matriz I-C-B'!$B6+'5. Flujo Agrícola'!C42*'3. Matriz I-C-B'!$B6</f>
        <v>55100881.499945417</v>
      </c>
      <c r="C9" s="277">
        <f ca="1">+'5. Flujo Agrícola'!D6*'3. Matriz I-C-B'!$B6+'5. Flujo Agrícola'!D42*'3. Matriz I-C-B'!$B6*'4. Factores'!C16</f>
        <v>66210397.940616474</v>
      </c>
      <c r="D9" s="277">
        <f ca="1">+'5. Flujo Agrícola'!E6*'3. Matriz I-C-B'!$B6+'5. Flujo Agrícola'!E42*'3. Matriz I-C-B'!$B6*'4. Factores'!D16</f>
        <v>88429430.821958587</v>
      </c>
      <c r="E9" s="277">
        <f ca="1">+'5. Flujo Agrícola'!F6*'3. Matriz I-C-B'!$B6+'5. Flujo Agrícola'!F42*'3. Matriz I-C-B'!$B6*'4. Factores'!E16</f>
        <v>121757980.14397174</v>
      </c>
      <c r="F9" s="277">
        <f ca="1">+'5. Flujo Agrícola'!G6*'3. Matriz I-C-B'!$B6+'5. Flujo Agrícola'!G42*'3. Matriz I-C-B'!$B6*'4. Factores'!F16</f>
        <v>166196045.90665597</v>
      </c>
      <c r="G9" s="277">
        <f ca="1">+'5. Flujo Agrícola'!H6*'3. Matriz I-C-B'!$B6+'5. Flujo Agrícola'!H42*'3. Matriz I-C-B'!$B6*'4. Factores'!G16</f>
        <v>184351375.27771088</v>
      </c>
      <c r="H9" s="277">
        <f ca="1">+'5. Flujo Agrícola'!I6*'3. Matriz I-C-B'!$B6+'5. Flujo Agrícola'!I42*'3. Matriz I-C-B'!$B6*'4. Factores'!H16</f>
        <v>202506704.6487658</v>
      </c>
      <c r="I9" s="277">
        <f ca="1">+'5. Flujo Agrícola'!J6*'3. Matriz I-C-B'!$B6+'5. Flujo Agrícola'!J42*'3. Matriz I-C-B'!$B6*'4. Factores'!I16</f>
        <v>202506704.6487658</v>
      </c>
      <c r="J9" s="277">
        <f ca="1">+'5. Flujo Agrícola'!K6*'3. Matriz I-C-B'!$B6+'5. Flujo Agrícola'!K42*'3. Matriz I-C-B'!$B6*'4. Factores'!J16</f>
        <v>202506704.6487658</v>
      </c>
      <c r="K9" s="277">
        <f ca="1">+'5. Flujo Agrícola'!L6*'3. Matriz I-C-B'!$B6+'5. Flujo Agrícola'!L42*'3. Matriz I-C-B'!$B6*'4. Factores'!K16</f>
        <v>202506704.6487658</v>
      </c>
      <c r="L9" s="277">
        <f ca="1">+'5. Flujo Agrícola'!M6*'3. Matriz I-C-B'!$B6+'5. Flujo Agrícola'!M42*'3. Matriz I-C-B'!$B6*'4. Factores'!L16</f>
        <v>202506704.6487658</v>
      </c>
      <c r="M9" s="277">
        <f ca="1">+'5. Flujo Agrícola'!N6*'3. Matriz I-C-B'!$B6+'5. Flujo Agrícola'!N42*'3. Matriz I-C-B'!$B6*'4. Factores'!M16</f>
        <v>202506704.6487658</v>
      </c>
      <c r="N9" s="277">
        <f ca="1">+'5. Flujo Agrícola'!O6*'3. Matriz I-C-B'!$B6+'5. Flujo Agrícola'!O42*'3. Matriz I-C-B'!$B6*'4. Factores'!N16</f>
        <v>202506704.6487658</v>
      </c>
      <c r="O9" s="277">
        <f ca="1">+'5. Flujo Agrícola'!P6*'3. Matriz I-C-B'!$B6+'5. Flujo Agrícola'!P42*'3. Matriz I-C-B'!$B6*'4. Factores'!O16</f>
        <v>202506704.6487658</v>
      </c>
      <c r="P9" s="277">
        <f ca="1">+'5. Flujo Agrícola'!Q6*'3. Matriz I-C-B'!$B6+'5. Flujo Agrícola'!Q42*'3. Matriz I-C-B'!$B6*'4. Factores'!P16</f>
        <v>202506704.6487658</v>
      </c>
      <c r="Q9" s="277">
        <f ca="1">+'5. Flujo Agrícola'!R6*'3. Matriz I-C-B'!$B6+'5. Flujo Agrícola'!R42*'3. Matriz I-C-B'!$B6*'4. Factores'!Q16</f>
        <v>202506704.6487658</v>
      </c>
      <c r="R9" s="277">
        <f ca="1">+'5. Flujo Agrícola'!S6*'3. Matriz I-C-B'!$B6+'5. Flujo Agrícola'!S42*'3. Matriz I-C-B'!$B6*'4. Factores'!R16</f>
        <v>202506704.6487658</v>
      </c>
      <c r="S9" s="277">
        <f ca="1">+'5. Flujo Agrícola'!T6*'3. Matriz I-C-B'!$B6+'5. Flujo Agrícola'!T42*'3. Matriz I-C-B'!$B6*'4. Factores'!S16</f>
        <v>202506704.6487658</v>
      </c>
      <c r="T9" s="277">
        <f ca="1">+'5. Flujo Agrícola'!U6*'3. Matriz I-C-B'!$B6+'5. Flujo Agrícola'!U42*'3. Matriz I-C-B'!$B6*'4. Factores'!T16</f>
        <v>202506704.6487658</v>
      </c>
      <c r="U9" s="277">
        <f ca="1">+'5. Flujo Agrícola'!V6*'3. Matriz I-C-B'!$B6+'5. Flujo Agrícola'!V42*'3. Matriz I-C-B'!$B6*'4. Factores'!U16</f>
        <v>202506704.6487658</v>
      </c>
      <c r="V9" s="277">
        <f ca="1">+'5. Flujo Agrícola'!W6*'3. Matriz I-C-B'!$B6+'5. Flujo Agrícola'!W42*'3. Matriz I-C-B'!$B6*'4. Factores'!V16</f>
        <v>202506704.6487658</v>
      </c>
      <c r="W9" s="277">
        <f ca="1">+'5. Flujo Agrícola'!X6*'3. Matriz I-C-B'!$B6+'5. Flujo Agrícola'!X42*'3. Matriz I-C-B'!$B6*'4. Factores'!W16</f>
        <v>202506704.6487658</v>
      </c>
      <c r="X9" s="277">
        <f ca="1">+'5. Flujo Agrícola'!Y6*'3. Matriz I-C-B'!$B6+'5. Flujo Agrícola'!Y42*'3. Matriz I-C-B'!$B6*'4. Factores'!X16</f>
        <v>202506704.6487658</v>
      </c>
      <c r="Y9" s="277">
        <f ca="1">+'5. Flujo Agrícola'!Z6*'3. Matriz I-C-B'!$B6+'5. Flujo Agrícola'!Z42*'3. Matriz I-C-B'!$B6*'4. Factores'!Y16</f>
        <v>202506704.6487658</v>
      </c>
      <c r="Z9" s="277">
        <f ca="1">+'5. Flujo Agrícola'!AA6*'3. Matriz I-C-B'!$B6+'5. Flujo Agrícola'!AA42*'3. Matriz I-C-B'!$B6*'4. Factores'!Z16</f>
        <v>202506704.6487658</v>
      </c>
      <c r="AA9" s="277">
        <f ca="1">+'5. Flujo Agrícola'!AB6*'3. Matriz I-C-B'!$B6+'5. Flujo Agrícola'!AB42*'3. Matriz I-C-B'!$B6*'4. Factores'!AA16</f>
        <v>202506704.6487658</v>
      </c>
      <c r="AB9" s="277">
        <f ca="1">+'5. Flujo Agrícola'!AC6*'3. Matriz I-C-B'!$B6+'5. Flujo Agrícola'!AC42*'3. Matriz I-C-B'!$B6*'4. Factores'!AB16</f>
        <v>202506704.6487658</v>
      </c>
      <c r="AC9" s="277">
        <f ca="1">+'5. Flujo Agrícola'!AD6*'3. Matriz I-C-B'!$B6+'5. Flujo Agrícola'!AD42*'3. Matriz I-C-B'!$B6*'4. Factores'!AC16</f>
        <v>202506704.6487658</v>
      </c>
      <c r="AD9" s="277">
        <f ca="1">+'5. Flujo Agrícola'!AE6*'3. Matriz I-C-B'!$B6+'5. Flujo Agrícola'!AE42*'3. Matriz I-C-B'!$B6*'4. Factores'!AD16</f>
        <v>202506704.6487658</v>
      </c>
      <c r="AE9" s="277">
        <f ca="1">+'5. Flujo Agrícola'!AF6*'3. Matriz I-C-B'!$B6+'5. Flujo Agrícola'!AF42*'3. Matriz I-C-B'!$B6*'4. Factores'!AE16</f>
        <v>202506704.6487658</v>
      </c>
      <c r="AF9" s="278">
        <f ca="1">+'5. Flujo Agrícola'!AG6*'3. Matriz I-C-B'!$B6+'5. Flujo Agrícola'!AG42*'3. Matriz I-C-B'!$B6*'4. Factores'!AF16</f>
        <v>202506704.6487658</v>
      </c>
    </row>
    <row r="10" spans="1:32" x14ac:dyDescent="0.25">
      <c r="A10" s="275" t="str">
        <f>+'5. Flujo Agrícola'!B7</f>
        <v>Cebolla</v>
      </c>
      <c r="B10" s="277">
        <f ca="1">+'5. Flujo Agrícola'!C7*'3. Matriz I-C-B'!$B7+'5. Flujo Agrícola'!C43*'3. Matriz I-C-B'!$B7</f>
        <v>242385888.6758076</v>
      </c>
      <c r="C10" s="277">
        <f ca="1">+'5. Flujo Agrícola'!D7*'3. Matriz I-C-B'!$B7+'5. Flujo Agrícola'!D43*'3. Matriz I-C-B'!$B7*'4. Factores'!C17</f>
        <v>268567846.38132876</v>
      </c>
      <c r="D10" s="277">
        <f ca="1">+'5. Flujo Agrícola'!E7*'3. Matriz I-C-B'!$B7+'5. Flujo Agrícola'!E43*'3. Matriz I-C-B'!$B7*'4. Factores'!D17</f>
        <v>320931761.79237109</v>
      </c>
      <c r="E10" s="277">
        <f ca="1">+'5. Flujo Agrícola'!F7*'3. Matriz I-C-B'!$B7+'5. Flujo Agrícola'!F43*'3. Matriz I-C-B'!$B7*'4. Factores'!E17</f>
        <v>399477634.90893459</v>
      </c>
      <c r="F10" s="277">
        <f ca="1">+'5. Flujo Agrícola'!G7*'3. Matriz I-C-B'!$B7+'5. Flujo Agrícola'!G43*'3. Matriz I-C-B'!$B7*'4. Factores'!F17</f>
        <v>504205465.73101926</v>
      </c>
      <c r="G10" s="277">
        <f ca="1">+'5. Flujo Agrícola'!H7*'3. Matriz I-C-B'!$B7+'5. Flujo Agrícola'!H43*'3. Matriz I-C-B'!$B7*'4. Factores'!G17</f>
        <v>546992392.44032025</v>
      </c>
      <c r="H10" s="277">
        <f ca="1">+'5. Flujo Agrícola'!I7*'3. Matriz I-C-B'!$B7+'5. Flujo Agrícola'!I43*'3. Matriz I-C-B'!$B7*'4. Factores'!H17</f>
        <v>589779319.14962113</v>
      </c>
      <c r="I10" s="277">
        <f ca="1">+'5. Flujo Agrícola'!J7*'3. Matriz I-C-B'!$B7+'5. Flujo Agrícola'!J43*'3. Matriz I-C-B'!$B7*'4. Factores'!I17</f>
        <v>589779319.14962113</v>
      </c>
      <c r="J10" s="277">
        <f ca="1">+'5. Flujo Agrícola'!K7*'3. Matriz I-C-B'!$B7+'5. Flujo Agrícola'!K43*'3. Matriz I-C-B'!$B7*'4. Factores'!J17</f>
        <v>589779319.14962113</v>
      </c>
      <c r="K10" s="277">
        <f ca="1">+'5. Flujo Agrícola'!L7*'3. Matriz I-C-B'!$B7+'5. Flujo Agrícola'!L43*'3. Matriz I-C-B'!$B7*'4. Factores'!K17</f>
        <v>589779319.14962113</v>
      </c>
      <c r="L10" s="277">
        <f ca="1">+'5. Flujo Agrícola'!M7*'3. Matriz I-C-B'!$B7+'5. Flujo Agrícola'!M43*'3. Matriz I-C-B'!$B7*'4. Factores'!L17</f>
        <v>589779319.14962113</v>
      </c>
      <c r="M10" s="277">
        <f ca="1">+'5. Flujo Agrícola'!N7*'3. Matriz I-C-B'!$B7+'5. Flujo Agrícola'!N43*'3. Matriz I-C-B'!$B7*'4. Factores'!M17</f>
        <v>589779319.14962113</v>
      </c>
      <c r="N10" s="277">
        <f ca="1">+'5. Flujo Agrícola'!O7*'3. Matriz I-C-B'!$B7+'5. Flujo Agrícola'!O43*'3. Matriz I-C-B'!$B7*'4. Factores'!N17</f>
        <v>589779319.14962113</v>
      </c>
      <c r="O10" s="277">
        <f ca="1">+'5. Flujo Agrícola'!P7*'3. Matriz I-C-B'!$B7+'5. Flujo Agrícola'!P43*'3. Matriz I-C-B'!$B7*'4. Factores'!O17</f>
        <v>589779319.14962113</v>
      </c>
      <c r="P10" s="277">
        <f ca="1">+'5. Flujo Agrícola'!Q7*'3. Matriz I-C-B'!$B7+'5. Flujo Agrícola'!Q43*'3. Matriz I-C-B'!$B7*'4. Factores'!P17</f>
        <v>589779319.14962113</v>
      </c>
      <c r="Q10" s="277">
        <f ca="1">+'5. Flujo Agrícola'!R7*'3. Matriz I-C-B'!$B7+'5. Flujo Agrícola'!R43*'3. Matriz I-C-B'!$B7*'4. Factores'!Q17</f>
        <v>589779319.14962113</v>
      </c>
      <c r="R10" s="277">
        <f ca="1">+'5. Flujo Agrícola'!S7*'3. Matriz I-C-B'!$B7+'5. Flujo Agrícola'!S43*'3. Matriz I-C-B'!$B7*'4. Factores'!R17</f>
        <v>589779319.14962113</v>
      </c>
      <c r="S10" s="277">
        <f ca="1">+'5. Flujo Agrícola'!T7*'3. Matriz I-C-B'!$B7+'5. Flujo Agrícola'!T43*'3. Matriz I-C-B'!$B7*'4. Factores'!S17</f>
        <v>589779319.14962113</v>
      </c>
      <c r="T10" s="277">
        <f ca="1">+'5. Flujo Agrícola'!U7*'3. Matriz I-C-B'!$B7+'5. Flujo Agrícola'!U43*'3. Matriz I-C-B'!$B7*'4. Factores'!T17</f>
        <v>589779319.14962113</v>
      </c>
      <c r="U10" s="277">
        <f ca="1">+'5. Flujo Agrícola'!V7*'3. Matriz I-C-B'!$B7+'5. Flujo Agrícola'!V43*'3. Matriz I-C-B'!$B7*'4. Factores'!U17</f>
        <v>589779319.14962113</v>
      </c>
      <c r="V10" s="277">
        <f ca="1">+'5. Flujo Agrícola'!W7*'3. Matriz I-C-B'!$B7+'5. Flujo Agrícola'!W43*'3. Matriz I-C-B'!$B7*'4. Factores'!V17</f>
        <v>589779319.14962113</v>
      </c>
      <c r="W10" s="277">
        <f ca="1">+'5. Flujo Agrícola'!X7*'3. Matriz I-C-B'!$B7+'5. Flujo Agrícola'!X43*'3. Matriz I-C-B'!$B7*'4. Factores'!W17</f>
        <v>589779319.14962113</v>
      </c>
      <c r="X10" s="277">
        <f ca="1">+'5. Flujo Agrícola'!Y7*'3. Matriz I-C-B'!$B7+'5. Flujo Agrícola'!Y43*'3. Matriz I-C-B'!$B7*'4. Factores'!X17</f>
        <v>589779319.14962113</v>
      </c>
      <c r="Y10" s="277">
        <f ca="1">+'5. Flujo Agrícola'!Z7*'3. Matriz I-C-B'!$B7+'5. Flujo Agrícola'!Z43*'3. Matriz I-C-B'!$B7*'4. Factores'!Y17</f>
        <v>589779319.14962113</v>
      </c>
      <c r="Z10" s="277">
        <f ca="1">+'5. Flujo Agrícola'!AA7*'3. Matriz I-C-B'!$B7+'5. Flujo Agrícola'!AA43*'3. Matriz I-C-B'!$B7*'4. Factores'!Z17</f>
        <v>589779319.14962113</v>
      </c>
      <c r="AA10" s="277">
        <f ca="1">+'5. Flujo Agrícola'!AB7*'3. Matriz I-C-B'!$B7+'5. Flujo Agrícola'!AB43*'3. Matriz I-C-B'!$B7*'4. Factores'!AA17</f>
        <v>589779319.14962113</v>
      </c>
      <c r="AB10" s="277">
        <f ca="1">+'5. Flujo Agrícola'!AC7*'3. Matriz I-C-B'!$B7+'5. Flujo Agrícola'!AC43*'3. Matriz I-C-B'!$B7*'4. Factores'!AB17</f>
        <v>589779319.14962113</v>
      </c>
      <c r="AC10" s="277">
        <f ca="1">+'5. Flujo Agrícola'!AD7*'3. Matriz I-C-B'!$B7+'5. Flujo Agrícola'!AD43*'3. Matriz I-C-B'!$B7*'4. Factores'!AC17</f>
        <v>589779319.14962113</v>
      </c>
      <c r="AD10" s="277">
        <f ca="1">+'5. Flujo Agrícola'!AE7*'3. Matriz I-C-B'!$B7+'5. Flujo Agrícola'!AE43*'3. Matriz I-C-B'!$B7*'4. Factores'!AD17</f>
        <v>589779319.14962113</v>
      </c>
      <c r="AE10" s="277">
        <f ca="1">+'5. Flujo Agrícola'!AF7*'3. Matriz I-C-B'!$B7+'5. Flujo Agrícola'!AF43*'3. Matriz I-C-B'!$B7*'4. Factores'!AE17</f>
        <v>589779319.14962113</v>
      </c>
      <c r="AF10" s="278">
        <f ca="1">+'5. Flujo Agrícola'!AG7*'3. Matriz I-C-B'!$B7+'5. Flujo Agrícola'!AG43*'3. Matriz I-C-B'!$B7*'4. Factores'!AF17</f>
        <v>589779319.14962113</v>
      </c>
    </row>
    <row r="11" spans="1:32" x14ac:dyDescent="0.25">
      <c r="A11" s="275" t="str">
        <f>+'5. Flujo Agrícola'!B8</f>
        <v>Lechuga</v>
      </c>
      <c r="B11" s="277">
        <f ca="1">+'5. Flujo Agrícola'!C8*'3. Matriz I-C-B'!$B8+'5. Flujo Agrícola'!C44*'3. Matriz I-C-B'!$B8</f>
        <v>4489130.9658137048</v>
      </c>
      <c r="C11" s="277">
        <f ca="1">+'5. Flujo Agrícola'!D8*'3. Matriz I-C-B'!$B8+'5. Flujo Agrícola'!D44*'3. Matriz I-C-B'!$B8*'4. Factores'!C18</f>
        <v>9998078.2196769342</v>
      </c>
      <c r="D11" s="277">
        <f ca="1">+'5. Flujo Agrícola'!E8*'3. Matriz I-C-B'!$B8+'5. Flujo Agrícola'!E44*'3. Matriz I-C-B'!$B8*'4. Factores'!D18</f>
        <v>21015972.727403395</v>
      </c>
      <c r="E11" s="277">
        <f ca="1">+'5. Flujo Agrícola'!F8*'3. Matriz I-C-B'!$B8+'5. Flujo Agrícola'!F44*'3. Matriz I-C-B'!$B8*'4. Factores'!E18</f>
        <v>37542814.488993086</v>
      </c>
      <c r="F11" s="277">
        <f ca="1">+'5. Flujo Agrícola'!G8*'3. Matriz I-C-B'!$B8+'5. Flujo Agrícola'!G44*'3. Matriz I-C-B'!$B8*'4. Factores'!F18</f>
        <v>59578603.504446</v>
      </c>
      <c r="G11" s="277">
        <f ca="1">+'5. Flujo Agrícola'!H8*'3. Matriz I-C-B'!$B8+'5. Flujo Agrícola'!H44*'3. Matriz I-C-B'!$B8*'4. Factores'!G18</f>
        <v>68581403.258673117</v>
      </c>
      <c r="H11" s="277">
        <f ca="1">+'5. Flujo Agrícola'!I8*'3. Matriz I-C-B'!$B8+'5. Flujo Agrícola'!I44*'3. Matriz I-C-B'!$B8*'4. Factores'!H18</f>
        <v>77584203.012900248</v>
      </c>
      <c r="I11" s="277">
        <f ca="1">+'5. Flujo Agrícola'!J8*'3. Matriz I-C-B'!$B8+'5. Flujo Agrícola'!J44*'3. Matriz I-C-B'!$B8*'4. Factores'!I18</f>
        <v>77584203.012900248</v>
      </c>
      <c r="J11" s="277">
        <f ca="1">+'5. Flujo Agrícola'!K8*'3. Matriz I-C-B'!$B8+'5. Flujo Agrícola'!K44*'3. Matriz I-C-B'!$B8*'4. Factores'!J18</f>
        <v>77584203.012900248</v>
      </c>
      <c r="K11" s="277">
        <f ca="1">+'5. Flujo Agrícola'!L8*'3. Matriz I-C-B'!$B8+'5. Flujo Agrícola'!L44*'3. Matriz I-C-B'!$B8*'4. Factores'!K18</f>
        <v>77584203.012900248</v>
      </c>
      <c r="L11" s="277">
        <f ca="1">+'5. Flujo Agrícola'!M8*'3. Matriz I-C-B'!$B8+'5. Flujo Agrícola'!M44*'3. Matriz I-C-B'!$B8*'4. Factores'!L18</f>
        <v>77584203.012900248</v>
      </c>
      <c r="M11" s="277">
        <f ca="1">+'5. Flujo Agrícola'!N8*'3. Matriz I-C-B'!$B8+'5. Flujo Agrícola'!N44*'3. Matriz I-C-B'!$B8*'4. Factores'!M18</f>
        <v>77584203.012900248</v>
      </c>
      <c r="N11" s="277">
        <f ca="1">+'5. Flujo Agrícola'!O8*'3. Matriz I-C-B'!$B8+'5. Flujo Agrícola'!O44*'3. Matriz I-C-B'!$B8*'4. Factores'!N18</f>
        <v>77584203.012900248</v>
      </c>
      <c r="O11" s="277">
        <f ca="1">+'5. Flujo Agrícola'!P8*'3. Matriz I-C-B'!$B8+'5. Flujo Agrícola'!P44*'3. Matriz I-C-B'!$B8*'4. Factores'!O18</f>
        <v>77584203.012900248</v>
      </c>
      <c r="P11" s="277">
        <f ca="1">+'5. Flujo Agrícola'!Q8*'3. Matriz I-C-B'!$B8+'5. Flujo Agrícola'!Q44*'3. Matriz I-C-B'!$B8*'4. Factores'!P18</f>
        <v>77584203.012900248</v>
      </c>
      <c r="Q11" s="277">
        <f ca="1">+'5. Flujo Agrícola'!R8*'3. Matriz I-C-B'!$B8+'5. Flujo Agrícola'!R44*'3. Matriz I-C-B'!$B8*'4. Factores'!Q18</f>
        <v>77584203.012900248</v>
      </c>
      <c r="R11" s="277">
        <f ca="1">+'5. Flujo Agrícola'!S8*'3. Matriz I-C-B'!$B8+'5. Flujo Agrícola'!S44*'3. Matriz I-C-B'!$B8*'4. Factores'!R18</f>
        <v>77584203.012900248</v>
      </c>
      <c r="S11" s="277">
        <f ca="1">+'5. Flujo Agrícola'!T8*'3. Matriz I-C-B'!$B8+'5. Flujo Agrícola'!T44*'3. Matriz I-C-B'!$B8*'4. Factores'!S18</f>
        <v>77584203.012900248</v>
      </c>
      <c r="T11" s="277">
        <f ca="1">+'5. Flujo Agrícola'!U8*'3. Matriz I-C-B'!$B8+'5. Flujo Agrícola'!U44*'3. Matriz I-C-B'!$B8*'4. Factores'!T18</f>
        <v>77584203.012900248</v>
      </c>
      <c r="U11" s="277">
        <f ca="1">+'5. Flujo Agrícola'!V8*'3. Matriz I-C-B'!$B8+'5. Flujo Agrícola'!V44*'3. Matriz I-C-B'!$B8*'4. Factores'!U18</f>
        <v>77584203.012900248</v>
      </c>
      <c r="V11" s="277">
        <f ca="1">+'5. Flujo Agrícola'!W8*'3. Matriz I-C-B'!$B8+'5. Flujo Agrícola'!W44*'3. Matriz I-C-B'!$B8*'4. Factores'!V18</f>
        <v>77584203.012900248</v>
      </c>
      <c r="W11" s="277">
        <f ca="1">+'5. Flujo Agrícola'!X8*'3. Matriz I-C-B'!$B8+'5. Flujo Agrícola'!X44*'3. Matriz I-C-B'!$B8*'4. Factores'!W18</f>
        <v>77584203.012900248</v>
      </c>
      <c r="X11" s="277">
        <f ca="1">+'5. Flujo Agrícola'!Y8*'3. Matriz I-C-B'!$B8+'5. Flujo Agrícola'!Y44*'3. Matriz I-C-B'!$B8*'4. Factores'!X18</f>
        <v>77584203.012900248</v>
      </c>
      <c r="Y11" s="277">
        <f ca="1">+'5. Flujo Agrícola'!Z8*'3. Matriz I-C-B'!$B8+'5. Flujo Agrícola'!Z44*'3. Matriz I-C-B'!$B8*'4. Factores'!Y18</f>
        <v>77584203.012900248</v>
      </c>
      <c r="Z11" s="277">
        <f ca="1">+'5. Flujo Agrícola'!AA8*'3. Matriz I-C-B'!$B8+'5. Flujo Agrícola'!AA44*'3. Matriz I-C-B'!$B8*'4. Factores'!Z18</f>
        <v>77584203.012900248</v>
      </c>
      <c r="AA11" s="277">
        <f ca="1">+'5. Flujo Agrícola'!AB8*'3. Matriz I-C-B'!$B8+'5. Flujo Agrícola'!AB44*'3. Matriz I-C-B'!$B8*'4. Factores'!AA18</f>
        <v>77584203.012900248</v>
      </c>
      <c r="AB11" s="277">
        <f ca="1">+'5. Flujo Agrícola'!AC8*'3. Matriz I-C-B'!$B8+'5. Flujo Agrícola'!AC44*'3. Matriz I-C-B'!$B8*'4. Factores'!AB18</f>
        <v>77584203.012900248</v>
      </c>
      <c r="AC11" s="277">
        <f ca="1">+'5. Flujo Agrícola'!AD8*'3. Matriz I-C-B'!$B8+'5. Flujo Agrícola'!AD44*'3. Matriz I-C-B'!$B8*'4. Factores'!AC18</f>
        <v>77584203.012900248</v>
      </c>
      <c r="AD11" s="277">
        <f ca="1">+'5. Flujo Agrícola'!AE8*'3. Matriz I-C-B'!$B8+'5. Flujo Agrícola'!AE44*'3. Matriz I-C-B'!$B8*'4. Factores'!AD18</f>
        <v>77584203.012900248</v>
      </c>
      <c r="AE11" s="277">
        <f ca="1">+'5. Flujo Agrícola'!AF8*'3. Matriz I-C-B'!$B8+'5. Flujo Agrícola'!AF44*'3. Matriz I-C-B'!$B8*'4. Factores'!AE18</f>
        <v>77584203.012900248</v>
      </c>
      <c r="AF11" s="278">
        <f ca="1">+'5. Flujo Agrícola'!AG8*'3. Matriz I-C-B'!$B8+'5. Flujo Agrícola'!AG44*'3. Matriz I-C-B'!$B8*'4. Factores'!AF18</f>
        <v>77584203.012900248</v>
      </c>
    </row>
    <row r="12" spans="1:32" x14ac:dyDescent="0.25">
      <c r="A12" s="275" t="str">
        <f>+'5. Flujo Agrícola'!B9</f>
        <v>Melón</v>
      </c>
      <c r="B12" s="277">
        <f ca="1">+'5. Flujo Agrícola'!C9*'3. Matriz I-C-B'!$B9+'5. Flujo Agrícola'!C45*'3. Matriz I-C-B'!$B9</f>
        <v>25546608.36547387</v>
      </c>
      <c r="C12" s="277">
        <f ca="1">+'5. Flujo Agrícola'!D9*'3. Matriz I-C-B'!$B9+'5. Flujo Agrícola'!D45*'3. Matriz I-C-B'!$B9*'4. Factores'!C19</f>
        <v>36582343.731636778</v>
      </c>
      <c r="D12" s="277">
        <f ca="1">+'5. Flujo Agrícola'!E9*'3. Matriz I-C-B'!$B9+'5. Flujo Agrícola'!E45*'3. Matriz I-C-B'!$B9*'4. Factores'!D19</f>
        <v>58653814.4639626</v>
      </c>
      <c r="E12" s="277">
        <f ca="1">+'5. Flujo Agrícola'!F9*'3. Matriz I-C-B'!$B9+'5. Flujo Agrícola'!F45*'3. Matriz I-C-B'!$B9*'4. Factores'!E19</f>
        <v>91761020.562451348</v>
      </c>
      <c r="F12" s="277">
        <f ca="1">+'5. Flujo Agrícola'!G9*'3. Matriz I-C-B'!$B9+'5. Flujo Agrícola'!G45*'3. Matriz I-C-B'!$B9*'4. Factores'!F19</f>
        <v>135903962.02710298</v>
      </c>
      <c r="G12" s="277">
        <f ca="1">+'5. Flujo Agrícola'!H9*'3. Matriz I-C-B'!$B9+'5. Flujo Agrícola'!H45*'3. Matriz I-C-B'!$B9*'4. Factores'!G19</f>
        <v>153938717.31951106</v>
      </c>
      <c r="H12" s="277">
        <f ca="1">+'5. Flujo Agrícola'!I9*'3. Matriz I-C-B'!$B9+'5. Flujo Agrícola'!I45*'3. Matriz I-C-B'!$B9*'4. Factores'!H19</f>
        <v>171973472.61191913</v>
      </c>
      <c r="I12" s="277">
        <f ca="1">+'5. Flujo Agrícola'!J9*'3. Matriz I-C-B'!$B9+'5. Flujo Agrícola'!J45*'3. Matriz I-C-B'!$B9*'4. Factores'!I19</f>
        <v>171973472.61191913</v>
      </c>
      <c r="J12" s="277">
        <f ca="1">+'5. Flujo Agrícola'!K9*'3. Matriz I-C-B'!$B9+'5. Flujo Agrícola'!K45*'3. Matriz I-C-B'!$B9*'4. Factores'!J19</f>
        <v>171973472.61191913</v>
      </c>
      <c r="K12" s="277">
        <f ca="1">+'5. Flujo Agrícola'!L9*'3. Matriz I-C-B'!$B9+'5. Flujo Agrícola'!L45*'3. Matriz I-C-B'!$B9*'4. Factores'!K19</f>
        <v>171973472.61191913</v>
      </c>
      <c r="L12" s="277">
        <f ca="1">+'5. Flujo Agrícola'!M9*'3. Matriz I-C-B'!$B9+'5. Flujo Agrícola'!M45*'3. Matriz I-C-B'!$B9*'4. Factores'!L19</f>
        <v>171973472.61191913</v>
      </c>
      <c r="M12" s="277">
        <f ca="1">+'5. Flujo Agrícola'!N9*'3. Matriz I-C-B'!$B9+'5. Flujo Agrícola'!N45*'3. Matriz I-C-B'!$B9*'4. Factores'!M19</f>
        <v>171973472.61191913</v>
      </c>
      <c r="N12" s="277">
        <f ca="1">+'5. Flujo Agrícola'!O9*'3. Matriz I-C-B'!$B9+'5. Flujo Agrícola'!O45*'3. Matriz I-C-B'!$B9*'4. Factores'!N19</f>
        <v>171973472.61191913</v>
      </c>
      <c r="O12" s="277">
        <f ca="1">+'5. Flujo Agrícola'!P9*'3. Matriz I-C-B'!$B9+'5. Flujo Agrícola'!P45*'3. Matriz I-C-B'!$B9*'4. Factores'!O19</f>
        <v>171973472.61191913</v>
      </c>
      <c r="P12" s="277">
        <f ca="1">+'5. Flujo Agrícola'!Q9*'3. Matriz I-C-B'!$B9+'5. Flujo Agrícola'!Q45*'3. Matriz I-C-B'!$B9*'4. Factores'!P19</f>
        <v>171973472.61191913</v>
      </c>
      <c r="Q12" s="277">
        <f ca="1">+'5. Flujo Agrícola'!R9*'3. Matriz I-C-B'!$B9+'5. Flujo Agrícola'!R45*'3. Matriz I-C-B'!$B9*'4. Factores'!Q19</f>
        <v>171973472.61191913</v>
      </c>
      <c r="R12" s="277">
        <f ca="1">+'5. Flujo Agrícola'!S9*'3. Matriz I-C-B'!$B9+'5. Flujo Agrícola'!S45*'3. Matriz I-C-B'!$B9*'4. Factores'!R19</f>
        <v>171973472.61191913</v>
      </c>
      <c r="S12" s="277">
        <f ca="1">+'5. Flujo Agrícola'!T9*'3. Matriz I-C-B'!$B9+'5. Flujo Agrícola'!T45*'3. Matriz I-C-B'!$B9*'4. Factores'!S19</f>
        <v>171973472.61191913</v>
      </c>
      <c r="T12" s="277">
        <f ca="1">+'5. Flujo Agrícola'!U9*'3. Matriz I-C-B'!$B9+'5. Flujo Agrícola'!U45*'3. Matriz I-C-B'!$B9*'4. Factores'!T19</f>
        <v>171973472.61191913</v>
      </c>
      <c r="U12" s="277">
        <f ca="1">+'5. Flujo Agrícola'!V9*'3. Matriz I-C-B'!$B9+'5. Flujo Agrícola'!V45*'3. Matriz I-C-B'!$B9*'4. Factores'!U19</f>
        <v>171973472.61191913</v>
      </c>
      <c r="V12" s="277">
        <f ca="1">+'5. Flujo Agrícola'!W9*'3. Matriz I-C-B'!$B9+'5. Flujo Agrícola'!W45*'3. Matriz I-C-B'!$B9*'4. Factores'!V19</f>
        <v>171973472.61191913</v>
      </c>
      <c r="W12" s="277">
        <f ca="1">+'5. Flujo Agrícola'!X9*'3. Matriz I-C-B'!$B9+'5. Flujo Agrícola'!X45*'3. Matriz I-C-B'!$B9*'4. Factores'!W19</f>
        <v>171973472.61191913</v>
      </c>
      <c r="X12" s="277">
        <f ca="1">+'5. Flujo Agrícola'!Y9*'3. Matriz I-C-B'!$B9+'5. Flujo Agrícola'!Y45*'3. Matriz I-C-B'!$B9*'4. Factores'!X19</f>
        <v>171973472.61191913</v>
      </c>
      <c r="Y12" s="277">
        <f ca="1">+'5. Flujo Agrícola'!Z9*'3. Matriz I-C-B'!$B9+'5. Flujo Agrícola'!Z45*'3. Matriz I-C-B'!$B9*'4. Factores'!Y19</f>
        <v>171973472.61191913</v>
      </c>
      <c r="Z12" s="277">
        <f ca="1">+'5. Flujo Agrícola'!AA9*'3. Matriz I-C-B'!$B9+'5. Flujo Agrícola'!AA45*'3. Matriz I-C-B'!$B9*'4. Factores'!Z19</f>
        <v>171973472.61191913</v>
      </c>
      <c r="AA12" s="277">
        <f ca="1">+'5. Flujo Agrícola'!AB9*'3. Matriz I-C-B'!$B9+'5. Flujo Agrícola'!AB45*'3. Matriz I-C-B'!$B9*'4. Factores'!AA19</f>
        <v>171973472.61191913</v>
      </c>
      <c r="AB12" s="277">
        <f ca="1">+'5. Flujo Agrícola'!AC9*'3. Matriz I-C-B'!$B9+'5. Flujo Agrícola'!AC45*'3. Matriz I-C-B'!$B9*'4. Factores'!AB19</f>
        <v>171973472.61191913</v>
      </c>
      <c r="AC12" s="277">
        <f ca="1">+'5. Flujo Agrícola'!AD9*'3. Matriz I-C-B'!$B9+'5. Flujo Agrícola'!AD45*'3. Matriz I-C-B'!$B9*'4. Factores'!AC19</f>
        <v>171973472.61191913</v>
      </c>
      <c r="AD12" s="277">
        <f ca="1">+'5. Flujo Agrícola'!AE9*'3. Matriz I-C-B'!$B9+'5. Flujo Agrícola'!AE45*'3. Matriz I-C-B'!$B9*'4. Factores'!AD19</f>
        <v>171973472.61191913</v>
      </c>
      <c r="AE12" s="277">
        <f ca="1">+'5. Flujo Agrícola'!AF9*'3. Matriz I-C-B'!$B9+'5. Flujo Agrícola'!AF45*'3. Matriz I-C-B'!$B9*'4. Factores'!AE19</f>
        <v>171973472.61191913</v>
      </c>
      <c r="AF12" s="278">
        <f ca="1">+'5. Flujo Agrícola'!AG9*'3. Matriz I-C-B'!$B9+'5. Flujo Agrícola'!AG45*'3. Matriz I-C-B'!$B9*'4. Factores'!AF19</f>
        <v>171973472.61191913</v>
      </c>
    </row>
    <row r="13" spans="1:32" x14ac:dyDescent="0.25">
      <c r="A13" s="275" t="str">
        <f>+'5. Flujo Agrícola'!B10</f>
        <v>Poroto verde</v>
      </c>
      <c r="B13" s="277">
        <f ca="1">+'5. Flujo Agrícola'!C10*'3. Matriz I-C-B'!$B10+'5. Flujo Agrícola'!C46*'3. Matriz I-C-B'!$B10</f>
        <v>27335109.179259919</v>
      </c>
      <c r="C13" s="277">
        <f ca="1">+'5. Flujo Agrícola'!D10*'3. Matriz I-C-B'!$B10+'5. Flujo Agrícola'!D46*'3. Matriz I-C-B'!$B10*'4. Factores'!C20</f>
        <v>35004683.791578345</v>
      </c>
      <c r="D13" s="277">
        <f ca="1">+'5. Flujo Agrícola'!E10*'3. Matriz I-C-B'!$B10+'5. Flujo Agrícola'!E46*'3. Matriz I-C-B'!$B10*'4. Factores'!D20</f>
        <v>50343833.01621519</v>
      </c>
      <c r="E13" s="277">
        <f ca="1">+'5. Flujo Agrícola'!F10*'3. Matriz I-C-B'!$B10+'5. Flujo Agrícola'!F46*'3. Matriz I-C-B'!$B10*'4. Factores'!E20</f>
        <v>73352556.853170455</v>
      </c>
      <c r="F13" s="277">
        <f ca="1">+'5. Flujo Agrícola'!G10*'3. Matriz I-C-B'!$B10+'5. Flujo Agrícola'!G46*'3. Matriz I-C-B'!$B10*'4. Factores'!F20</f>
        <v>104030855.30244416</v>
      </c>
      <c r="G13" s="277">
        <f ca="1">+'5. Flujo Agrícola'!H10*'3. Matriz I-C-B'!$B10+'5. Flujo Agrícola'!H46*'3. Matriz I-C-B'!$B10*'4. Factores'!G20</f>
        <v>116564582.93731782</v>
      </c>
      <c r="H13" s="277">
        <f ca="1">+'5. Flujo Agrícola'!I10*'3. Matriz I-C-B'!$B10+'5. Flujo Agrícola'!I46*'3. Matriz I-C-B'!$B10*'4. Factores'!H20</f>
        <v>129098310.57219145</v>
      </c>
      <c r="I13" s="277">
        <f ca="1">+'5. Flujo Agrícola'!J10*'3. Matriz I-C-B'!$B10+'5. Flujo Agrícola'!J46*'3. Matriz I-C-B'!$B10*'4. Factores'!I20</f>
        <v>129098310.57219145</v>
      </c>
      <c r="J13" s="277">
        <f ca="1">+'5. Flujo Agrícola'!K10*'3. Matriz I-C-B'!$B10+'5. Flujo Agrícola'!K46*'3. Matriz I-C-B'!$B10*'4. Factores'!J20</f>
        <v>129098310.57219145</v>
      </c>
      <c r="K13" s="277">
        <f ca="1">+'5. Flujo Agrícola'!L10*'3. Matriz I-C-B'!$B10+'5. Flujo Agrícola'!L46*'3. Matriz I-C-B'!$B10*'4. Factores'!K20</f>
        <v>129098310.57219145</v>
      </c>
      <c r="L13" s="277">
        <f ca="1">+'5. Flujo Agrícola'!M10*'3. Matriz I-C-B'!$B10+'5. Flujo Agrícola'!M46*'3. Matriz I-C-B'!$B10*'4. Factores'!L20</f>
        <v>129098310.57219145</v>
      </c>
      <c r="M13" s="277">
        <f ca="1">+'5. Flujo Agrícola'!N10*'3. Matriz I-C-B'!$B10+'5. Flujo Agrícola'!N46*'3. Matriz I-C-B'!$B10*'4. Factores'!M20</f>
        <v>129098310.57219145</v>
      </c>
      <c r="N13" s="277">
        <f ca="1">+'5. Flujo Agrícola'!O10*'3. Matriz I-C-B'!$B10+'5. Flujo Agrícola'!O46*'3. Matriz I-C-B'!$B10*'4. Factores'!N20</f>
        <v>129098310.57219145</v>
      </c>
      <c r="O13" s="277">
        <f ca="1">+'5. Flujo Agrícola'!P10*'3. Matriz I-C-B'!$B10+'5. Flujo Agrícola'!P46*'3. Matriz I-C-B'!$B10*'4. Factores'!O20</f>
        <v>129098310.57219145</v>
      </c>
      <c r="P13" s="277">
        <f ca="1">+'5. Flujo Agrícola'!Q10*'3. Matriz I-C-B'!$B10+'5. Flujo Agrícola'!Q46*'3. Matriz I-C-B'!$B10*'4. Factores'!P20</f>
        <v>129098310.57219145</v>
      </c>
      <c r="Q13" s="277">
        <f ca="1">+'5. Flujo Agrícola'!R10*'3. Matriz I-C-B'!$B10+'5. Flujo Agrícola'!R46*'3. Matriz I-C-B'!$B10*'4. Factores'!Q20</f>
        <v>129098310.57219145</v>
      </c>
      <c r="R13" s="277">
        <f ca="1">+'5. Flujo Agrícola'!S10*'3. Matriz I-C-B'!$B10+'5. Flujo Agrícola'!S46*'3. Matriz I-C-B'!$B10*'4. Factores'!R20</f>
        <v>129098310.57219145</v>
      </c>
      <c r="S13" s="277">
        <f ca="1">+'5. Flujo Agrícola'!T10*'3. Matriz I-C-B'!$B10+'5. Flujo Agrícola'!T46*'3. Matriz I-C-B'!$B10*'4. Factores'!S20</f>
        <v>129098310.57219145</v>
      </c>
      <c r="T13" s="277">
        <f ca="1">+'5. Flujo Agrícola'!U10*'3. Matriz I-C-B'!$B10+'5. Flujo Agrícola'!U46*'3. Matriz I-C-B'!$B10*'4. Factores'!T20</f>
        <v>129098310.57219145</v>
      </c>
      <c r="U13" s="277">
        <f ca="1">+'5. Flujo Agrícola'!V10*'3. Matriz I-C-B'!$B10+'5. Flujo Agrícola'!V46*'3. Matriz I-C-B'!$B10*'4. Factores'!U20</f>
        <v>129098310.57219145</v>
      </c>
      <c r="V13" s="277">
        <f ca="1">+'5. Flujo Agrícola'!W10*'3. Matriz I-C-B'!$B10+'5. Flujo Agrícola'!W46*'3. Matriz I-C-B'!$B10*'4. Factores'!V20</f>
        <v>129098310.57219145</v>
      </c>
      <c r="W13" s="277">
        <f ca="1">+'5. Flujo Agrícola'!X10*'3. Matriz I-C-B'!$B10+'5. Flujo Agrícola'!X46*'3. Matriz I-C-B'!$B10*'4. Factores'!W20</f>
        <v>129098310.57219145</v>
      </c>
      <c r="X13" s="277">
        <f ca="1">+'5. Flujo Agrícola'!Y10*'3. Matriz I-C-B'!$B10+'5. Flujo Agrícola'!Y46*'3. Matriz I-C-B'!$B10*'4. Factores'!X20</f>
        <v>129098310.57219145</v>
      </c>
      <c r="Y13" s="277">
        <f ca="1">+'5. Flujo Agrícola'!Z10*'3. Matriz I-C-B'!$B10+'5. Flujo Agrícola'!Z46*'3. Matriz I-C-B'!$B10*'4. Factores'!Y20</f>
        <v>129098310.57219145</v>
      </c>
      <c r="Z13" s="277">
        <f ca="1">+'5. Flujo Agrícola'!AA10*'3. Matriz I-C-B'!$B10+'5. Flujo Agrícola'!AA46*'3. Matriz I-C-B'!$B10*'4. Factores'!Z20</f>
        <v>129098310.57219145</v>
      </c>
      <c r="AA13" s="277">
        <f ca="1">+'5. Flujo Agrícola'!AB10*'3. Matriz I-C-B'!$B10+'5. Flujo Agrícola'!AB46*'3. Matriz I-C-B'!$B10*'4. Factores'!AA20</f>
        <v>129098310.57219145</v>
      </c>
      <c r="AB13" s="277">
        <f ca="1">+'5. Flujo Agrícola'!AC10*'3. Matriz I-C-B'!$B10+'5. Flujo Agrícola'!AC46*'3. Matriz I-C-B'!$B10*'4. Factores'!AB20</f>
        <v>129098310.57219145</v>
      </c>
      <c r="AC13" s="277">
        <f ca="1">+'5. Flujo Agrícola'!AD10*'3. Matriz I-C-B'!$B10+'5. Flujo Agrícola'!AD46*'3. Matriz I-C-B'!$B10*'4. Factores'!AC20</f>
        <v>129098310.57219145</v>
      </c>
      <c r="AD13" s="277">
        <f ca="1">+'5. Flujo Agrícola'!AE10*'3. Matriz I-C-B'!$B10+'5. Flujo Agrícola'!AE46*'3. Matriz I-C-B'!$B10*'4. Factores'!AD20</f>
        <v>129098310.57219145</v>
      </c>
      <c r="AE13" s="277">
        <f ca="1">+'5. Flujo Agrícola'!AF10*'3. Matriz I-C-B'!$B10+'5. Flujo Agrícola'!AF46*'3. Matriz I-C-B'!$B10*'4. Factores'!AE20</f>
        <v>129098310.57219145</v>
      </c>
      <c r="AF13" s="278">
        <f ca="1">+'5. Flujo Agrícola'!AG10*'3. Matriz I-C-B'!$B10+'5. Flujo Agrícola'!AG46*'3. Matriz I-C-B'!$B10*'4. Factores'!AF20</f>
        <v>129098310.57219145</v>
      </c>
    </row>
    <row r="14" spans="1:32" x14ac:dyDescent="0.25">
      <c r="A14" s="275" t="str">
        <f>+'5. Flujo Agrícola'!B11</f>
        <v>Tomate</v>
      </c>
      <c r="B14" s="277">
        <f ca="1">+'5. Flujo Agrícola'!C11*'3. Matriz I-C-B'!$B11+'5. Flujo Agrícola'!C47*'3. Matriz I-C-B'!$B11</f>
        <v>118066956.55745108</v>
      </c>
      <c r="C14" s="277">
        <f ca="1">+'5. Flujo Agrícola'!D11*'3. Matriz I-C-B'!$B11+'5. Flujo Agrícola'!D47*'3. Matriz I-C-B'!$B11*'4. Factores'!C21</f>
        <v>144452198.37328252</v>
      </c>
      <c r="D14" s="277">
        <f ca="1">+'5. Flujo Agrícola'!E11*'3. Matriz I-C-B'!$B11+'5. Flujo Agrícola'!E47*'3. Matriz I-C-B'!$B11*'4. Factores'!D21</f>
        <v>197222682.00494546</v>
      </c>
      <c r="E14" s="277">
        <f ca="1">+'5. Flujo Agrícola'!F11*'3. Matriz I-C-B'!$B11+'5. Flujo Agrícola'!F47*'3. Matriz I-C-B'!$B11*'4. Factores'!E21</f>
        <v>276378407.45243979</v>
      </c>
      <c r="F14" s="277">
        <f ca="1">+'5. Flujo Agrícola'!G11*'3. Matriz I-C-B'!$B11+'5. Flujo Agrícola'!G47*'3. Matriz I-C-B'!$B11*'4. Factores'!F21</f>
        <v>381919374.7157656</v>
      </c>
      <c r="G14" s="277">
        <f ca="1">+'5. Flujo Agrícola'!H11*'3. Matriz I-C-B'!$B11+'5. Flujo Agrícola'!H47*'3. Matriz I-C-B'!$B11*'4. Factores'!G21</f>
        <v>425038511.20199919</v>
      </c>
      <c r="H14" s="277">
        <f ca="1">+'5. Flujo Agrícola'!I11*'3. Matriz I-C-B'!$B11+'5. Flujo Agrícola'!I47*'3. Matriz I-C-B'!$B11*'4. Factores'!H21</f>
        <v>468157647.68823284</v>
      </c>
      <c r="I14" s="277">
        <f ca="1">+'5. Flujo Agrícola'!J11*'3. Matriz I-C-B'!$B11+'5. Flujo Agrícola'!J47*'3. Matriz I-C-B'!$B11*'4. Factores'!I21</f>
        <v>468157647.68823284</v>
      </c>
      <c r="J14" s="277">
        <f ca="1">+'5. Flujo Agrícola'!K11*'3. Matriz I-C-B'!$B11+'5. Flujo Agrícola'!K47*'3. Matriz I-C-B'!$B11*'4. Factores'!J21</f>
        <v>468157647.68823284</v>
      </c>
      <c r="K14" s="277">
        <f ca="1">+'5. Flujo Agrícola'!L11*'3. Matriz I-C-B'!$B11+'5. Flujo Agrícola'!L47*'3. Matriz I-C-B'!$B11*'4. Factores'!K21</f>
        <v>468157647.68823284</v>
      </c>
      <c r="L14" s="277">
        <f ca="1">+'5. Flujo Agrícola'!M11*'3. Matriz I-C-B'!$B11+'5. Flujo Agrícola'!M47*'3. Matriz I-C-B'!$B11*'4. Factores'!L21</f>
        <v>468157647.68823284</v>
      </c>
      <c r="M14" s="277">
        <f ca="1">+'5. Flujo Agrícola'!N11*'3. Matriz I-C-B'!$B11+'5. Flujo Agrícola'!N47*'3. Matriz I-C-B'!$B11*'4. Factores'!M21</f>
        <v>468157647.68823284</v>
      </c>
      <c r="N14" s="277">
        <f ca="1">+'5. Flujo Agrícola'!O11*'3. Matriz I-C-B'!$B11+'5. Flujo Agrícola'!O47*'3. Matriz I-C-B'!$B11*'4. Factores'!N21</f>
        <v>468157647.68823284</v>
      </c>
      <c r="O14" s="277">
        <f ca="1">+'5. Flujo Agrícola'!P11*'3. Matriz I-C-B'!$B11+'5. Flujo Agrícola'!P47*'3. Matriz I-C-B'!$B11*'4. Factores'!O21</f>
        <v>468157647.68823284</v>
      </c>
      <c r="P14" s="277">
        <f ca="1">+'5. Flujo Agrícola'!Q11*'3. Matriz I-C-B'!$B11+'5. Flujo Agrícola'!Q47*'3. Matriz I-C-B'!$B11*'4. Factores'!P21</f>
        <v>468157647.68823284</v>
      </c>
      <c r="Q14" s="277">
        <f ca="1">+'5. Flujo Agrícola'!R11*'3. Matriz I-C-B'!$B11+'5. Flujo Agrícola'!R47*'3. Matriz I-C-B'!$B11*'4. Factores'!Q21</f>
        <v>468157647.68823284</v>
      </c>
      <c r="R14" s="277">
        <f ca="1">+'5. Flujo Agrícola'!S11*'3. Matriz I-C-B'!$B11+'5. Flujo Agrícola'!S47*'3. Matriz I-C-B'!$B11*'4. Factores'!R21</f>
        <v>468157647.68823284</v>
      </c>
      <c r="S14" s="277">
        <f ca="1">+'5. Flujo Agrícola'!T11*'3. Matriz I-C-B'!$B11+'5. Flujo Agrícola'!T47*'3. Matriz I-C-B'!$B11*'4. Factores'!S21</f>
        <v>468157647.68823284</v>
      </c>
      <c r="T14" s="277">
        <f ca="1">+'5. Flujo Agrícola'!U11*'3. Matriz I-C-B'!$B11+'5. Flujo Agrícola'!U47*'3. Matriz I-C-B'!$B11*'4. Factores'!T21</f>
        <v>468157647.68823284</v>
      </c>
      <c r="U14" s="277">
        <f ca="1">+'5. Flujo Agrícola'!V11*'3. Matriz I-C-B'!$B11+'5. Flujo Agrícola'!V47*'3. Matriz I-C-B'!$B11*'4. Factores'!U21</f>
        <v>468157647.68823284</v>
      </c>
      <c r="V14" s="277">
        <f ca="1">+'5. Flujo Agrícola'!W11*'3. Matriz I-C-B'!$B11+'5. Flujo Agrícola'!W47*'3. Matriz I-C-B'!$B11*'4. Factores'!V21</f>
        <v>468157647.68823284</v>
      </c>
      <c r="W14" s="277">
        <f ca="1">+'5. Flujo Agrícola'!X11*'3. Matriz I-C-B'!$B11+'5. Flujo Agrícola'!X47*'3. Matriz I-C-B'!$B11*'4. Factores'!W21</f>
        <v>468157647.68823284</v>
      </c>
      <c r="X14" s="277">
        <f ca="1">+'5. Flujo Agrícola'!Y11*'3. Matriz I-C-B'!$B11+'5. Flujo Agrícola'!Y47*'3. Matriz I-C-B'!$B11*'4. Factores'!X21</f>
        <v>468157647.68823284</v>
      </c>
      <c r="Y14" s="277">
        <f ca="1">+'5. Flujo Agrícola'!Z11*'3. Matriz I-C-B'!$B11+'5. Flujo Agrícola'!Z47*'3. Matriz I-C-B'!$B11*'4. Factores'!Y21</f>
        <v>468157647.68823284</v>
      </c>
      <c r="Z14" s="277">
        <f ca="1">+'5. Flujo Agrícola'!AA11*'3. Matriz I-C-B'!$B11+'5. Flujo Agrícola'!AA47*'3. Matriz I-C-B'!$B11*'4. Factores'!Z21</f>
        <v>468157647.68823284</v>
      </c>
      <c r="AA14" s="277">
        <f ca="1">+'5. Flujo Agrícola'!AB11*'3. Matriz I-C-B'!$B11+'5. Flujo Agrícola'!AB47*'3. Matriz I-C-B'!$B11*'4. Factores'!AA21</f>
        <v>468157647.68823284</v>
      </c>
      <c r="AB14" s="277">
        <f ca="1">+'5. Flujo Agrícola'!AC11*'3. Matriz I-C-B'!$B11+'5. Flujo Agrícola'!AC47*'3. Matriz I-C-B'!$B11*'4. Factores'!AB21</f>
        <v>468157647.68823284</v>
      </c>
      <c r="AC14" s="277">
        <f ca="1">+'5. Flujo Agrícola'!AD11*'3. Matriz I-C-B'!$B11+'5. Flujo Agrícola'!AD47*'3. Matriz I-C-B'!$B11*'4. Factores'!AC21</f>
        <v>468157647.68823284</v>
      </c>
      <c r="AD14" s="277">
        <f ca="1">+'5. Flujo Agrícola'!AE11*'3. Matriz I-C-B'!$B11+'5. Flujo Agrícola'!AE47*'3. Matriz I-C-B'!$B11*'4. Factores'!AD21</f>
        <v>468157647.68823284</v>
      </c>
      <c r="AE14" s="277">
        <f ca="1">+'5. Flujo Agrícola'!AF11*'3. Matriz I-C-B'!$B11+'5. Flujo Agrícola'!AF47*'3. Matriz I-C-B'!$B11*'4. Factores'!AE21</f>
        <v>468157647.68823284</v>
      </c>
      <c r="AF14" s="278">
        <f ca="1">+'5. Flujo Agrícola'!AG11*'3. Matriz I-C-B'!$B11+'5. Flujo Agrícola'!AG47*'3. Matriz I-C-B'!$B11*'4. Factores'!AF21</f>
        <v>468157647.68823284</v>
      </c>
    </row>
    <row r="15" spans="1:32" x14ac:dyDescent="0.25">
      <c r="A15" s="275" t="str">
        <f>+'5. Flujo Agrícola'!B12</f>
        <v>Kiwi</v>
      </c>
      <c r="B15" s="277">
        <f ca="1">+'5. Flujo Agrícola'!C12*'3. Matriz I-C-B'!$B12+'5. Flujo Agrícola'!C48*'3. Matriz I-C-B'!$B12</f>
        <v>351225843.6297226</v>
      </c>
      <c r="C15" s="277">
        <f ca="1">+'5. Flujo Agrícola'!D12*'3. Matriz I-C-B'!$B12+'5. Flujo Agrícola'!D48*'3. Matriz I-C-B'!$B12*'4. Factores'!C22</f>
        <v>351225843.6297226</v>
      </c>
      <c r="D15" s="277">
        <f ca="1">+'5. Flujo Agrícola'!E12*'3. Matriz I-C-B'!$B12+'5. Flujo Agrícola'!E48*'3. Matriz I-C-B'!$B12*'4. Factores'!D22</f>
        <v>351225843.6297226</v>
      </c>
      <c r="E15" s="277">
        <f ca="1">+'5. Flujo Agrícola'!F12*'3. Matriz I-C-B'!$B12+'5. Flujo Agrícola'!F48*'3. Matriz I-C-B'!$B12*'4. Factores'!E22</f>
        <v>351225843.6297226</v>
      </c>
      <c r="F15" s="277">
        <f ca="1">+'5. Flujo Agrícola'!G12*'3. Matriz I-C-B'!$B12+'5. Flujo Agrícola'!G48*'3. Matriz I-C-B'!$B12*'4. Factores'!F22</f>
        <v>356765725.47369748</v>
      </c>
      <c r="G15" s="277">
        <f ca="1">+'5. Flujo Agrícola'!H12*'3. Matriz I-C-B'!$B12+'5. Flujo Agrícola'!H48*'3. Matriz I-C-B'!$B12*'4. Factores'!G22</f>
        <v>370336448.09938866</v>
      </c>
      <c r="H15" s="277">
        <f ca="1">+'5. Flujo Agrícola'!I12*'3. Matriz I-C-B'!$B12+'5. Flujo Agrícola'!I48*'3. Matriz I-C-B'!$B12*'4. Factores'!H22</f>
        <v>402036181.6199556</v>
      </c>
      <c r="I15" s="277">
        <f ca="1">+'5. Flujo Agrícola'!J12*'3. Matriz I-C-B'!$B12+'5. Flujo Agrícola'!J48*'3. Matriz I-C-B'!$B12*'4. Factores'!I22</f>
        <v>445622413.14243042</v>
      </c>
      <c r="J15" s="277">
        <f ca="1">+'5. Flujo Agrícola'!K12*'3. Matriz I-C-B'!$B12+'5. Flujo Agrícola'!K48*'3. Matriz I-C-B'!$B12*'4. Factores'!J22</f>
        <v>483945797.55026633</v>
      </c>
      <c r="K15" s="277">
        <f ca="1">+'5. Flujo Agrícola'!L12*'3. Matriz I-C-B'!$B12+'5. Flujo Agrícola'!L48*'3. Matriz I-C-B'!$B12*'4. Factores'!K22</f>
        <v>534518847.37185031</v>
      </c>
      <c r="L15" s="277">
        <f ca="1">+'5. Flujo Agrícola'!M12*'3. Matriz I-C-B'!$B12+'5. Flujo Agrícola'!M48*'3. Matriz I-C-B'!$B12*'4. Factores'!L22</f>
        <v>560849224.997334</v>
      </c>
      <c r="M15" s="277">
        <f ca="1">+'5. Flujo Agrícola'!N12*'3. Matriz I-C-B'!$B12+'5. Flujo Agrícola'!N48*'3. Matriz I-C-B'!$B12*'4. Factores'!M22</f>
        <v>592078715.49254346</v>
      </c>
      <c r="N15" s="277">
        <f ca="1">+'5. Flujo Agrícola'!O12*'3. Matriz I-C-B'!$B12+'5. Flujo Agrícola'!O48*'3. Matriz I-C-B'!$B12*'4. Factores'!N22</f>
        <v>600044818.29718804</v>
      </c>
      <c r="O15" s="277">
        <f ca="1">+'5. Flujo Agrícola'!P12*'3. Matriz I-C-B'!$B12+'5. Flujo Agrícola'!P48*'3. Matriz I-C-B'!$B12*'4. Factores'!O22</f>
        <v>607884475.02556849</v>
      </c>
      <c r="P15" s="277">
        <f ca="1">+'5. Flujo Agrícola'!Q12*'3. Matriz I-C-B'!$B12+'5. Flujo Agrícola'!Q48*'3. Matriz I-C-B'!$B12*'4. Factores'!P22</f>
        <v>607884475.02556849</v>
      </c>
      <c r="Q15" s="277">
        <f ca="1">+'5. Flujo Agrícola'!R12*'3. Matriz I-C-B'!$B12+'5. Flujo Agrícola'!R48*'3. Matriz I-C-B'!$B12*'4. Factores'!Q22</f>
        <v>607884475.02556849</v>
      </c>
      <c r="R15" s="277">
        <f ca="1">+'5. Flujo Agrícola'!S12*'3. Matriz I-C-B'!$B12+'5. Flujo Agrícola'!S48*'3. Matriz I-C-B'!$B12*'4. Factores'!R22</f>
        <v>607884475.02556849</v>
      </c>
      <c r="S15" s="277">
        <f ca="1">+'5. Flujo Agrícola'!T12*'3. Matriz I-C-B'!$B12+'5. Flujo Agrícola'!T48*'3. Matriz I-C-B'!$B12*'4. Factores'!S22</f>
        <v>607884475.02556849</v>
      </c>
      <c r="T15" s="277">
        <f ca="1">+'5. Flujo Agrícola'!U12*'3. Matriz I-C-B'!$B12+'5. Flujo Agrícola'!U48*'3. Matriz I-C-B'!$B12*'4. Factores'!T22</f>
        <v>607884475.02556849</v>
      </c>
      <c r="U15" s="277">
        <f ca="1">+'5. Flujo Agrícola'!V12*'3. Matriz I-C-B'!$B12+'5. Flujo Agrícola'!V48*'3. Matriz I-C-B'!$B12*'4. Factores'!U22</f>
        <v>607884475.02556849</v>
      </c>
      <c r="V15" s="277">
        <f ca="1">+'5. Flujo Agrícola'!W12*'3. Matriz I-C-B'!$B12+'5. Flujo Agrícola'!W48*'3. Matriz I-C-B'!$B12*'4. Factores'!V22</f>
        <v>607884475.02556849</v>
      </c>
      <c r="W15" s="277">
        <f ca="1">+'5. Flujo Agrícola'!X12*'3. Matriz I-C-B'!$B12+'5. Flujo Agrícola'!X48*'3. Matriz I-C-B'!$B12*'4. Factores'!W22</f>
        <v>607884475.02556849</v>
      </c>
      <c r="X15" s="277">
        <f ca="1">+'5. Flujo Agrícola'!Y12*'3. Matriz I-C-B'!$B12+'5. Flujo Agrícola'!Y48*'3. Matriz I-C-B'!$B12*'4. Factores'!X22</f>
        <v>607884475.02556849</v>
      </c>
      <c r="Y15" s="277">
        <f ca="1">+'5. Flujo Agrícola'!Z12*'3. Matriz I-C-B'!$B12+'5. Flujo Agrícola'!Z48*'3. Matriz I-C-B'!$B12*'4. Factores'!Y22</f>
        <v>607884475.02556849</v>
      </c>
      <c r="Z15" s="277">
        <f ca="1">+'5. Flujo Agrícola'!AA12*'3. Matriz I-C-B'!$B12+'5. Flujo Agrícola'!AA48*'3. Matriz I-C-B'!$B12*'4. Factores'!Z22</f>
        <v>607884475.02556849</v>
      </c>
      <c r="AA15" s="277">
        <f ca="1">+'5. Flujo Agrícola'!AB12*'3. Matriz I-C-B'!$B12+'5. Flujo Agrícola'!AB48*'3. Matriz I-C-B'!$B12*'4. Factores'!AA22</f>
        <v>607884475.02556849</v>
      </c>
      <c r="AB15" s="277">
        <f ca="1">+'5. Flujo Agrícola'!AC12*'3. Matriz I-C-B'!$B12+'5. Flujo Agrícola'!AC48*'3. Matriz I-C-B'!$B12*'4. Factores'!AB22</f>
        <v>607884475.02556849</v>
      </c>
      <c r="AC15" s="277">
        <f ca="1">+'5. Flujo Agrícola'!AD12*'3. Matriz I-C-B'!$B12+'5. Flujo Agrícola'!AD48*'3. Matriz I-C-B'!$B12*'4. Factores'!AC22</f>
        <v>607884475.02556849</v>
      </c>
      <c r="AD15" s="277">
        <f ca="1">+'5. Flujo Agrícola'!AE12*'3. Matriz I-C-B'!$B12+'5. Flujo Agrícola'!AE48*'3. Matriz I-C-B'!$B12*'4. Factores'!AD22</f>
        <v>607884475.02556849</v>
      </c>
      <c r="AE15" s="277">
        <f ca="1">+'5. Flujo Agrícola'!AF12*'3. Matriz I-C-B'!$B12+'5. Flujo Agrícola'!AF48*'3. Matriz I-C-B'!$B12*'4. Factores'!AE22</f>
        <v>607884475.02556849</v>
      </c>
      <c r="AF15" s="278">
        <f ca="1">+'5. Flujo Agrícola'!AG12*'3. Matriz I-C-B'!$B12+'5. Flujo Agrícola'!AG48*'3. Matriz I-C-B'!$B12*'4. Factores'!AF22</f>
        <v>607884475.02556849</v>
      </c>
    </row>
    <row r="16" spans="1:32" x14ac:dyDescent="0.25">
      <c r="A16" s="275" t="str">
        <f>+'5. Flujo Agrícola'!B13</f>
        <v>Manzano</v>
      </c>
      <c r="B16" s="277">
        <f ca="1">+'5. Flujo Agrícola'!C13*'3. Matriz I-C-B'!$B13+'5. Flujo Agrícola'!C49*'3. Matriz I-C-B'!$B13</f>
        <v>136666770.37905976</v>
      </c>
      <c r="C16" s="277">
        <f ca="1">+'5. Flujo Agrícola'!D13*'3. Matriz I-C-B'!$B13+'5. Flujo Agrícola'!D49*'3. Matriz I-C-B'!$B13*'4. Factores'!C23</f>
        <v>136666770.37905976</v>
      </c>
      <c r="D16" s="277">
        <f ca="1">+'5. Flujo Agrícola'!E13*'3. Matriz I-C-B'!$B13+'5. Flujo Agrícola'!E49*'3. Matriz I-C-B'!$B13*'4. Factores'!D23</f>
        <v>136666770.37905976</v>
      </c>
      <c r="E16" s="277">
        <f ca="1">+'5. Flujo Agrícola'!F13*'3. Matriz I-C-B'!$B13+'5. Flujo Agrícola'!F49*'3. Matriz I-C-B'!$B13*'4. Factores'!E23</f>
        <v>136645537.84289187</v>
      </c>
      <c r="F16" s="277">
        <f ca="1">+'5. Flujo Agrícola'!G13*'3. Matriz I-C-B'!$B13+'5. Flujo Agrícola'!G49*'3. Matriz I-C-B'!$B13*'4. Factores'!F23</f>
        <v>136540203.15018356</v>
      </c>
      <c r="G16" s="277">
        <f ca="1">+'5. Flujo Agrícola'!H13*'3. Matriz I-C-B'!$B13+'5. Flujo Agrícola'!H49*'3. Matriz I-C-B'!$B13*'4. Factores'!G23</f>
        <v>136211959.45013398</v>
      </c>
      <c r="H16" s="277">
        <f ca="1">+'5. Flujo Agrícola'!I13*'3. Matriz I-C-B'!$B13+'5. Flujo Agrícola'!I49*'3. Matriz I-C-B'!$B13*'4. Factores'!H23</f>
        <v>135562687.81902072</v>
      </c>
      <c r="I16" s="277">
        <f ca="1">+'5. Flujo Agrícola'!J13*'3. Matriz I-C-B'!$B13+'5. Flujo Agrícola'!J49*'3. Matriz I-C-B'!$B13*'4. Factores'!I23</f>
        <v>134763928.18067303</v>
      </c>
      <c r="J16" s="277">
        <f ca="1">+'5. Flujo Agrícola'!K13*'3. Matriz I-C-B'!$B13+'5. Flujo Agrícola'!K49*'3. Matriz I-C-B'!$B13*'4. Factores'!J23</f>
        <v>133736325.7867675</v>
      </c>
      <c r="K16" s="277">
        <f ca="1">+'5. Flujo Agrícola'!L13*'3. Matriz I-C-B'!$B13+'5. Flujo Agrícola'!L49*'3. Matriz I-C-B'!$B13*'4. Factores'!K23</f>
        <v>133018632.44498445</v>
      </c>
      <c r="L16" s="277">
        <f ca="1">+'5. Flujo Agrícola'!M13*'3. Matriz I-C-B'!$B13+'5. Flujo Agrícola'!M49*'3. Matriz I-C-B'!$B13*'4. Factores'!L23</f>
        <v>132203744.05579469</v>
      </c>
      <c r="M16" s="277">
        <f ca="1">+'5. Flujo Agrícola'!N13*'3. Matriz I-C-B'!$B13+'5. Flujo Agrícola'!N49*'3. Matriz I-C-B'!$B13*'4. Factores'!M23</f>
        <v>131978508.36911526</v>
      </c>
      <c r="N16" s="277">
        <f ca="1">+'5. Flujo Agrícola'!O13*'3. Matriz I-C-B'!$B13+'5. Flujo Agrícola'!O49*'3. Matriz I-C-B'!$B13*'4. Factores'!N23</f>
        <v>131750850.79333177</v>
      </c>
      <c r="O16" s="277">
        <f ca="1">+'5. Flujo Agrícola'!P13*'3. Matriz I-C-B'!$B13+'5. Flujo Agrícola'!P49*'3. Matriz I-C-B'!$B13*'4. Factores'!O23</f>
        <v>131750850.79333177</v>
      </c>
      <c r="P16" s="277">
        <f ca="1">+'5. Flujo Agrícola'!Q13*'3. Matriz I-C-B'!$B13+'5. Flujo Agrícola'!Q49*'3. Matriz I-C-B'!$B13*'4. Factores'!P23</f>
        <v>131750850.79333177</v>
      </c>
      <c r="Q16" s="277">
        <f ca="1">+'5. Flujo Agrícola'!R13*'3. Matriz I-C-B'!$B13+'5. Flujo Agrícola'!R49*'3. Matriz I-C-B'!$B13*'4. Factores'!Q23</f>
        <v>131750850.79333177</v>
      </c>
      <c r="R16" s="277">
        <f ca="1">+'5. Flujo Agrícola'!S13*'3. Matriz I-C-B'!$B13+'5. Flujo Agrícola'!S49*'3. Matriz I-C-B'!$B13*'4. Factores'!R23</f>
        <v>131750850.79333177</v>
      </c>
      <c r="S16" s="277">
        <f ca="1">+'5. Flujo Agrícola'!T13*'3. Matriz I-C-B'!$B13+'5. Flujo Agrícola'!T49*'3. Matriz I-C-B'!$B13*'4. Factores'!S23</f>
        <v>131750850.79333177</v>
      </c>
      <c r="T16" s="277">
        <f ca="1">+'5. Flujo Agrícola'!U13*'3. Matriz I-C-B'!$B13+'5. Flujo Agrícola'!U49*'3. Matriz I-C-B'!$B13*'4. Factores'!T23</f>
        <v>131750850.79333177</v>
      </c>
      <c r="U16" s="277">
        <f ca="1">+'5. Flujo Agrícola'!V13*'3. Matriz I-C-B'!$B13+'5. Flujo Agrícola'!V49*'3. Matriz I-C-B'!$B13*'4. Factores'!U23</f>
        <v>131750850.79333177</v>
      </c>
      <c r="V16" s="277">
        <f ca="1">+'5. Flujo Agrícola'!W13*'3. Matriz I-C-B'!$B13+'5. Flujo Agrícola'!W49*'3. Matriz I-C-B'!$B13*'4. Factores'!V23</f>
        <v>131750850.79333177</v>
      </c>
      <c r="W16" s="277">
        <f ca="1">+'5. Flujo Agrícola'!X13*'3. Matriz I-C-B'!$B13+'5. Flujo Agrícola'!X49*'3. Matriz I-C-B'!$B13*'4. Factores'!W23</f>
        <v>131750850.79333177</v>
      </c>
      <c r="X16" s="277">
        <f ca="1">+'5. Flujo Agrícola'!Y13*'3. Matriz I-C-B'!$B13+'5. Flujo Agrícola'!Y49*'3. Matriz I-C-B'!$B13*'4. Factores'!X23</f>
        <v>131750850.79333177</v>
      </c>
      <c r="Y16" s="277">
        <f ca="1">+'5. Flujo Agrícola'!Z13*'3. Matriz I-C-B'!$B13+'5. Flujo Agrícola'!Z49*'3. Matriz I-C-B'!$B13*'4. Factores'!Y23</f>
        <v>131750850.79333177</v>
      </c>
      <c r="Z16" s="277">
        <f ca="1">+'5. Flujo Agrícola'!AA13*'3. Matriz I-C-B'!$B13+'5. Flujo Agrícola'!AA49*'3. Matriz I-C-B'!$B13*'4. Factores'!Z23</f>
        <v>131750850.79333177</v>
      </c>
      <c r="AA16" s="277">
        <f ca="1">+'5. Flujo Agrícola'!AB13*'3. Matriz I-C-B'!$B13+'5. Flujo Agrícola'!AB49*'3. Matriz I-C-B'!$B13*'4. Factores'!AA23</f>
        <v>131750850.79333177</v>
      </c>
      <c r="AB16" s="277">
        <f ca="1">+'5. Flujo Agrícola'!AC13*'3. Matriz I-C-B'!$B13+'5. Flujo Agrícola'!AC49*'3. Matriz I-C-B'!$B13*'4. Factores'!AB23</f>
        <v>131750850.79333177</v>
      </c>
      <c r="AC16" s="277">
        <f ca="1">+'5. Flujo Agrícola'!AD13*'3. Matriz I-C-B'!$B13+'5. Flujo Agrícola'!AD49*'3. Matriz I-C-B'!$B13*'4. Factores'!AC23</f>
        <v>131750850.79333177</v>
      </c>
      <c r="AD16" s="277">
        <f ca="1">+'5. Flujo Agrícola'!AE13*'3. Matriz I-C-B'!$B13+'5. Flujo Agrícola'!AE49*'3. Matriz I-C-B'!$B13*'4. Factores'!AD23</f>
        <v>131750850.79333177</v>
      </c>
      <c r="AE16" s="277">
        <f ca="1">+'5. Flujo Agrícola'!AF13*'3. Matriz I-C-B'!$B13+'5. Flujo Agrícola'!AF49*'3. Matriz I-C-B'!$B13*'4. Factores'!AE23</f>
        <v>131750850.79333177</v>
      </c>
      <c r="AF16" s="278">
        <f ca="1">+'5. Flujo Agrícola'!AG13*'3. Matriz I-C-B'!$B13+'5. Flujo Agrícola'!AG49*'3. Matriz I-C-B'!$B13*'4. Factores'!AF23</f>
        <v>131750850.79333177</v>
      </c>
    </row>
    <row r="17" spans="1:32" x14ac:dyDescent="0.25">
      <c r="A17" s="275" t="str">
        <f>+'5. Flujo Agrícola'!B14</f>
        <v>Limón</v>
      </c>
      <c r="B17" s="277">
        <f ca="1">+'5. Flujo Agrícola'!C14*'3. Matriz I-C-B'!$B14+'5. Flujo Agrícola'!C50*'3. Matriz I-C-B'!$B14</f>
        <v>193177850.86599818</v>
      </c>
      <c r="C17" s="277">
        <f ca="1">+'5. Flujo Agrícola'!D14*'3. Matriz I-C-B'!$B14+'5. Flujo Agrícola'!D50*'3. Matriz I-C-B'!$B14*'4. Factores'!C24</f>
        <v>193177850.86599818</v>
      </c>
      <c r="D17" s="277">
        <f ca="1">+'5. Flujo Agrícola'!E14*'3. Matriz I-C-B'!$B14+'5. Flujo Agrícola'!E50*'3. Matriz I-C-B'!$B14*'4. Factores'!D24</f>
        <v>193177850.86599818</v>
      </c>
      <c r="E17" s="277">
        <f ca="1">+'5. Flujo Agrícola'!F14*'3. Matriz I-C-B'!$B14+'5. Flujo Agrícola'!F50*'3. Matriz I-C-B'!$B14*'4. Factores'!E24</f>
        <v>193634238.83654666</v>
      </c>
      <c r="F17" s="277">
        <f ca="1">+'5. Flujo Agrícola'!G14*'3. Matriz I-C-B'!$B14+'5. Flujo Agrícola'!G50*'3. Matriz I-C-B'!$B14*'4. Factores'!F24</f>
        <v>195898381.29476881</v>
      </c>
      <c r="G17" s="277">
        <f ca="1">+'5. Flujo Agrícola'!H14*'3. Matriz I-C-B'!$B14+'5. Flujo Agrícola'!H50*'3. Matriz I-C-B'!$B14*'4. Factores'!G24</f>
        <v>202953896.23308408</v>
      </c>
      <c r="H17" s="277">
        <f ca="1">+'5. Flujo Agrícola'!I14*'3. Matriz I-C-B'!$B14+'5. Flujo Agrícola'!I50*'3. Matriz I-C-B'!$B14*'4. Factores'!H24</f>
        <v>216909824.98861444</v>
      </c>
      <c r="I17" s="277">
        <f ca="1">+'5. Flujo Agrícola'!J14*'3. Matriz I-C-B'!$B14+'5. Flujo Agrícola'!J50*'3. Matriz I-C-B'!$B14*'4. Factores'!I24</f>
        <v>234078960.480427</v>
      </c>
      <c r="J17" s="277">
        <f ca="1">+'5. Flujo Agrícola'!K14*'3. Matriz I-C-B'!$B14+'5. Flujo Agrícola'!K50*'3. Matriz I-C-B'!$B14*'4. Factores'!J24</f>
        <v>256167012.86270723</v>
      </c>
      <c r="K17" s="277">
        <f ca="1">+'5. Flujo Agrícola'!L14*'3. Matriz I-C-B'!$B14+'5. Flujo Agrícola'!L50*'3. Matriz I-C-B'!$B14*'4. Factores'!K24</f>
        <v>271593648.90572816</v>
      </c>
      <c r="L17" s="277">
        <f ca="1">+'5. Flujo Agrícola'!M14*'3. Matriz I-C-B'!$B14+'5. Flujo Agrícola'!M50*'3. Matriz I-C-B'!$B14*'4. Factores'!L24</f>
        <v>289109467.7991882</v>
      </c>
      <c r="M17" s="277">
        <f ca="1">+'5. Flujo Agrícola'!N14*'3. Matriz I-C-B'!$B14+'5. Flujo Agrícola'!N50*'3. Matriz I-C-B'!$B14*'4. Factores'!M24</f>
        <v>293950851.66053343</v>
      </c>
      <c r="N17" s="277">
        <f ca="1">+'5. Flujo Agrícola'!O14*'3. Matriz I-C-B'!$B14+'5. Flujo Agrícola'!O50*'3. Matriz I-C-B'!$B14*'4. Factores'!N24</f>
        <v>298844293.41286087</v>
      </c>
      <c r="O17" s="277">
        <f ca="1">+'5. Flujo Agrícola'!P14*'3. Matriz I-C-B'!$B14+'5. Flujo Agrícola'!P50*'3. Matriz I-C-B'!$B14*'4. Factores'!O24</f>
        <v>298844293.41286087</v>
      </c>
      <c r="P17" s="277">
        <f ca="1">+'5. Flujo Agrícola'!Q14*'3. Matriz I-C-B'!$B14+'5. Flujo Agrícola'!Q50*'3. Matriz I-C-B'!$B14*'4. Factores'!P24</f>
        <v>298844293.41286087</v>
      </c>
      <c r="Q17" s="277">
        <f ca="1">+'5. Flujo Agrícola'!R14*'3. Matriz I-C-B'!$B14+'5. Flujo Agrícola'!R50*'3. Matriz I-C-B'!$B14*'4. Factores'!Q24</f>
        <v>298844293.41286087</v>
      </c>
      <c r="R17" s="277">
        <f ca="1">+'5. Flujo Agrícola'!S14*'3. Matriz I-C-B'!$B14+'5. Flujo Agrícola'!S50*'3. Matriz I-C-B'!$B14*'4. Factores'!R24</f>
        <v>298844293.41286087</v>
      </c>
      <c r="S17" s="277">
        <f ca="1">+'5. Flujo Agrícola'!T14*'3. Matriz I-C-B'!$B14+'5. Flujo Agrícola'!T50*'3. Matriz I-C-B'!$B14*'4. Factores'!S24</f>
        <v>298844293.41286087</v>
      </c>
      <c r="T17" s="277">
        <f ca="1">+'5. Flujo Agrícola'!U14*'3. Matriz I-C-B'!$B14+'5. Flujo Agrícola'!U50*'3. Matriz I-C-B'!$B14*'4. Factores'!T24</f>
        <v>298844293.41286087</v>
      </c>
      <c r="U17" s="277">
        <f ca="1">+'5. Flujo Agrícola'!V14*'3. Matriz I-C-B'!$B14+'5. Flujo Agrícola'!V50*'3. Matriz I-C-B'!$B14*'4. Factores'!U24</f>
        <v>298844293.41286087</v>
      </c>
      <c r="V17" s="277">
        <f ca="1">+'5. Flujo Agrícola'!W14*'3. Matriz I-C-B'!$B14+'5. Flujo Agrícola'!W50*'3. Matriz I-C-B'!$B14*'4. Factores'!V24</f>
        <v>298844293.41286087</v>
      </c>
      <c r="W17" s="277">
        <f ca="1">+'5. Flujo Agrícola'!X14*'3. Matriz I-C-B'!$B14+'5. Flujo Agrícola'!X50*'3. Matriz I-C-B'!$B14*'4. Factores'!W24</f>
        <v>298844293.41286087</v>
      </c>
      <c r="X17" s="277">
        <f ca="1">+'5. Flujo Agrícola'!Y14*'3. Matriz I-C-B'!$B14+'5. Flujo Agrícola'!Y50*'3. Matriz I-C-B'!$B14*'4. Factores'!X24</f>
        <v>298844293.41286087</v>
      </c>
      <c r="Y17" s="277">
        <f ca="1">+'5. Flujo Agrícola'!Z14*'3. Matriz I-C-B'!$B14+'5. Flujo Agrícola'!Z50*'3. Matriz I-C-B'!$B14*'4. Factores'!Y24</f>
        <v>298844293.41286087</v>
      </c>
      <c r="Z17" s="277">
        <f ca="1">+'5. Flujo Agrícola'!AA14*'3. Matriz I-C-B'!$B14+'5. Flujo Agrícola'!AA50*'3. Matriz I-C-B'!$B14*'4. Factores'!Z24</f>
        <v>298844293.41286087</v>
      </c>
      <c r="AA17" s="277">
        <f ca="1">+'5. Flujo Agrícola'!AB14*'3. Matriz I-C-B'!$B14+'5. Flujo Agrícola'!AB50*'3. Matriz I-C-B'!$B14*'4. Factores'!AA24</f>
        <v>298844293.41286087</v>
      </c>
      <c r="AB17" s="277">
        <f ca="1">+'5. Flujo Agrícola'!AC14*'3. Matriz I-C-B'!$B14+'5. Flujo Agrícola'!AC50*'3. Matriz I-C-B'!$B14*'4. Factores'!AB24</f>
        <v>298844293.41286087</v>
      </c>
      <c r="AC17" s="277">
        <f ca="1">+'5. Flujo Agrícola'!AD14*'3. Matriz I-C-B'!$B14+'5. Flujo Agrícola'!AD50*'3. Matriz I-C-B'!$B14*'4. Factores'!AC24</f>
        <v>298844293.41286087</v>
      </c>
      <c r="AD17" s="277">
        <f ca="1">+'5. Flujo Agrícola'!AE14*'3. Matriz I-C-B'!$B14+'5. Flujo Agrícola'!AE50*'3. Matriz I-C-B'!$B14*'4. Factores'!AD24</f>
        <v>298844293.41286087</v>
      </c>
      <c r="AE17" s="277">
        <f ca="1">+'5. Flujo Agrícola'!AF14*'3. Matriz I-C-B'!$B14+'5. Flujo Agrícola'!AF50*'3. Matriz I-C-B'!$B14*'4. Factores'!AE24</f>
        <v>298844293.41286087</v>
      </c>
      <c r="AF17" s="278">
        <f ca="1">+'5. Flujo Agrícola'!AG14*'3. Matriz I-C-B'!$B14+'5. Flujo Agrícola'!AG50*'3. Matriz I-C-B'!$B14*'4. Factores'!AF24</f>
        <v>298844293.41286087</v>
      </c>
    </row>
    <row r="18" spans="1:32" x14ac:dyDescent="0.25">
      <c r="A18" s="275" t="str">
        <f>+'5. Flujo Agrícola'!B15</f>
        <v>Olivo de mesa</v>
      </c>
      <c r="B18" s="277">
        <f ca="1">+'5. Flujo Agrícola'!C15*'3. Matriz I-C-B'!$B15+'5. Flujo Agrícola'!C51*'3. Matriz I-C-B'!$B15</f>
        <v>54339160.515587978</v>
      </c>
      <c r="C18" s="277">
        <f ca="1">+'5. Flujo Agrícola'!D15*'3. Matriz I-C-B'!$B15+'5. Flujo Agrícola'!D51*'3. Matriz I-C-B'!$B15*'4. Factores'!C25</f>
        <v>54339160.515587978</v>
      </c>
      <c r="D18" s="277">
        <f ca="1">+'5. Flujo Agrícola'!E15*'3. Matriz I-C-B'!$B15+'5. Flujo Agrícola'!E51*'3. Matriz I-C-B'!$B15*'4. Factores'!D25</f>
        <v>54339160.515587978</v>
      </c>
      <c r="E18" s="277">
        <f ca="1">+'5. Flujo Agrícola'!F15*'3. Matriz I-C-B'!$B15+'5. Flujo Agrícola'!F51*'3. Matriz I-C-B'!$B15*'4. Factores'!E25</f>
        <v>54599514.364935353</v>
      </c>
      <c r="F18" s="277">
        <f ca="1">+'5. Flujo Agrícola'!G15*'3. Matriz I-C-B'!$B15+'5. Flujo Agrícola'!G51*'3. Matriz I-C-B'!$B15*'4. Factores'!F25</f>
        <v>56038340.540709779</v>
      </c>
      <c r="G18" s="277">
        <f ca="1">+'5. Flujo Agrícola'!H15*'3. Matriz I-C-B'!$B15+'5. Flujo Agrícola'!H51*'3. Matriz I-C-B'!$B15*'4. Factores'!G25</f>
        <v>59976079.658395067</v>
      </c>
      <c r="H18" s="277">
        <f ca="1">+'5. Flujo Agrícola'!I15*'3. Matriz I-C-B'!$B15+'5. Flujo Agrícola'!I51*'3. Matriz I-C-B'!$B15*'4. Factores'!H25</f>
        <v>69260155.500480205</v>
      </c>
      <c r="I18" s="277">
        <f ca="1">+'5. Flujo Agrícola'!J15*'3. Matriz I-C-B'!$B15+'5. Flujo Agrícola'!J51*'3. Matriz I-C-B'!$B15*'4. Factores'!I25</f>
        <v>80132699.019202948</v>
      </c>
      <c r="J18" s="277">
        <f ca="1">+'5. Flujo Agrícola'!K15*'3. Matriz I-C-B'!$B15+'5. Flujo Agrícola'!K51*'3. Matriz I-C-B'!$B15*'4. Factores'!J25</f>
        <v>94491359.03062585</v>
      </c>
      <c r="K18" s="277">
        <f ca="1">+'5. Flujo Agrícola'!L15*'3. Matriz I-C-B'!$B15+'5. Flujo Agrícola'!L51*'3. Matriz I-C-B'!$B15*'4. Factores'!K25</f>
        <v>109158312.33473039</v>
      </c>
      <c r="L18" s="277">
        <f ca="1">+'5. Flujo Agrícola'!M15*'3. Matriz I-C-B'!$B15+'5. Flujo Agrícola'!M51*'3. Matriz I-C-B'!$B15*'4. Factores'!L25</f>
        <v>121671216.39905927</v>
      </c>
      <c r="M18" s="277">
        <f ca="1">+'5. Flujo Agrícola'!N15*'3. Matriz I-C-B'!$B15+'5. Flujo Agrícola'!N51*'3. Matriz I-C-B'!$B15*'4. Factores'!M25</f>
        <v>134663576.59064305</v>
      </c>
      <c r="N18" s="277">
        <f ca="1">+'5. Flujo Agrícola'!O15*'3. Matriz I-C-B'!$B15+'5. Flujo Agrícola'!O51*'3. Matriz I-C-B'!$B15*'4. Factores'!N25</f>
        <v>142773291.71176875</v>
      </c>
      <c r="O18" s="277">
        <f ca="1">+'5. Flujo Agrícola'!P15*'3. Matriz I-C-B'!$B15+'5. Flujo Agrícola'!P51*'3. Matriz I-C-B'!$B15*'4. Factores'!O25</f>
        <v>147477767.28191081</v>
      </c>
      <c r="P18" s="277">
        <f ca="1">+'5. Flujo Agrícola'!Q15*'3. Matriz I-C-B'!$B15+'5. Flujo Agrícola'!Q51*'3. Matriz I-C-B'!$B15*'4. Factores'!P25</f>
        <v>149830005.06698182</v>
      </c>
      <c r="Q18" s="277">
        <f ca="1">+'5. Flujo Agrícola'!R15*'3. Matriz I-C-B'!$B15+'5. Flujo Agrícola'!R51*'3. Matriz I-C-B'!$B15*'4. Factores'!Q25</f>
        <v>149830005.06698182</v>
      </c>
      <c r="R18" s="277">
        <f ca="1">+'5. Flujo Agrícola'!S15*'3. Matriz I-C-B'!$B15+'5. Flujo Agrícola'!S51*'3. Matriz I-C-B'!$B15*'4. Factores'!R25</f>
        <v>149830005.06698182</v>
      </c>
      <c r="S18" s="277">
        <f ca="1">+'5. Flujo Agrícola'!T15*'3. Matriz I-C-B'!$B15+'5. Flujo Agrícola'!T51*'3. Matriz I-C-B'!$B15*'4. Factores'!S25</f>
        <v>149830005.06698182</v>
      </c>
      <c r="T18" s="277">
        <f ca="1">+'5. Flujo Agrícola'!U15*'3. Matriz I-C-B'!$B15+'5. Flujo Agrícola'!U51*'3. Matriz I-C-B'!$B15*'4. Factores'!T25</f>
        <v>149830005.06698182</v>
      </c>
      <c r="U18" s="277">
        <f ca="1">+'5. Flujo Agrícola'!V15*'3. Matriz I-C-B'!$B15+'5. Flujo Agrícola'!V51*'3. Matriz I-C-B'!$B15*'4. Factores'!U25</f>
        <v>149830005.06698182</v>
      </c>
      <c r="V18" s="277">
        <f ca="1">+'5. Flujo Agrícola'!W15*'3. Matriz I-C-B'!$B15+'5. Flujo Agrícola'!W51*'3. Matriz I-C-B'!$B15*'4. Factores'!V25</f>
        <v>149830005.06698182</v>
      </c>
      <c r="W18" s="277">
        <f ca="1">+'5. Flujo Agrícola'!X15*'3. Matriz I-C-B'!$B15+'5. Flujo Agrícola'!X51*'3. Matriz I-C-B'!$B15*'4. Factores'!W25</f>
        <v>149830005.06698182</v>
      </c>
      <c r="X18" s="277">
        <f ca="1">+'5. Flujo Agrícola'!Y15*'3. Matriz I-C-B'!$B15+'5. Flujo Agrícola'!Y51*'3. Matriz I-C-B'!$B15*'4. Factores'!X25</f>
        <v>149830005.06698182</v>
      </c>
      <c r="Y18" s="277">
        <f ca="1">+'5. Flujo Agrícola'!Z15*'3. Matriz I-C-B'!$B15+'5. Flujo Agrícola'!Z51*'3. Matriz I-C-B'!$B15*'4. Factores'!Y25</f>
        <v>149830005.06698182</v>
      </c>
      <c r="Z18" s="277">
        <f ca="1">+'5. Flujo Agrícola'!AA15*'3. Matriz I-C-B'!$B15+'5. Flujo Agrícola'!AA51*'3. Matriz I-C-B'!$B15*'4. Factores'!Z25</f>
        <v>149830005.06698182</v>
      </c>
      <c r="AA18" s="277">
        <f ca="1">+'5. Flujo Agrícola'!AB15*'3. Matriz I-C-B'!$B15+'5. Flujo Agrícola'!AB51*'3. Matriz I-C-B'!$B15*'4. Factores'!AA25</f>
        <v>149830005.06698182</v>
      </c>
      <c r="AB18" s="277">
        <f ca="1">+'5. Flujo Agrícola'!AC15*'3. Matriz I-C-B'!$B15+'5. Flujo Agrícola'!AC51*'3. Matriz I-C-B'!$B15*'4. Factores'!AB25</f>
        <v>149830005.06698182</v>
      </c>
      <c r="AC18" s="277">
        <f ca="1">+'5. Flujo Agrícola'!AD15*'3. Matriz I-C-B'!$B15+'5. Flujo Agrícola'!AD51*'3. Matriz I-C-B'!$B15*'4. Factores'!AC25</f>
        <v>149830005.06698182</v>
      </c>
      <c r="AD18" s="277">
        <f ca="1">+'5. Flujo Agrícola'!AE15*'3. Matriz I-C-B'!$B15+'5. Flujo Agrícola'!AE51*'3. Matriz I-C-B'!$B15*'4. Factores'!AD25</f>
        <v>149830005.06698182</v>
      </c>
      <c r="AE18" s="277">
        <f ca="1">+'5. Flujo Agrícola'!AF15*'3. Matriz I-C-B'!$B15+'5. Flujo Agrícola'!AF51*'3. Matriz I-C-B'!$B15*'4. Factores'!AE25</f>
        <v>149830005.06698182</v>
      </c>
      <c r="AF18" s="278">
        <f ca="1">+'5. Flujo Agrícola'!AG15*'3. Matriz I-C-B'!$B15+'5. Flujo Agrícola'!AG51*'3. Matriz I-C-B'!$B15*'4. Factores'!AF25</f>
        <v>149830005.06698182</v>
      </c>
    </row>
    <row r="19" spans="1:32" x14ac:dyDescent="0.25">
      <c r="A19" s="275" t="str">
        <f>+'5. Flujo Agrícola'!B16</f>
        <v>Uva de mesa</v>
      </c>
      <c r="B19" s="277">
        <f ca="1">+'5. Flujo Agrícola'!C16*'3. Matriz I-C-B'!$B16+'5. Flujo Agrícola'!C52*'3. Matriz I-C-B'!$B16</f>
        <v>39856346.328428179</v>
      </c>
      <c r="C19" s="277">
        <f ca="1">+'5. Flujo Agrícola'!D16*'3. Matriz I-C-B'!$B16+'5. Flujo Agrícola'!D52*'3. Matriz I-C-B'!$B16*'4. Factores'!C26</f>
        <v>39856346.328428179</v>
      </c>
      <c r="D19" s="277">
        <f ca="1">+'5. Flujo Agrícola'!E16*'3. Matriz I-C-B'!$B16+'5. Flujo Agrícola'!E52*'3. Matriz I-C-B'!$B16*'4. Factores'!D26</f>
        <v>39856346.328428179</v>
      </c>
      <c r="E19" s="277">
        <f ca="1">+'5. Flujo Agrícola'!F16*'3. Matriz I-C-B'!$B16+'5. Flujo Agrícola'!F52*'3. Matriz I-C-B'!$B16*'4. Factores'!E26</f>
        <v>41551836.282050669</v>
      </c>
      <c r="F19" s="277">
        <f ca="1">+'5. Flujo Agrícola'!G16*'3. Matriz I-C-B'!$B16+'5. Flujo Agrícola'!G52*'3. Matriz I-C-B'!$B16*'4. Factores'!F26</f>
        <v>50921835.351200819</v>
      </c>
      <c r="G19" s="277">
        <f ca="1">+'5. Flujo Agrícola'!H16*'3. Matriz I-C-B'!$B16+'5. Flujo Agrícola'!H52*'3. Matriz I-C-B'!$B16*'4. Factores'!G26</f>
        <v>76565385.968014121</v>
      </c>
      <c r="H19" s="277">
        <f ca="1">+'5. Flujo Agrícola'!I16*'3. Matriz I-C-B'!$B16+'5. Flujo Agrícola'!I52*'3. Matriz I-C-B'!$B16*'4. Factores'!H26</f>
        <v>137025630.20247513</v>
      </c>
      <c r="I19" s="277">
        <f ca="1">+'5. Flujo Agrícola'!J16*'3. Matriz I-C-B'!$B16+'5. Flujo Agrícola'!J52*'3. Matriz I-C-B'!$B16*'4. Factores'!I26</f>
        <v>207830376.71391106</v>
      </c>
      <c r="J19" s="277">
        <f ca="1">+'5. Flujo Agrícola'!K16*'3. Matriz I-C-B'!$B16+'5. Flujo Agrícola'!K52*'3. Matriz I-C-B'!$B16*'4. Factores'!J26</f>
        <v>301337593.36491621</v>
      </c>
      <c r="K19" s="277">
        <f ca="1">+'5. Flujo Agrícola'!L16*'3. Matriz I-C-B'!$B16+'5. Flujo Agrícola'!L52*'3. Matriz I-C-B'!$B16*'4. Factores'!K26</f>
        <v>396852493.71954691</v>
      </c>
      <c r="L19" s="277">
        <f ca="1">+'5. Flujo Agrícola'!M16*'3. Matriz I-C-B'!$B16+'5. Flujo Agrícola'!M52*'3. Matriz I-C-B'!$B16*'4. Factores'!L26</f>
        <v>478339681.96313119</v>
      </c>
      <c r="M19" s="277">
        <f ca="1">+'5. Flujo Agrícola'!N16*'3. Matriz I-C-B'!$B16+'5. Flujo Agrícola'!N52*'3. Matriz I-C-B'!$B16*'4. Factores'!M26</f>
        <v>562949209.47306812</v>
      </c>
      <c r="N19" s="277">
        <f ca="1">+'5. Flujo Agrícola'!O16*'3. Matriz I-C-B'!$B16+'5. Flujo Agrícola'!O52*'3. Matriz I-C-B'!$B16*'4. Factores'!N26</f>
        <v>615761720.40415525</v>
      </c>
      <c r="O19" s="277">
        <f ca="1">+'5. Flujo Agrícola'!P16*'3. Matriz I-C-B'!$B16+'5. Flujo Agrícola'!P52*'3. Matriz I-C-B'!$B16*'4. Factores'!O26</f>
        <v>646398452.24519563</v>
      </c>
      <c r="P19" s="277">
        <f ca="1">+'5. Flujo Agrícola'!Q16*'3. Matriz I-C-B'!$B16+'5. Flujo Agrícola'!Q52*'3. Matriz I-C-B'!$B16*'4. Factores'!P26</f>
        <v>661716818.16571581</v>
      </c>
      <c r="Q19" s="277">
        <f ca="1">+'5. Flujo Agrícola'!R16*'3. Matriz I-C-B'!$B16+'5. Flujo Agrícola'!R52*'3. Matriz I-C-B'!$B16*'4. Factores'!Q26</f>
        <v>661716818.16571581</v>
      </c>
      <c r="R19" s="277">
        <f ca="1">+'5. Flujo Agrícola'!S16*'3. Matriz I-C-B'!$B16+'5. Flujo Agrícola'!S52*'3. Matriz I-C-B'!$B16*'4. Factores'!R26</f>
        <v>661716818.16571581</v>
      </c>
      <c r="S19" s="277">
        <f ca="1">+'5. Flujo Agrícola'!T16*'3. Matriz I-C-B'!$B16+'5. Flujo Agrícola'!T52*'3. Matriz I-C-B'!$B16*'4. Factores'!S26</f>
        <v>661716818.16571581</v>
      </c>
      <c r="T19" s="277">
        <f ca="1">+'5. Flujo Agrícola'!U16*'3. Matriz I-C-B'!$B16+'5. Flujo Agrícola'!U52*'3. Matriz I-C-B'!$B16*'4. Factores'!T26</f>
        <v>661716818.16571581</v>
      </c>
      <c r="U19" s="277">
        <f ca="1">+'5. Flujo Agrícola'!V16*'3. Matriz I-C-B'!$B16+'5. Flujo Agrícola'!V52*'3. Matriz I-C-B'!$B16*'4. Factores'!U26</f>
        <v>661716818.16571581</v>
      </c>
      <c r="V19" s="277">
        <f ca="1">+'5. Flujo Agrícola'!W16*'3. Matriz I-C-B'!$B16+'5. Flujo Agrícola'!W52*'3. Matriz I-C-B'!$B16*'4. Factores'!V26</f>
        <v>661716818.16571581</v>
      </c>
      <c r="W19" s="277">
        <f ca="1">+'5. Flujo Agrícola'!X16*'3. Matriz I-C-B'!$B16+'5. Flujo Agrícola'!X52*'3. Matriz I-C-B'!$B16*'4. Factores'!W26</f>
        <v>661716818.16571581</v>
      </c>
      <c r="X19" s="277">
        <f ca="1">+'5. Flujo Agrícola'!Y16*'3. Matriz I-C-B'!$B16+'5. Flujo Agrícola'!Y52*'3. Matriz I-C-B'!$B16*'4. Factores'!X26</f>
        <v>661716818.16571581</v>
      </c>
      <c r="Y19" s="277">
        <f ca="1">+'5. Flujo Agrícola'!Z16*'3. Matriz I-C-B'!$B16+'5. Flujo Agrícola'!Z52*'3. Matriz I-C-B'!$B16*'4. Factores'!Y26</f>
        <v>661716818.16571581</v>
      </c>
      <c r="Z19" s="277">
        <f ca="1">+'5. Flujo Agrícola'!AA16*'3. Matriz I-C-B'!$B16+'5. Flujo Agrícola'!AA52*'3. Matriz I-C-B'!$B16*'4. Factores'!Z26</f>
        <v>661716818.16571581</v>
      </c>
      <c r="AA19" s="277">
        <f ca="1">+'5. Flujo Agrícola'!AB16*'3. Matriz I-C-B'!$B16+'5. Flujo Agrícola'!AB52*'3. Matriz I-C-B'!$B16*'4. Factores'!AA26</f>
        <v>661716818.16571581</v>
      </c>
      <c r="AB19" s="277">
        <f ca="1">+'5. Flujo Agrícola'!AC16*'3. Matriz I-C-B'!$B16+'5. Flujo Agrícola'!AC52*'3. Matriz I-C-B'!$B16*'4. Factores'!AB26</f>
        <v>661716818.16571581</v>
      </c>
      <c r="AC19" s="277">
        <f ca="1">+'5. Flujo Agrícola'!AD16*'3. Matriz I-C-B'!$B16+'5. Flujo Agrícola'!AD52*'3. Matriz I-C-B'!$B16*'4. Factores'!AC26</f>
        <v>661716818.16571581</v>
      </c>
      <c r="AD19" s="277">
        <f ca="1">+'5. Flujo Agrícola'!AE16*'3. Matriz I-C-B'!$B16+'5. Flujo Agrícola'!AE52*'3. Matriz I-C-B'!$B16*'4. Factores'!AD26</f>
        <v>661716818.16571581</v>
      </c>
      <c r="AE19" s="277">
        <f ca="1">+'5. Flujo Agrícola'!AF16*'3. Matriz I-C-B'!$B16+'5. Flujo Agrícola'!AF52*'3. Matriz I-C-B'!$B16*'4. Factores'!AE26</f>
        <v>661716818.16571581</v>
      </c>
      <c r="AF19" s="278">
        <f ca="1">+'5. Flujo Agrícola'!AG16*'3. Matriz I-C-B'!$B16+'5. Flujo Agrícola'!AG52*'3. Matriz I-C-B'!$B16*'4. Factores'!AF26</f>
        <v>661716818.16571581</v>
      </c>
    </row>
    <row r="20" spans="1:32" x14ac:dyDescent="0.25">
      <c r="A20" s="275" t="str">
        <f>+'5. Flujo Agrícola'!B17</f>
        <v>Palto</v>
      </c>
      <c r="B20" s="277">
        <f ca="1">+'5. Flujo Agrícola'!C17*'3. Matriz I-C-B'!$B17+'5. Flujo Agrícola'!C53*'3. Matriz I-C-B'!$B17</f>
        <v>67224064.522151336</v>
      </c>
      <c r="C20" s="277">
        <f ca="1">+'5. Flujo Agrícola'!D17*'3. Matriz I-C-B'!$B17+'5. Flujo Agrícola'!D53*'3. Matriz I-C-B'!$B17*'4. Factores'!C27</f>
        <v>67224064.522151336</v>
      </c>
      <c r="D20" s="277">
        <f ca="1">+'5. Flujo Agrícola'!E17*'3. Matriz I-C-B'!$B17+'5. Flujo Agrícola'!E53*'3. Matriz I-C-B'!$B17*'4. Factores'!D27</f>
        <v>67224064.522151336</v>
      </c>
      <c r="E20" s="277">
        <f ca="1">+'5. Flujo Agrícola'!F17*'3. Matriz I-C-B'!$B17+'5. Flujo Agrícola'!F53*'3. Matriz I-C-B'!$B17*'4. Factores'!E27</f>
        <v>67224064.522151336</v>
      </c>
      <c r="F20" s="277">
        <f ca="1">+'5. Flujo Agrícola'!G17*'3. Matriz I-C-B'!$B17+'5. Flujo Agrícola'!G53*'3. Matriz I-C-B'!$B17*'4. Factores'!F27</f>
        <v>67171871.645512909</v>
      </c>
      <c r="G20" s="277">
        <f ca="1">+'5. Flujo Agrícola'!H17*'3. Matriz I-C-B'!$B17+'5. Flujo Agrícola'!H53*'3. Matriz I-C-B'!$B17*'4. Factores'!G27</f>
        <v>67044017.826271728</v>
      </c>
      <c r="H20" s="277">
        <f ca="1">+'5. Flujo Agrícola'!I17*'3. Matriz I-C-B'!$B17+'5. Flujo Agrícola'!I53*'3. Matriz I-C-B'!$B17*'4. Factores'!H27</f>
        <v>66745365.19653929</v>
      </c>
      <c r="I20" s="277">
        <f ca="1">+'5. Flujo Agrícola'!J17*'3. Matriz I-C-B'!$B17+'5. Flujo Agrícola'!J53*'3. Matriz I-C-B'!$B17*'4. Factores'!I27</f>
        <v>66334726.329311326</v>
      </c>
      <c r="J20" s="277">
        <f ca="1">+'5. Flujo Agrícola'!K17*'3. Matriz I-C-B'!$B17+'5. Flujo Agrícola'!K53*'3. Matriz I-C-B'!$B17*'4. Factores'!J27</f>
        <v>65973670.312035307</v>
      </c>
      <c r="K20" s="277">
        <f ca="1">+'5. Flujo Agrícola'!L17*'3. Matriz I-C-B'!$B17+'5. Flujo Agrícola'!L53*'3. Matriz I-C-B'!$B17*'4. Factores'!K27</f>
        <v>65497206.54892493</v>
      </c>
      <c r="L20" s="277">
        <f ca="1">+'5. Flujo Agrícola'!M17*'3. Matriz I-C-B'!$B17+'5. Flujo Agrícola'!M53*'3. Matriz I-C-B'!$B17*'4. Factores'!L27</f>
        <v>65249140.220083497</v>
      </c>
      <c r="M20" s="277">
        <f ca="1">+'5. Flujo Agrícola'!N17*'3. Matriz I-C-B'!$B17+'5. Flujo Agrícola'!N53*'3. Matriz I-C-B'!$B17*'4. Factores'!M27</f>
        <v>64954917.889932133</v>
      </c>
      <c r="N20" s="277">
        <f ca="1">+'5. Flujo Agrícola'!O17*'3. Matriz I-C-B'!$B17+'5. Flujo Agrícola'!O53*'3. Matriz I-C-B'!$B17*'4. Factores'!N27</f>
        <v>64879866.863090456</v>
      </c>
      <c r="O20" s="277">
        <f ca="1">+'5. Flujo Agrícola'!P17*'3. Matriz I-C-B'!$B17+'5. Flujo Agrícola'!P53*'3. Matriz I-C-B'!$B17*'4. Factores'!O27</f>
        <v>64806007.122389123</v>
      </c>
      <c r="P20" s="277">
        <f ca="1">+'5. Flujo Agrícola'!Q17*'3. Matriz I-C-B'!$B17+'5. Flujo Agrícola'!Q53*'3. Matriz I-C-B'!$B17*'4. Factores'!P27</f>
        <v>64806007.122389123</v>
      </c>
      <c r="Q20" s="277">
        <f ca="1">+'5. Flujo Agrícola'!R17*'3. Matriz I-C-B'!$B17+'5. Flujo Agrícola'!R53*'3. Matriz I-C-B'!$B17*'4. Factores'!Q27</f>
        <v>64806007.122389123</v>
      </c>
      <c r="R20" s="277">
        <f ca="1">+'5. Flujo Agrícola'!S17*'3. Matriz I-C-B'!$B17+'5. Flujo Agrícola'!S53*'3. Matriz I-C-B'!$B17*'4. Factores'!R27</f>
        <v>64806007.122389123</v>
      </c>
      <c r="S20" s="277">
        <f ca="1">+'5. Flujo Agrícola'!T17*'3. Matriz I-C-B'!$B17+'5. Flujo Agrícola'!T53*'3. Matriz I-C-B'!$B17*'4. Factores'!S27</f>
        <v>64806007.122389123</v>
      </c>
      <c r="T20" s="277">
        <f ca="1">+'5. Flujo Agrícola'!U17*'3. Matriz I-C-B'!$B17+'5. Flujo Agrícola'!U53*'3. Matriz I-C-B'!$B17*'4. Factores'!T27</f>
        <v>64806007.122389123</v>
      </c>
      <c r="U20" s="277">
        <f ca="1">+'5. Flujo Agrícola'!V17*'3. Matriz I-C-B'!$B17+'5. Flujo Agrícola'!V53*'3. Matriz I-C-B'!$B17*'4. Factores'!U27</f>
        <v>64806007.122389123</v>
      </c>
      <c r="V20" s="277">
        <f ca="1">+'5. Flujo Agrícola'!W17*'3. Matriz I-C-B'!$B17+'5. Flujo Agrícola'!W53*'3. Matriz I-C-B'!$B17*'4. Factores'!V27</f>
        <v>64806007.122389123</v>
      </c>
      <c r="W20" s="277">
        <f ca="1">+'5. Flujo Agrícola'!X17*'3. Matriz I-C-B'!$B17+'5. Flujo Agrícola'!X53*'3. Matriz I-C-B'!$B17*'4. Factores'!W27</f>
        <v>64806007.122389123</v>
      </c>
      <c r="X20" s="277">
        <f ca="1">+'5. Flujo Agrícola'!Y17*'3. Matriz I-C-B'!$B17+'5. Flujo Agrícola'!Y53*'3. Matriz I-C-B'!$B17*'4. Factores'!X27</f>
        <v>64806007.122389123</v>
      </c>
      <c r="Y20" s="277">
        <f ca="1">+'5. Flujo Agrícola'!Z17*'3. Matriz I-C-B'!$B17+'5. Flujo Agrícola'!Z53*'3. Matriz I-C-B'!$B17*'4. Factores'!Y27</f>
        <v>64806007.122389123</v>
      </c>
      <c r="Z20" s="277">
        <f ca="1">+'5. Flujo Agrícola'!AA17*'3. Matriz I-C-B'!$B17+'5. Flujo Agrícola'!AA53*'3. Matriz I-C-B'!$B17*'4. Factores'!Z27</f>
        <v>64806007.122389123</v>
      </c>
      <c r="AA20" s="277">
        <f ca="1">+'5. Flujo Agrícola'!AB17*'3. Matriz I-C-B'!$B17+'5. Flujo Agrícola'!AB53*'3. Matriz I-C-B'!$B17*'4. Factores'!AA27</f>
        <v>64806007.122389123</v>
      </c>
      <c r="AB20" s="277">
        <f ca="1">+'5. Flujo Agrícola'!AC17*'3. Matriz I-C-B'!$B17+'5. Flujo Agrícola'!AC53*'3. Matriz I-C-B'!$B17*'4. Factores'!AB27</f>
        <v>64806007.122389123</v>
      </c>
      <c r="AC20" s="277">
        <f ca="1">+'5. Flujo Agrícola'!AD17*'3. Matriz I-C-B'!$B17+'5. Flujo Agrícola'!AD53*'3. Matriz I-C-B'!$B17*'4. Factores'!AC27</f>
        <v>64806007.122389123</v>
      </c>
      <c r="AD20" s="277">
        <f ca="1">+'5. Flujo Agrícola'!AE17*'3. Matriz I-C-B'!$B17+'5. Flujo Agrícola'!AE53*'3. Matriz I-C-B'!$B17*'4. Factores'!AD27</f>
        <v>64806007.122389123</v>
      </c>
      <c r="AE20" s="277">
        <f ca="1">+'5. Flujo Agrícola'!AF17*'3. Matriz I-C-B'!$B17+'5. Flujo Agrícola'!AF53*'3. Matriz I-C-B'!$B17*'4. Factores'!AE27</f>
        <v>64806007.122389123</v>
      </c>
      <c r="AF20" s="278">
        <f ca="1">+'5. Flujo Agrícola'!AG17*'3. Matriz I-C-B'!$B17+'5. Flujo Agrícola'!AG53*'3. Matriz I-C-B'!$B17*'4. Factores'!AF27</f>
        <v>64806007.122389123</v>
      </c>
    </row>
    <row r="21" spans="1:32" x14ac:dyDescent="0.25">
      <c r="A21" s="275" t="str">
        <f>+'5. Flujo Agrícola'!B18</f>
        <v>Vid Vinifera</v>
      </c>
      <c r="B21" s="277">
        <f ca="1">+'5. Flujo Agrícola'!C18*'3. Matriz I-C-B'!$B18+'5. Flujo Agrícola'!C54*'3. Matriz I-C-B'!$B18</f>
        <v>67138216.099221244</v>
      </c>
      <c r="C21" s="277">
        <f ca="1">+'5. Flujo Agrícola'!D18*'3. Matriz I-C-B'!$B18+'5. Flujo Agrícola'!D54*'3. Matriz I-C-B'!$B18*'4. Factores'!C28</f>
        <v>67138216.099221244</v>
      </c>
      <c r="D21" s="277">
        <f ca="1">+'5. Flujo Agrícola'!E18*'3. Matriz I-C-B'!$B18+'5. Flujo Agrícola'!E54*'3. Matriz I-C-B'!$B18*'4. Factores'!D28</f>
        <v>67138216.099221244</v>
      </c>
      <c r="E21" s="277">
        <f ca="1">+'5. Flujo Agrícola'!F18*'3. Matriz I-C-B'!$B18+'5. Flujo Agrícola'!F54*'3. Matriz I-C-B'!$B18*'4. Factores'!E28</f>
        <v>67197482.907348901</v>
      </c>
      <c r="F21" s="277">
        <f ca="1">+'5. Flujo Agrícola'!G18*'3. Matriz I-C-B'!$B18+'5. Flujo Agrícola'!G54*'3. Matriz I-C-B'!$B18*'4. Factores'!F28</f>
        <v>67525016.512488276</v>
      </c>
      <c r="G21" s="277">
        <f ca="1">+'5. Flujo Agrícola'!H18*'3. Matriz I-C-B'!$B18+'5. Flujo Agrícola'!H54*'3. Matriz I-C-B'!$B18*'4. Factores'!G28</f>
        <v>68421401.295465723</v>
      </c>
      <c r="H21" s="277">
        <f ca="1">+'5. Flujo Agrícola'!I18*'3. Matriz I-C-B'!$B18+'5. Flujo Agrícola'!I54*'3. Matriz I-C-B'!$B18*'4. Factores'!H28</f>
        <v>70534823.251602218</v>
      </c>
      <c r="I21" s="277">
        <f ca="1">+'5. Flujo Agrícola'!J18*'3. Matriz I-C-B'!$B18+'5. Flujo Agrícola'!J54*'3. Matriz I-C-B'!$B18*'4. Factores'!I28</f>
        <v>73009843.122439191</v>
      </c>
      <c r="J21" s="277">
        <f ca="1">+'5. Flujo Agrícola'!K18*'3. Matriz I-C-B'!$B18+'5. Flujo Agrícola'!K54*'3. Matriz I-C-B'!$B18*'4. Factores'!J28</f>
        <v>76278440.648461193</v>
      </c>
      <c r="K21" s="277">
        <f ca="1">+'5. Flujo Agrícola'!L18*'3. Matriz I-C-B'!$B18+'5. Flujo Agrícola'!L54*'3. Matriz I-C-B'!$B18*'4. Factores'!K28</f>
        <v>79617217.891319379</v>
      </c>
      <c r="L21" s="277">
        <f ca="1">+'5. Flujo Agrícola'!M18*'3. Matriz I-C-B'!$B18+'5. Flujo Agrícola'!M54*'3. Matriz I-C-B'!$B18*'4. Factores'!L28</f>
        <v>82465648.541218385</v>
      </c>
      <c r="M21" s="277">
        <f ca="1">+'5. Flujo Agrícola'!N18*'3. Matriz I-C-B'!$B18+'5. Flujo Agrícola'!N54*'3. Matriz I-C-B'!$B18*'4. Factores'!M28</f>
        <v>85423222.322171032</v>
      </c>
      <c r="N21" s="277">
        <f ca="1">+'5. Flujo Agrícola'!O18*'3. Matriz I-C-B'!$B18+'5. Flujo Agrícola'!O54*'3. Matriz I-C-B'!$B18*'4. Factores'!N28</f>
        <v>87269313.44491975</v>
      </c>
      <c r="O21" s="277">
        <f ca="1">+'5. Flujo Agrícola'!P18*'3. Matriz I-C-B'!$B18+'5. Flujo Agrícola'!P54*'3. Matriz I-C-B'!$B18*'4. Factores'!O28</f>
        <v>88340237.695341751</v>
      </c>
      <c r="P21" s="277">
        <f ca="1">+'5. Flujo Agrícola'!Q18*'3. Matriz I-C-B'!$B18+'5. Flujo Agrícola'!Q54*'3. Matriz I-C-B'!$B18*'4. Factores'!P28</f>
        <v>88875699.820552737</v>
      </c>
      <c r="Q21" s="277">
        <f ca="1">+'5. Flujo Agrícola'!R18*'3. Matriz I-C-B'!$B18+'5. Flujo Agrícola'!R54*'3. Matriz I-C-B'!$B18*'4. Factores'!Q28</f>
        <v>88875699.820552737</v>
      </c>
      <c r="R21" s="277">
        <f ca="1">+'5. Flujo Agrícola'!S18*'3. Matriz I-C-B'!$B18+'5. Flujo Agrícola'!S54*'3. Matriz I-C-B'!$B18*'4. Factores'!R28</f>
        <v>88875699.820552737</v>
      </c>
      <c r="S21" s="277">
        <f ca="1">+'5. Flujo Agrícola'!T18*'3. Matriz I-C-B'!$B18+'5. Flujo Agrícola'!T54*'3. Matriz I-C-B'!$B18*'4. Factores'!S28</f>
        <v>88875699.820552737</v>
      </c>
      <c r="T21" s="277">
        <f ca="1">+'5. Flujo Agrícola'!U18*'3. Matriz I-C-B'!$B18+'5. Flujo Agrícola'!U54*'3. Matriz I-C-B'!$B18*'4. Factores'!T28</f>
        <v>88875699.820552737</v>
      </c>
      <c r="U21" s="277">
        <f ca="1">+'5. Flujo Agrícola'!V18*'3. Matriz I-C-B'!$B18+'5. Flujo Agrícola'!V54*'3. Matriz I-C-B'!$B18*'4. Factores'!U28</f>
        <v>88875699.820552737</v>
      </c>
      <c r="V21" s="277">
        <f ca="1">+'5. Flujo Agrícola'!W18*'3. Matriz I-C-B'!$B18+'5. Flujo Agrícola'!W54*'3. Matriz I-C-B'!$B18*'4. Factores'!V28</f>
        <v>88875699.820552737</v>
      </c>
      <c r="W21" s="277">
        <f ca="1">+'5. Flujo Agrícola'!X18*'3. Matriz I-C-B'!$B18+'5. Flujo Agrícola'!X54*'3. Matriz I-C-B'!$B18*'4. Factores'!W28</f>
        <v>88875699.820552737</v>
      </c>
      <c r="X21" s="277">
        <f ca="1">+'5. Flujo Agrícola'!Y18*'3. Matriz I-C-B'!$B18+'5. Flujo Agrícola'!Y54*'3. Matriz I-C-B'!$B18*'4. Factores'!X28</f>
        <v>88875699.820552737</v>
      </c>
      <c r="Y21" s="277">
        <f ca="1">+'5. Flujo Agrícola'!Z18*'3. Matriz I-C-B'!$B18+'5. Flujo Agrícola'!Z54*'3. Matriz I-C-B'!$B18*'4. Factores'!Y28</f>
        <v>88875699.820552737</v>
      </c>
      <c r="Z21" s="277">
        <f ca="1">+'5. Flujo Agrícola'!AA18*'3. Matriz I-C-B'!$B18+'5. Flujo Agrícola'!AA54*'3. Matriz I-C-B'!$B18*'4. Factores'!Z28</f>
        <v>88875699.820552737</v>
      </c>
      <c r="AA21" s="277">
        <f ca="1">+'5. Flujo Agrícola'!AB18*'3. Matriz I-C-B'!$B18+'5. Flujo Agrícola'!AB54*'3. Matriz I-C-B'!$B18*'4. Factores'!AA28</f>
        <v>88875699.820552737</v>
      </c>
      <c r="AB21" s="277">
        <f ca="1">+'5. Flujo Agrícola'!AC18*'3. Matriz I-C-B'!$B18+'5. Flujo Agrícola'!AC54*'3. Matriz I-C-B'!$B18*'4. Factores'!AB28</f>
        <v>88875699.820552737</v>
      </c>
      <c r="AC21" s="277">
        <f ca="1">+'5. Flujo Agrícola'!AD18*'3. Matriz I-C-B'!$B18+'5. Flujo Agrícola'!AD54*'3. Matriz I-C-B'!$B18*'4. Factores'!AC28</f>
        <v>88875699.820552737</v>
      </c>
      <c r="AD21" s="277">
        <f ca="1">+'5. Flujo Agrícola'!AE18*'3. Matriz I-C-B'!$B18+'5. Flujo Agrícola'!AE54*'3. Matriz I-C-B'!$B18*'4. Factores'!AD28</f>
        <v>88875699.820552737</v>
      </c>
      <c r="AE21" s="277">
        <f ca="1">+'5. Flujo Agrícola'!AF18*'3. Matriz I-C-B'!$B18+'5. Flujo Agrícola'!AF54*'3. Matriz I-C-B'!$B18*'4. Factores'!AE28</f>
        <v>88875699.820552737</v>
      </c>
      <c r="AF21" s="278">
        <f ca="1">+'5. Flujo Agrícola'!AG18*'3. Matriz I-C-B'!$B18+'5. Flujo Agrícola'!AG54*'3. Matriz I-C-B'!$B18*'4. Factores'!AF28</f>
        <v>88875699.820552737</v>
      </c>
    </row>
    <row r="22" spans="1:32" ht="15.75" thickBot="1" x14ac:dyDescent="0.3">
      <c r="A22" s="276" t="s">
        <v>91</v>
      </c>
      <c r="B22" s="279">
        <f t="shared" ref="B22:AF22" ca="1" si="0">SUM(B6:B21)</f>
        <v>1398228447.3714454</v>
      </c>
      <c r="C22" s="279">
        <f t="shared" ca="1" si="0"/>
        <v>1491112047.2353725</v>
      </c>
      <c r="D22" s="279">
        <f t="shared" ca="1" si="0"/>
        <v>1676879246.9632268</v>
      </c>
      <c r="E22" s="279">
        <f t="shared" ca="1" si="0"/>
        <v>1957980312.6004858</v>
      </c>
      <c r="F22" s="279">
        <f t="shared" ca="1" si="0"/>
        <v>2348297567.6391091</v>
      </c>
      <c r="G22" s="279">
        <f t="shared" ca="1" si="0"/>
        <v>2550737078.7800412</v>
      </c>
      <c r="H22" s="279">
        <f t="shared" ca="1" si="0"/>
        <v>2819094255.4067154</v>
      </c>
      <c r="I22" s="279">
        <f t="shared" ca="1" si="0"/>
        <v>2962792533.8164225</v>
      </c>
      <c r="J22" s="279">
        <f t="shared" ca="1" si="0"/>
        <v>3132949786.3838072</v>
      </c>
      <c r="K22" s="279">
        <f t="shared" ca="1" si="0"/>
        <v>3311275946.0451126</v>
      </c>
      <c r="L22" s="279">
        <f t="shared" ca="1" si="0"/>
        <v>3450907710.8038368</v>
      </c>
      <c r="M22" s="279">
        <f t="shared" ca="1" si="0"/>
        <v>3587018588.6260343</v>
      </c>
      <c r="N22" s="279">
        <f t="shared" ca="1" si="0"/>
        <v>3662343741.755342</v>
      </c>
      <c r="O22" s="279">
        <f t="shared" ca="1" si="0"/>
        <v>3706521670.4046259</v>
      </c>
      <c r="P22" s="279">
        <f t="shared" ca="1" si="0"/>
        <v>3724727736.2354283</v>
      </c>
      <c r="Q22" s="279">
        <f t="shared" ca="1" si="0"/>
        <v>3724727736.2354283</v>
      </c>
      <c r="R22" s="279">
        <f t="shared" ca="1" si="0"/>
        <v>3724727736.2354283</v>
      </c>
      <c r="S22" s="279">
        <f t="shared" ca="1" si="0"/>
        <v>3724727736.2354283</v>
      </c>
      <c r="T22" s="279">
        <f t="shared" ca="1" si="0"/>
        <v>3724727736.2354283</v>
      </c>
      <c r="U22" s="279">
        <f t="shared" ca="1" si="0"/>
        <v>3724727736.2354283</v>
      </c>
      <c r="V22" s="279">
        <f t="shared" ca="1" si="0"/>
        <v>3724727736.2354283</v>
      </c>
      <c r="W22" s="279">
        <f t="shared" ca="1" si="0"/>
        <v>3724727736.2354283</v>
      </c>
      <c r="X22" s="279">
        <f t="shared" ca="1" si="0"/>
        <v>3724727736.2354283</v>
      </c>
      <c r="Y22" s="279">
        <f t="shared" ca="1" si="0"/>
        <v>3724727736.2354283</v>
      </c>
      <c r="Z22" s="279">
        <f t="shared" ca="1" si="0"/>
        <v>3724727736.2354283</v>
      </c>
      <c r="AA22" s="279">
        <f t="shared" ca="1" si="0"/>
        <v>3724727736.2354283</v>
      </c>
      <c r="AB22" s="279">
        <f t="shared" ca="1" si="0"/>
        <v>3724727736.2354283</v>
      </c>
      <c r="AC22" s="279">
        <f t="shared" ca="1" si="0"/>
        <v>3724727736.2354283</v>
      </c>
      <c r="AD22" s="279">
        <f t="shared" ca="1" si="0"/>
        <v>3724727736.2354283</v>
      </c>
      <c r="AE22" s="279">
        <f t="shared" ca="1" si="0"/>
        <v>3724727736.2354283</v>
      </c>
      <c r="AF22" s="279">
        <f t="shared" ca="1" si="0"/>
        <v>3724727736.2354283</v>
      </c>
    </row>
    <row r="23" spans="1:32" ht="15.75" thickBot="1" x14ac:dyDescent="0.3">
      <c r="A23" s="1"/>
    </row>
    <row r="24" spans="1:32" x14ac:dyDescent="0.25">
      <c r="A24" s="273" t="s">
        <v>130</v>
      </c>
      <c r="B24" s="12" t="s">
        <v>5</v>
      </c>
      <c r="C24" s="12" t="s">
        <v>4</v>
      </c>
      <c r="D24" s="12" t="s">
        <v>6</v>
      </c>
      <c r="E24" s="12" t="s">
        <v>7</v>
      </c>
      <c r="F24" s="12" t="s">
        <v>8</v>
      </c>
      <c r="G24" s="12" t="s">
        <v>9</v>
      </c>
      <c r="H24" s="12" t="s">
        <v>10</v>
      </c>
      <c r="I24" s="12" t="s">
        <v>11</v>
      </c>
      <c r="J24" s="12" t="s">
        <v>12</v>
      </c>
      <c r="K24" s="12" t="s">
        <v>13</v>
      </c>
      <c r="L24" s="12" t="s">
        <v>14</v>
      </c>
      <c r="M24" s="12" t="s">
        <v>15</v>
      </c>
      <c r="N24" s="12" t="s">
        <v>16</v>
      </c>
      <c r="O24" s="12" t="s">
        <v>17</v>
      </c>
      <c r="P24" s="12" t="s">
        <v>18</v>
      </c>
      <c r="Q24" s="12" t="s">
        <v>19</v>
      </c>
      <c r="R24" s="12" t="s">
        <v>20</v>
      </c>
      <c r="S24" s="12" t="s">
        <v>21</v>
      </c>
      <c r="T24" s="12" t="s">
        <v>22</v>
      </c>
      <c r="U24" s="12" t="s">
        <v>23</v>
      </c>
      <c r="V24" s="12" t="s">
        <v>24</v>
      </c>
      <c r="W24" s="12" t="s">
        <v>25</v>
      </c>
      <c r="X24" s="12" t="s">
        <v>26</v>
      </c>
      <c r="Y24" s="12" t="s">
        <v>27</v>
      </c>
      <c r="Z24" s="12" t="s">
        <v>28</v>
      </c>
      <c r="AA24" s="12" t="s">
        <v>29</v>
      </c>
      <c r="AB24" s="12" t="s">
        <v>30</v>
      </c>
      <c r="AC24" s="12" t="s">
        <v>31</v>
      </c>
      <c r="AD24" s="12" t="s">
        <v>32</v>
      </c>
      <c r="AE24" s="12" t="s">
        <v>33</v>
      </c>
      <c r="AF24" s="274" t="s">
        <v>34</v>
      </c>
    </row>
    <row r="25" spans="1:32" x14ac:dyDescent="0.25">
      <c r="A25" s="275" t="str">
        <f>+A6</f>
        <v>Secano</v>
      </c>
      <c r="B25" s="277">
        <f>+'5. Flujo Agrícola'!C3*'3. Matriz I-C-B'!$C3+'5. Flujo Agrícola'!C39*'3. Matriz I-C-B'!$C3</f>
        <v>0</v>
      </c>
      <c r="C25" s="277">
        <f>+'5. Flujo Agrícola'!D3*'3. Matriz I-C-B'!$C3+'5. Flujo Agrícola'!D39*'3. Matriz I-C-B'!$C3*'4. Factores'!C31</f>
        <v>0</v>
      </c>
      <c r="D25" s="277">
        <f>+'5. Flujo Agrícola'!E3*'3. Matriz I-C-B'!$C3+'5. Flujo Agrícola'!E39*'3. Matriz I-C-B'!$C3*'4. Factores'!D31</f>
        <v>0</v>
      </c>
      <c r="E25" s="277">
        <f>+'5. Flujo Agrícola'!F3*'3. Matriz I-C-B'!$C3+'5. Flujo Agrícola'!F39*'3. Matriz I-C-B'!$C3*'4. Factores'!E31</f>
        <v>0</v>
      </c>
      <c r="F25" s="277">
        <f>+'5. Flujo Agrícola'!G3*'3. Matriz I-C-B'!$C3+'5. Flujo Agrícola'!G39*'3. Matriz I-C-B'!$C3*'4. Factores'!F31</f>
        <v>0</v>
      </c>
      <c r="G25" s="277">
        <f>+'5. Flujo Agrícola'!H3*'3. Matriz I-C-B'!$C3+'5. Flujo Agrícola'!H39*'3. Matriz I-C-B'!$C3*'4. Factores'!G31</f>
        <v>0</v>
      </c>
      <c r="H25" s="277">
        <f>+'5. Flujo Agrícola'!I3*'3. Matriz I-C-B'!$C3+'5. Flujo Agrícola'!I39*'3. Matriz I-C-B'!$C3*'4. Factores'!H31</f>
        <v>0</v>
      </c>
      <c r="I25" s="277">
        <f>+'5. Flujo Agrícola'!J3*'3. Matriz I-C-B'!$C3+'5. Flujo Agrícola'!J39*'3. Matriz I-C-B'!$C3*'4. Factores'!I31</f>
        <v>0</v>
      </c>
      <c r="J25" s="277">
        <f>+'5. Flujo Agrícola'!K3*'3. Matriz I-C-B'!$C3+'5. Flujo Agrícola'!K39*'3. Matriz I-C-B'!$C3*'4. Factores'!J31</f>
        <v>0</v>
      </c>
      <c r="K25" s="277">
        <f>+'5. Flujo Agrícola'!L3*'3. Matriz I-C-B'!$C3+'5. Flujo Agrícola'!L39*'3. Matriz I-C-B'!$C3*'4. Factores'!K31</f>
        <v>0</v>
      </c>
      <c r="L25" s="277">
        <f>+'5. Flujo Agrícola'!M3*'3. Matriz I-C-B'!$C3+'5. Flujo Agrícola'!M39*'3. Matriz I-C-B'!$C3*'4. Factores'!L31</f>
        <v>0</v>
      </c>
      <c r="M25" s="277">
        <f>+'5. Flujo Agrícola'!N3*'3. Matriz I-C-B'!$C3+'5. Flujo Agrícola'!N39*'3. Matriz I-C-B'!$C3*'4. Factores'!M31</f>
        <v>0</v>
      </c>
      <c r="N25" s="277">
        <f>+'5. Flujo Agrícola'!O3*'3. Matriz I-C-B'!$C3+'5. Flujo Agrícola'!O39*'3. Matriz I-C-B'!$C3*'4. Factores'!N31</f>
        <v>0</v>
      </c>
      <c r="O25" s="277">
        <f>+'5. Flujo Agrícola'!P3*'3. Matriz I-C-B'!$C3+'5. Flujo Agrícola'!P39*'3. Matriz I-C-B'!$C3*'4. Factores'!O31</f>
        <v>0</v>
      </c>
      <c r="P25" s="277">
        <f>+'5. Flujo Agrícola'!Q3*'3. Matriz I-C-B'!$C3+'5. Flujo Agrícola'!Q39*'3. Matriz I-C-B'!$C3*'4. Factores'!P31</f>
        <v>0</v>
      </c>
      <c r="Q25" s="277">
        <f>+'5. Flujo Agrícola'!R3*'3. Matriz I-C-B'!$C3+'5. Flujo Agrícola'!R39*'3. Matriz I-C-B'!$C3*'4. Factores'!Q31</f>
        <v>0</v>
      </c>
      <c r="R25" s="277">
        <f>+'5. Flujo Agrícola'!S3*'3. Matriz I-C-B'!$C3+'5. Flujo Agrícola'!S39*'3. Matriz I-C-B'!$C3*'4. Factores'!R31</f>
        <v>0</v>
      </c>
      <c r="S25" s="277">
        <f>+'5. Flujo Agrícola'!T3*'3. Matriz I-C-B'!$C3+'5. Flujo Agrícola'!T39*'3. Matriz I-C-B'!$C3*'4. Factores'!S31</f>
        <v>0</v>
      </c>
      <c r="T25" s="277">
        <f>+'5. Flujo Agrícola'!U3*'3. Matriz I-C-B'!$C3+'5. Flujo Agrícola'!U39*'3. Matriz I-C-B'!$C3*'4. Factores'!T31</f>
        <v>0</v>
      </c>
      <c r="U25" s="277">
        <f>+'5. Flujo Agrícola'!V3*'3. Matriz I-C-B'!$C3+'5. Flujo Agrícola'!V39*'3. Matriz I-C-B'!$C3*'4. Factores'!U31</f>
        <v>0</v>
      </c>
      <c r="V25" s="277">
        <f>+'5. Flujo Agrícola'!W3*'3. Matriz I-C-B'!$C3+'5. Flujo Agrícola'!W39*'3. Matriz I-C-B'!$C3*'4. Factores'!V31</f>
        <v>0</v>
      </c>
      <c r="W25" s="277">
        <f>+'5. Flujo Agrícola'!X3*'3. Matriz I-C-B'!$C3+'5. Flujo Agrícola'!X39*'3. Matriz I-C-B'!$C3*'4. Factores'!W31</f>
        <v>0</v>
      </c>
      <c r="X25" s="277">
        <f>+'5. Flujo Agrícola'!Y3*'3. Matriz I-C-B'!$C3+'5. Flujo Agrícola'!Y39*'3. Matriz I-C-B'!$C3*'4. Factores'!X31</f>
        <v>0</v>
      </c>
      <c r="Y25" s="277">
        <f>+'5. Flujo Agrícola'!Z3*'3. Matriz I-C-B'!$C3+'5. Flujo Agrícola'!Z39*'3. Matriz I-C-B'!$C3*'4. Factores'!Y31</f>
        <v>0</v>
      </c>
      <c r="Z25" s="277">
        <f>+'5. Flujo Agrícola'!AA3*'3. Matriz I-C-B'!$C3+'5. Flujo Agrícola'!AA39*'3. Matriz I-C-B'!$C3*'4. Factores'!Z31</f>
        <v>0</v>
      </c>
      <c r="AA25" s="277">
        <f>+'5. Flujo Agrícola'!AB3*'3. Matriz I-C-B'!$C3+'5. Flujo Agrícola'!AB39*'3. Matriz I-C-B'!$C3*'4. Factores'!AA31</f>
        <v>0</v>
      </c>
      <c r="AB25" s="277">
        <f>+'5. Flujo Agrícola'!AC3*'3. Matriz I-C-B'!$C3+'5. Flujo Agrícola'!AC39*'3. Matriz I-C-B'!$C3*'4. Factores'!AB31</f>
        <v>0</v>
      </c>
      <c r="AC25" s="277">
        <f>+'5. Flujo Agrícola'!AD3*'3. Matriz I-C-B'!$C3+'5. Flujo Agrícola'!AD39*'3. Matriz I-C-B'!$C3*'4. Factores'!AC31</f>
        <v>0</v>
      </c>
      <c r="AD25" s="277">
        <f>+'5. Flujo Agrícola'!AE3*'3. Matriz I-C-B'!$C3+'5. Flujo Agrícola'!AE39*'3. Matriz I-C-B'!$C3*'4. Factores'!AD31</f>
        <v>0</v>
      </c>
      <c r="AE25" s="277">
        <f>+'5. Flujo Agrícola'!AF3*'3. Matriz I-C-B'!$C3+'5. Flujo Agrícola'!AF39*'3. Matriz I-C-B'!$C3*'4. Factores'!AE31</f>
        <v>0</v>
      </c>
      <c r="AF25" s="278">
        <f>+'5. Flujo Agrícola'!AG3*'3. Matriz I-C-B'!$C3+'5. Flujo Agrícola'!AG39*'3. Matriz I-C-B'!$C3*'4. Factores'!AF31</f>
        <v>0</v>
      </c>
    </row>
    <row r="26" spans="1:32" x14ac:dyDescent="0.25">
      <c r="A26" s="275" t="str">
        <f t="shared" ref="A26:A40" si="1">+A7</f>
        <v>Forraje</v>
      </c>
      <c r="B26" s="277">
        <f>+'5. Flujo Agrícola'!C4*'3. Matriz I-C-B'!$C4+'5. Flujo Agrícola'!C40*'3. Matriz I-C-B'!$C4</f>
        <v>2277854.3320000004</v>
      </c>
      <c r="C26" s="277">
        <f>+'5. Flujo Agrícola'!D4*'3. Matriz I-C-B'!$C4+'5. Flujo Agrícola'!D40*'3. Matriz I-C-B'!$C4*'4. Factores'!C32</f>
        <v>2286701.8576226421</v>
      </c>
      <c r="D26" s="277">
        <f>+'5. Flujo Agrícola'!E4*'3. Matriz I-C-B'!$C4+'5. Flujo Agrícola'!E40*'3. Matriz I-C-B'!$C4*'4. Factores'!D32</f>
        <v>2304396.9088679249</v>
      </c>
      <c r="E26" s="277">
        <f>+'5. Flujo Agrícola'!F4*'3. Matriz I-C-B'!$C4+'5. Flujo Agrícola'!F40*'3. Matriz I-C-B'!$C4*'4. Factores'!E32</f>
        <v>2330939.4857358495</v>
      </c>
      <c r="F26" s="277">
        <f>+'5. Flujo Agrícola'!G4*'3. Matriz I-C-B'!$C4+'5. Flujo Agrícola'!G40*'3. Matriz I-C-B'!$C4*'4. Factores'!F32</f>
        <v>2366329.5882264157</v>
      </c>
      <c r="G26" s="277">
        <f>+'5. Flujo Agrícola'!H4*'3. Matriz I-C-B'!$C4+'5. Flujo Agrícola'!H40*'3. Matriz I-C-B'!$C4*'4. Factores'!G32</f>
        <v>2380788.3401132077</v>
      </c>
      <c r="H26" s="277">
        <f>+'5. Flujo Agrícola'!I4*'3. Matriz I-C-B'!$C4+'5. Flujo Agrícola'!I40*'3. Matriz I-C-B'!$C4*'4. Factores'!H32</f>
        <v>2395247.0920000002</v>
      </c>
      <c r="I26" s="277">
        <f>+'5. Flujo Agrícola'!J4*'3. Matriz I-C-B'!$C4+'5. Flujo Agrícola'!J40*'3. Matriz I-C-B'!$C4*'4. Factores'!I32</f>
        <v>2395247.0920000002</v>
      </c>
      <c r="J26" s="277">
        <f>+'5. Flujo Agrícola'!K4*'3. Matriz I-C-B'!$C4+'5. Flujo Agrícola'!K40*'3. Matriz I-C-B'!$C4*'4. Factores'!J32</f>
        <v>2395247.0920000002</v>
      </c>
      <c r="K26" s="277">
        <f>+'5. Flujo Agrícola'!L4*'3. Matriz I-C-B'!$C4+'5. Flujo Agrícola'!L40*'3. Matriz I-C-B'!$C4*'4. Factores'!K32</f>
        <v>2395247.0920000002</v>
      </c>
      <c r="L26" s="277">
        <f>+'5. Flujo Agrícola'!M4*'3. Matriz I-C-B'!$C4+'5. Flujo Agrícola'!M40*'3. Matriz I-C-B'!$C4*'4. Factores'!L32</f>
        <v>2395247.0920000002</v>
      </c>
      <c r="M26" s="277">
        <f>+'5. Flujo Agrícola'!N4*'3. Matriz I-C-B'!$C4+'5. Flujo Agrícola'!N40*'3. Matriz I-C-B'!$C4*'4. Factores'!M32</f>
        <v>2395247.0920000002</v>
      </c>
      <c r="N26" s="277">
        <f>+'5. Flujo Agrícola'!O4*'3. Matriz I-C-B'!$C4+'5. Flujo Agrícola'!O40*'3. Matriz I-C-B'!$C4*'4. Factores'!N32</f>
        <v>2395247.0920000002</v>
      </c>
      <c r="O26" s="277">
        <f>+'5. Flujo Agrícola'!P4*'3. Matriz I-C-B'!$C4+'5. Flujo Agrícola'!P40*'3. Matriz I-C-B'!$C4*'4. Factores'!O32</f>
        <v>2395247.0920000002</v>
      </c>
      <c r="P26" s="277">
        <f>+'5. Flujo Agrícola'!Q4*'3. Matriz I-C-B'!$C4+'5. Flujo Agrícola'!Q40*'3. Matriz I-C-B'!$C4*'4. Factores'!P32</f>
        <v>2395247.0920000002</v>
      </c>
      <c r="Q26" s="277">
        <f>+'5. Flujo Agrícola'!R4*'3. Matriz I-C-B'!$C4+'5. Flujo Agrícola'!R40*'3. Matriz I-C-B'!$C4*'4. Factores'!Q32</f>
        <v>2395247.0920000002</v>
      </c>
      <c r="R26" s="277">
        <f>+'5. Flujo Agrícola'!S4*'3. Matriz I-C-B'!$C4+'5. Flujo Agrícola'!S40*'3. Matriz I-C-B'!$C4*'4. Factores'!R32</f>
        <v>2395247.0920000002</v>
      </c>
      <c r="S26" s="277">
        <f>+'5. Flujo Agrícola'!T4*'3. Matriz I-C-B'!$C4+'5. Flujo Agrícola'!T40*'3. Matriz I-C-B'!$C4*'4. Factores'!S32</f>
        <v>2395247.0920000002</v>
      </c>
      <c r="T26" s="277">
        <f>+'5. Flujo Agrícola'!U4*'3. Matriz I-C-B'!$C4+'5. Flujo Agrícola'!U40*'3. Matriz I-C-B'!$C4*'4. Factores'!T32</f>
        <v>2395247.0920000002</v>
      </c>
      <c r="U26" s="277">
        <f>+'5. Flujo Agrícola'!V4*'3. Matriz I-C-B'!$C4+'5. Flujo Agrícola'!V40*'3. Matriz I-C-B'!$C4*'4. Factores'!U32</f>
        <v>2395247.0920000002</v>
      </c>
      <c r="V26" s="277">
        <f>+'5. Flujo Agrícola'!W4*'3. Matriz I-C-B'!$C4+'5. Flujo Agrícola'!W40*'3. Matriz I-C-B'!$C4*'4. Factores'!V32</f>
        <v>2395247.0920000002</v>
      </c>
      <c r="W26" s="277">
        <f>+'5. Flujo Agrícola'!X4*'3. Matriz I-C-B'!$C4+'5. Flujo Agrícola'!X40*'3. Matriz I-C-B'!$C4*'4. Factores'!W32</f>
        <v>2395247.0920000002</v>
      </c>
      <c r="X26" s="277">
        <f>+'5. Flujo Agrícola'!Y4*'3. Matriz I-C-B'!$C4+'5. Flujo Agrícola'!Y40*'3. Matriz I-C-B'!$C4*'4. Factores'!X32</f>
        <v>2395247.0920000002</v>
      </c>
      <c r="Y26" s="277">
        <f>+'5. Flujo Agrícola'!Z4*'3. Matriz I-C-B'!$C4+'5. Flujo Agrícola'!Z40*'3. Matriz I-C-B'!$C4*'4. Factores'!Y32</f>
        <v>2395247.0920000002</v>
      </c>
      <c r="Z26" s="277">
        <f>+'5. Flujo Agrícola'!AA4*'3. Matriz I-C-B'!$C4+'5. Flujo Agrícola'!AA40*'3. Matriz I-C-B'!$C4*'4. Factores'!Z32</f>
        <v>2395247.0920000002</v>
      </c>
      <c r="AA26" s="277">
        <f>+'5. Flujo Agrícola'!AB4*'3. Matriz I-C-B'!$C4+'5. Flujo Agrícola'!AB40*'3. Matriz I-C-B'!$C4*'4. Factores'!AA32</f>
        <v>2395247.0920000002</v>
      </c>
      <c r="AB26" s="277">
        <f>+'5. Flujo Agrícola'!AC4*'3. Matriz I-C-B'!$C4+'5. Flujo Agrícola'!AC40*'3. Matriz I-C-B'!$C4*'4. Factores'!AB32</f>
        <v>2395247.0920000002</v>
      </c>
      <c r="AC26" s="277">
        <f>+'5. Flujo Agrícola'!AD4*'3. Matriz I-C-B'!$C4+'5. Flujo Agrícola'!AD40*'3. Matriz I-C-B'!$C4*'4. Factores'!AC32</f>
        <v>2395247.0920000002</v>
      </c>
      <c r="AD26" s="277">
        <f>+'5. Flujo Agrícola'!AE4*'3. Matriz I-C-B'!$C4+'5. Flujo Agrícola'!AE40*'3. Matriz I-C-B'!$C4*'4. Factores'!AD32</f>
        <v>2395247.0920000002</v>
      </c>
      <c r="AE26" s="277">
        <f>+'5. Flujo Agrícola'!AF4*'3. Matriz I-C-B'!$C4+'5. Flujo Agrícola'!AF40*'3. Matriz I-C-B'!$C4*'4. Factores'!AE32</f>
        <v>2395247.0920000002</v>
      </c>
      <c r="AF26" s="278">
        <f>+'5. Flujo Agrícola'!AG4*'3. Matriz I-C-B'!$C4+'5. Flujo Agrícola'!AG40*'3. Matriz I-C-B'!$C4*'4. Factores'!AF32</f>
        <v>2395247.0920000002</v>
      </c>
    </row>
    <row r="27" spans="1:32" x14ac:dyDescent="0.25">
      <c r="A27" s="275" t="str">
        <f t="shared" si="1"/>
        <v>Zapallo camote</v>
      </c>
      <c r="B27" s="277">
        <f ca="1">+'5. Flujo Agrícola'!C5*'3. Matriz I-C-B'!$C5+'5. Flujo Agrícola'!C41*'3. Matriz I-C-B'!$C5</f>
        <v>5040070.9823134011</v>
      </c>
      <c r="C27" s="277">
        <f ca="1">+'5. Flujo Agrícola'!D5*'3. Matriz I-C-B'!$C5+'5. Flujo Agrícola'!D41*'3. Matriz I-C-B'!$C5*'4. Factores'!C33</f>
        <v>7267203.2966269404</v>
      </c>
      <c r="D27" s="277">
        <f ca="1">+'5. Flujo Agrícola'!E5*'3. Matriz I-C-B'!$C5+'5. Flujo Agrícola'!E41*'3. Matriz I-C-B'!$C5*'4. Factores'!D33</f>
        <v>11721467.925254019</v>
      </c>
      <c r="E27" s="277">
        <f ca="1">+'5. Flujo Agrícola'!F5*'3. Matriz I-C-B'!$C5+'5. Flujo Agrícola'!F41*'3. Matriz I-C-B'!$C5*'4. Factores'!E33</f>
        <v>18402864.86819464</v>
      </c>
      <c r="F27" s="277">
        <f ca="1">+'5. Flujo Agrícola'!G5*'3. Matriz I-C-B'!$C5+'5. Flujo Agrícola'!G41*'3. Matriz I-C-B'!$C5*'4. Factores'!F33</f>
        <v>27311394.125448797</v>
      </c>
      <c r="G27" s="277">
        <f ca="1">+'5. Flujo Agrícola'!H5*'3. Matriz I-C-B'!$C5+'5. Flujo Agrícola'!H41*'3. Matriz I-C-B'!$C5*'4. Factores'!G33</f>
        <v>30951005.348422941</v>
      </c>
      <c r="H27" s="277">
        <f ca="1">+'5. Flujo Agrícola'!I5*'3. Matriz I-C-B'!$C5+'5. Flujo Agrícola'!I41*'3. Matriz I-C-B'!$C5*'4. Factores'!H33</f>
        <v>34590616.571397081</v>
      </c>
      <c r="I27" s="277">
        <f ca="1">+'5. Flujo Agrícola'!J5*'3. Matriz I-C-B'!$C5+'5. Flujo Agrícola'!J41*'3. Matriz I-C-B'!$C5*'4. Factores'!I33</f>
        <v>34590616.571397081</v>
      </c>
      <c r="J27" s="277">
        <f ca="1">+'5. Flujo Agrícola'!K5*'3. Matriz I-C-B'!$C5+'5. Flujo Agrícola'!K41*'3. Matriz I-C-B'!$C5*'4. Factores'!J33</f>
        <v>34590616.571397081</v>
      </c>
      <c r="K27" s="277">
        <f ca="1">+'5. Flujo Agrícola'!L5*'3. Matriz I-C-B'!$C5+'5. Flujo Agrícola'!L41*'3. Matriz I-C-B'!$C5*'4. Factores'!K33</f>
        <v>34590616.571397081</v>
      </c>
      <c r="L27" s="277">
        <f ca="1">+'5. Flujo Agrícola'!M5*'3. Matriz I-C-B'!$C5+'5. Flujo Agrícola'!M41*'3. Matriz I-C-B'!$C5*'4. Factores'!L33</f>
        <v>34590616.571397081</v>
      </c>
      <c r="M27" s="277">
        <f ca="1">+'5. Flujo Agrícola'!N5*'3. Matriz I-C-B'!$C5+'5. Flujo Agrícola'!N41*'3. Matriz I-C-B'!$C5*'4. Factores'!M33</f>
        <v>34590616.571397081</v>
      </c>
      <c r="N27" s="277">
        <f ca="1">+'5. Flujo Agrícola'!O5*'3. Matriz I-C-B'!$C5+'5. Flujo Agrícola'!O41*'3. Matriz I-C-B'!$C5*'4. Factores'!N33</f>
        <v>34590616.571397081</v>
      </c>
      <c r="O27" s="277">
        <f ca="1">+'5. Flujo Agrícola'!P5*'3. Matriz I-C-B'!$C5+'5. Flujo Agrícola'!P41*'3. Matriz I-C-B'!$C5*'4. Factores'!O33</f>
        <v>34590616.571397081</v>
      </c>
      <c r="P27" s="277">
        <f ca="1">+'5. Flujo Agrícola'!Q5*'3. Matriz I-C-B'!$C5+'5. Flujo Agrícola'!Q41*'3. Matriz I-C-B'!$C5*'4. Factores'!P33</f>
        <v>34590616.571397081</v>
      </c>
      <c r="Q27" s="277">
        <f ca="1">+'5. Flujo Agrícola'!R5*'3. Matriz I-C-B'!$C5+'5. Flujo Agrícola'!R41*'3. Matriz I-C-B'!$C5*'4. Factores'!Q33</f>
        <v>34590616.571397081</v>
      </c>
      <c r="R27" s="277">
        <f ca="1">+'5. Flujo Agrícola'!S5*'3. Matriz I-C-B'!$C5+'5. Flujo Agrícola'!S41*'3. Matriz I-C-B'!$C5*'4. Factores'!R33</f>
        <v>34590616.571397081</v>
      </c>
      <c r="S27" s="277">
        <f ca="1">+'5. Flujo Agrícola'!T5*'3. Matriz I-C-B'!$C5+'5. Flujo Agrícola'!T41*'3. Matriz I-C-B'!$C5*'4. Factores'!S33</f>
        <v>34590616.571397081</v>
      </c>
      <c r="T27" s="277">
        <f ca="1">+'5. Flujo Agrícola'!U5*'3. Matriz I-C-B'!$C5+'5. Flujo Agrícola'!U41*'3. Matriz I-C-B'!$C5*'4. Factores'!T33</f>
        <v>34590616.571397081</v>
      </c>
      <c r="U27" s="277">
        <f ca="1">+'5. Flujo Agrícola'!V5*'3. Matriz I-C-B'!$C5+'5. Flujo Agrícola'!V41*'3. Matriz I-C-B'!$C5*'4. Factores'!U33</f>
        <v>34590616.571397081</v>
      </c>
      <c r="V27" s="277">
        <f ca="1">+'5. Flujo Agrícola'!W5*'3. Matriz I-C-B'!$C5+'5. Flujo Agrícola'!W41*'3. Matriz I-C-B'!$C5*'4. Factores'!V33</f>
        <v>34590616.571397081</v>
      </c>
      <c r="W27" s="277">
        <f ca="1">+'5. Flujo Agrícola'!X5*'3. Matriz I-C-B'!$C5+'5. Flujo Agrícola'!X41*'3. Matriz I-C-B'!$C5*'4. Factores'!W33</f>
        <v>34590616.571397081</v>
      </c>
      <c r="X27" s="277">
        <f ca="1">+'5. Flujo Agrícola'!Y5*'3. Matriz I-C-B'!$C5+'5. Flujo Agrícola'!Y41*'3. Matriz I-C-B'!$C5*'4. Factores'!X33</f>
        <v>34590616.571397081</v>
      </c>
      <c r="Y27" s="277">
        <f ca="1">+'5. Flujo Agrícola'!Z5*'3. Matriz I-C-B'!$C5+'5. Flujo Agrícola'!Z41*'3. Matriz I-C-B'!$C5*'4. Factores'!Y33</f>
        <v>34590616.571397081</v>
      </c>
      <c r="Z27" s="277">
        <f ca="1">+'5. Flujo Agrícola'!AA5*'3. Matriz I-C-B'!$C5+'5. Flujo Agrícola'!AA41*'3. Matriz I-C-B'!$C5*'4. Factores'!Z33</f>
        <v>34590616.571397081</v>
      </c>
      <c r="AA27" s="277">
        <f ca="1">+'5. Flujo Agrícola'!AB5*'3. Matriz I-C-B'!$C5+'5. Flujo Agrícola'!AB41*'3. Matriz I-C-B'!$C5*'4. Factores'!AA33</f>
        <v>34590616.571397081</v>
      </c>
      <c r="AB27" s="277">
        <f ca="1">+'5. Flujo Agrícola'!AC5*'3. Matriz I-C-B'!$C5+'5. Flujo Agrícola'!AC41*'3. Matriz I-C-B'!$C5*'4. Factores'!AB33</f>
        <v>34590616.571397081</v>
      </c>
      <c r="AC27" s="277">
        <f ca="1">+'5. Flujo Agrícola'!AD5*'3. Matriz I-C-B'!$C5+'5. Flujo Agrícola'!AD41*'3. Matriz I-C-B'!$C5*'4. Factores'!AC33</f>
        <v>34590616.571397081</v>
      </c>
      <c r="AD27" s="277">
        <f ca="1">+'5. Flujo Agrícola'!AE5*'3. Matriz I-C-B'!$C5+'5. Flujo Agrícola'!AE41*'3. Matriz I-C-B'!$C5*'4. Factores'!AD33</f>
        <v>34590616.571397081</v>
      </c>
      <c r="AE27" s="277">
        <f ca="1">+'5. Flujo Agrícola'!AF5*'3. Matriz I-C-B'!$C5+'5. Flujo Agrícola'!AF41*'3. Matriz I-C-B'!$C5*'4. Factores'!AE33</f>
        <v>34590616.571397081</v>
      </c>
      <c r="AF27" s="278">
        <f ca="1">+'5. Flujo Agrícola'!AG5*'3. Matriz I-C-B'!$C5+'5. Flujo Agrícola'!AG41*'3. Matriz I-C-B'!$C5*'4. Factores'!AF33</f>
        <v>34590616.571397081</v>
      </c>
    </row>
    <row r="28" spans="1:32" x14ac:dyDescent="0.25">
      <c r="A28" s="275" t="str">
        <f t="shared" si="1"/>
        <v>Arveja</v>
      </c>
      <c r="B28" s="277">
        <f ca="1">+'5. Flujo Agrícola'!C6*'3. Matriz I-C-B'!$C6+'5. Flujo Agrícola'!C42*'3. Matriz I-C-B'!$C6</f>
        <v>30936071.002690841</v>
      </c>
      <c r="C28" s="277">
        <f ca="1">+'5. Flujo Agrícola'!D6*'3. Matriz I-C-B'!$C6+'5. Flujo Agrícola'!D42*'3. Matriz I-C-B'!$C6*'4. Factores'!C34</f>
        <v>37173444.708127864</v>
      </c>
      <c r="D28" s="277">
        <f ca="1">+'5. Flujo Agrícola'!E6*'3. Matriz I-C-B'!$C6+'5. Flujo Agrícola'!E42*'3. Matriz I-C-B'!$C6*'4. Factores'!D34</f>
        <v>49648192.119001918</v>
      </c>
      <c r="E28" s="277">
        <f ca="1">+'5. Flujo Agrícola'!F6*'3. Matriz I-C-B'!$C6+'5. Flujo Agrícola'!F42*'3. Matriz I-C-B'!$C6*'4. Factores'!E34</f>
        <v>68360313.235312998</v>
      </c>
      <c r="F28" s="277">
        <f ca="1">+'5. Flujo Agrícola'!G6*'3. Matriz I-C-B'!$C6+'5. Flujo Agrícola'!G42*'3. Matriz I-C-B'!$C6*'4. Factores'!F34</f>
        <v>93309808.057061091</v>
      </c>
      <c r="G28" s="277">
        <f ca="1">+'5. Flujo Agrícola'!H6*'3. Matriz I-C-B'!$C6+'5. Flujo Agrícola'!H42*'3. Matriz I-C-B'!$C6*'4. Factores'!G34</f>
        <v>103503012.65217723</v>
      </c>
      <c r="H28" s="277">
        <f ca="1">+'5. Flujo Agrícola'!I6*'3. Matriz I-C-B'!$C6+'5. Flujo Agrícola'!I42*'3. Matriz I-C-B'!$C6*'4. Factores'!H34</f>
        <v>113696217.24729337</v>
      </c>
      <c r="I28" s="277">
        <f ca="1">+'5. Flujo Agrícola'!J6*'3. Matriz I-C-B'!$C6+'5. Flujo Agrícola'!J42*'3. Matriz I-C-B'!$C6*'4. Factores'!I34</f>
        <v>113696217.24729337</v>
      </c>
      <c r="J28" s="277">
        <f ca="1">+'5. Flujo Agrícola'!K6*'3. Matriz I-C-B'!$C6+'5. Flujo Agrícola'!K42*'3. Matriz I-C-B'!$C6*'4. Factores'!J34</f>
        <v>113696217.24729337</v>
      </c>
      <c r="K28" s="277">
        <f ca="1">+'5. Flujo Agrícola'!L6*'3. Matriz I-C-B'!$C6+'5. Flujo Agrícola'!L42*'3. Matriz I-C-B'!$C6*'4. Factores'!K34</f>
        <v>113696217.24729337</v>
      </c>
      <c r="L28" s="277">
        <f ca="1">+'5. Flujo Agrícola'!M6*'3. Matriz I-C-B'!$C6+'5. Flujo Agrícola'!M42*'3. Matriz I-C-B'!$C6*'4. Factores'!L34</f>
        <v>113696217.24729337</v>
      </c>
      <c r="M28" s="277">
        <f ca="1">+'5. Flujo Agrícola'!N6*'3. Matriz I-C-B'!$C6+'5. Flujo Agrícola'!N42*'3. Matriz I-C-B'!$C6*'4. Factores'!M34</f>
        <v>113696217.24729337</v>
      </c>
      <c r="N28" s="277">
        <f ca="1">+'5. Flujo Agrícola'!O6*'3. Matriz I-C-B'!$C6+'5. Flujo Agrícola'!O42*'3. Matriz I-C-B'!$C6*'4. Factores'!N34</f>
        <v>113696217.24729337</v>
      </c>
      <c r="O28" s="277">
        <f ca="1">+'5. Flujo Agrícola'!P6*'3. Matriz I-C-B'!$C6+'5. Flujo Agrícola'!P42*'3. Matriz I-C-B'!$C6*'4. Factores'!O34</f>
        <v>113696217.24729337</v>
      </c>
      <c r="P28" s="277">
        <f ca="1">+'5. Flujo Agrícola'!Q6*'3. Matriz I-C-B'!$C6+'5. Flujo Agrícola'!Q42*'3. Matriz I-C-B'!$C6*'4. Factores'!P34</f>
        <v>113696217.24729337</v>
      </c>
      <c r="Q28" s="277">
        <f ca="1">+'5. Flujo Agrícola'!R6*'3. Matriz I-C-B'!$C6+'5. Flujo Agrícola'!R42*'3. Matriz I-C-B'!$C6*'4. Factores'!Q34</f>
        <v>113696217.24729337</v>
      </c>
      <c r="R28" s="277">
        <f ca="1">+'5. Flujo Agrícola'!S6*'3. Matriz I-C-B'!$C6+'5. Flujo Agrícola'!S42*'3. Matriz I-C-B'!$C6*'4. Factores'!R34</f>
        <v>113696217.24729337</v>
      </c>
      <c r="S28" s="277">
        <f ca="1">+'5. Flujo Agrícola'!T6*'3. Matriz I-C-B'!$C6+'5. Flujo Agrícola'!T42*'3. Matriz I-C-B'!$C6*'4. Factores'!S34</f>
        <v>113696217.24729337</v>
      </c>
      <c r="T28" s="277">
        <f ca="1">+'5. Flujo Agrícola'!U6*'3. Matriz I-C-B'!$C6+'5. Flujo Agrícola'!U42*'3. Matriz I-C-B'!$C6*'4. Factores'!T34</f>
        <v>113696217.24729337</v>
      </c>
      <c r="U28" s="277">
        <f ca="1">+'5. Flujo Agrícola'!V6*'3. Matriz I-C-B'!$C6+'5. Flujo Agrícola'!V42*'3. Matriz I-C-B'!$C6*'4. Factores'!U34</f>
        <v>113696217.24729337</v>
      </c>
      <c r="V28" s="277">
        <f ca="1">+'5. Flujo Agrícola'!W6*'3. Matriz I-C-B'!$C6+'5. Flujo Agrícola'!W42*'3. Matriz I-C-B'!$C6*'4. Factores'!V34</f>
        <v>113696217.24729337</v>
      </c>
      <c r="W28" s="277">
        <f ca="1">+'5. Flujo Agrícola'!X6*'3. Matriz I-C-B'!$C6+'5. Flujo Agrícola'!X42*'3. Matriz I-C-B'!$C6*'4. Factores'!W34</f>
        <v>113696217.24729337</v>
      </c>
      <c r="X28" s="277">
        <f ca="1">+'5. Flujo Agrícola'!Y6*'3. Matriz I-C-B'!$C6+'5. Flujo Agrícola'!Y42*'3. Matriz I-C-B'!$C6*'4. Factores'!X34</f>
        <v>113696217.24729337</v>
      </c>
      <c r="Y28" s="277">
        <f ca="1">+'5. Flujo Agrícola'!Z6*'3. Matriz I-C-B'!$C6+'5. Flujo Agrícola'!Z42*'3. Matriz I-C-B'!$C6*'4. Factores'!Y34</f>
        <v>113696217.24729337</v>
      </c>
      <c r="Z28" s="277">
        <f ca="1">+'5. Flujo Agrícola'!AA6*'3. Matriz I-C-B'!$C6+'5. Flujo Agrícola'!AA42*'3. Matriz I-C-B'!$C6*'4. Factores'!Z34</f>
        <v>113696217.24729337</v>
      </c>
      <c r="AA28" s="277">
        <f ca="1">+'5. Flujo Agrícola'!AB6*'3. Matriz I-C-B'!$C6+'5. Flujo Agrícola'!AB42*'3. Matriz I-C-B'!$C6*'4. Factores'!AA34</f>
        <v>113696217.24729337</v>
      </c>
      <c r="AB28" s="277">
        <f ca="1">+'5. Flujo Agrícola'!AC6*'3. Matriz I-C-B'!$C6+'5. Flujo Agrícola'!AC42*'3. Matriz I-C-B'!$C6*'4. Factores'!AB34</f>
        <v>113696217.24729337</v>
      </c>
      <c r="AC28" s="277">
        <f ca="1">+'5. Flujo Agrícola'!AD6*'3. Matriz I-C-B'!$C6+'5. Flujo Agrícola'!AD42*'3. Matriz I-C-B'!$C6*'4. Factores'!AC34</f>
        <v>113696217.24729337</v>
      </c>
      <c r="AD28" s="277">
        <f ca="1">+'5. Flujo Agrícola'!AE6*'3. Matriz I-C-B'!$C6+'5. Flujo Agrícola'!AE42*'3. Matriz I-C-B'!$C6*'4. Factores'!AD34</f>
        <v>113696217.24729337</v>
      </c>
      <c r="AE28" s="277">
        <f ca="1">+'5. Flujo Agrícola'!AF6*'3. Matriz I-C-B'!$C6+'5. Flujo Agrícola'!AF42*'3. Matriz I-C-B'!$C6*'4. Factores'!AE34</f>
        <v>113696217.24729337</v>
      </c>
      <c r="AF28" s="278">
        <f ca="1">+'5. Flujo Agrícola'!AG6*'3. Matriz I-C-B'!$C6+'5. Flujo Agrícola'!AG42*'3. Matriz I-C-B'!$C6*'4. Factores'!AF34</f>
        <v>113696217.24729337</v>
      </c>
    </row>
    <row r="29" spans="1:32" x14ac:dyDescent="0.25">
      <c r="A29" s="275" t="str">
        <f t="shared" si="1"/>
        <v>Cebolla</v>
      </c>
      <c r="B29" s="277">
        <f ca="1">+'5. Flujo Agrícola'!C7*'3. Matriz I-C-B'!$C7+'5. Flujo Agrícola'!C43*'3. Matriz I-C-B'!$C7</f>
        <v>131835296.12757583</v>
      </c>
      <c r="C29" s="277">
        <f ca="1">+'5. Flujo Agrícola'!D7*'3. Matriz I-C-B'!$C7+'5. Flujo Agrícola'!D43*'3. Matriz I-C-B'!$C7*'4. Factores'!C35</f>
        <v>146075836.96996671</v>
      </c>
      <c r="D29" s="277">
        <f ca="1">+'5. Flujo Agrícola'!E7*'3. Matriz I-C-B'!$C7+'5. Flujo Agrícola'!E43*'3. Matriz I-C-B'!$C7*'4. Factores'!D35</f>
        <v>174556918.65474847</v>
      </c>
      <c r="E29" s="277">
        <f ca="1">+'5. Flujo Agrícola'!F7*'3. Matriz I-C-B'!$C7+'5. Flujo Agrícola'!F43*'3. Matriz I-C-B'!$C7*'4. Factores'!E35</f>
        <v>217278541.18192112</v>
      </c>
      <c r="F29" s="277">
        <f ca="1">+'5. Flujo Agrícola'!G7*'3. Matriz I-C-B'!$C7+'5. Flujo Agrícola'!G43*'3. Matriz I-C-B'!$C7*'4. Factores'!F35</f>
        <v>274240704.5514847</v>
      </c>
      <c r="G29" s="277">
        <f ca="1">+'5. Flujo Agrícola'!H7*'3. Matriz I-C-B'!$C7+'5. Flujo Agrícola'!H43*'3. Matriz I-C-B'!$C7*'4. Factores'!G35</f>
        <v>297512798.41770065</v>
      </c>
      <c r="H29" s="277">
        <f ca="1">+'5. Flujo Agrícola'!I7*'3. Matriz I-C-B'!$C7+'5. Flujo Agrícola'!I43*'3. Matriz I-C-B'!$C7*'4. Factores'!H35</f>
        <v>320784892.28391665</v>
      </c>
      <c r="I29" s="277">
        <f ca="1">+'5. Flujo Agrícola'!J7*'3. Matriz I-C-B'!$C7+'5. Flujo Agrícola'!J43*'3. Matriz I-C-B'!$C7*'4. Factores'!I35</f>
        <v>320784892.28391665</v>
      </c>
      <c r="J29" s="277">
        <f ca="1">+'5. Flujo Agrícola'!K7*'3. Matriz I-C-B'!$C7+'5. Flujo Agrícola'!K43*'3. Matriz I-C-B'!$C7*'4. Factores'!J35</f>
        <v>320784892.28391665</v>
      </c>
      <c r="K29" s="277">
        <f ca="1">+'5. Flujo Agrícola'!L7*'3. Matriz I-C-B'!$C7+'5. Flujo Agrícola'!L43*'3. Matriz I-C-B'!$C7*'4. Factores'!K35</f>
        <v>320784892.28391665</v>
      </c>
      <c r="L29" s="277">
        <f ca="1">+'5. Flujo Agrícola'!M7*'3. Matriz I-C-B'!$C7+'5. Flujo Agrícola'!M43*'3. Matriz I-C-B'!$C7*'4. Factores'!L35</f>
        <v>320784892.28391665</v>
      </c>
      <c r="M29" s="277">
        <f ca="1">+'5. Flujo Agrícola'!N7*'3. Matriz I-C-B'!$C7+'5. Flujo Agrícola'!N43*'3. Matriz I-C-B'!$C7*'4. Factores'!M35</f>
        <v>320784892.28391665</v>
      </c>
      <c r="N29" s="277">
        <f ca="1">+'5. Flujo Agrícola'!O7*'3. Matriz I-C-B'!$C7+'5. Flujo Agrícola'!O43*'3. Matriz I-C-B'!$C7*'4. Factores'!N35</f>
        <v>320784892.28391665</v>
      </c>
      <c r="O29" s="277">
        <f ca="1">+'5. Flujo Agrícola'!P7*'3. Matriz I-C-B'!$C7+'5. Flujo Agrícola'!P43*'3. Matriz I-C-B'!$C7*'4. Factores'!O35</f>
        <v>320784892.28391665</v>
      </c>
      <c r="P29" s="277">
        <f ca="1">+'5. Flujo Agrícola'!Q7*'3. Matriz I-C-B'!$C7+'5. Flujo Agrícola'!Q43*'3. Matriz I-C-B'!$C7*'4. Factores'!P35</f>
        <v>320784892.28391665</v>
      </c>
      <c r="Q29" s="277">
        <f ca="1">+'5. Flujo Agrícola'!R7*'3. Matriz I-C-B'!$C7+'5. Flujo Agrícola'!R43*'3. Matriz I-C-B'!$C7*'4. Factores'!Q35</f>
        <v>320784892.28391665</v>
      </c>
      <c r="R29" s="277">
        <f ca="1">+'5. Flujo Agrícola'!S7*'3. Matriz I-C-B'!$C7+'5. Flujo Agrícola'!S43*'3. Matriz I-C-B'!$C7*'4. Factores'!R35</f>
        <v>320784892.28391665</v>
      </c>
      <c r="S29" s="277">
        <f ca="1">+'5. Flujo Agrícola'!T7*'3. Matriz I-C-B'!$C7+'5. Flujo Agrícola'!T43*'3. Matriz I-C-B'!$C7*'4. Factores'!S35</f>
        <v>320784892.28391665</v>
      </c>
      <c r="T29" s="277">
        <f ca="1">+'5. Flujo Agrícola'!U7*'3. Matriz I-C-B'!$C7+'5. Flujo Agrícola'!U43*'3. Matriz I-C-B'!$C7*'4. Factores'!T35</f>
        <v>320784892.28391665</v>
      </c>
      <c r="U29" s="277">
        <f ca="1">+'5. Flujo Agrícola'!V7*'3. Matriz I-C-B'!$C7+'5. Flujo Agrícola'!V43*'3. Matriz I-C-B'!$C7*'4. Factores'!U35</f>
        <v>320784892.28391665</v>
      </c>
      <c r="V29" s="277">
        <f ca="1">+'5. Flujo Agrícola'!W7*'3. Matriz I-C-B'!$C7+'5. Flujo Agrícola'!W43*'3. Matriz I-C-B'!$C7*'4. Factores'!V35</f>
        <v>320784892.28391665</v>
      </c>
      <c r="W29" s="277">
        <f ca="1">+'5. Flujo Agrícola'!X7*'3. Matriz I-C-B'!$C7+'5. Flujo Agrícola'!X43*'3. Matriz I-C-B'!$C7*'4. Factores'!W35</f>
        <v>320784892.28391665</v>
      </c>
      <c r="X29" s="277">
        <f ca="1">+'5. Flujo Agrícola'!Y7*'3. Matriz I-C-B'!$C7+'5. Flujo Agrícola'!Y43*'3. Matriz I-C-B'!$C7*'4. Factores'!X35</f>
        <v>320784892.28391665</v>
      </c>
      <c r="Y29" s="277">
        <f ca="1">+'5. Flujo Agrícola'!Z7*'3. Matriz I-C-B'!$C7+'5. Flujo Agrícola'!Z43*'3. Matriz I-C-B'!$C7*'4. Factores'!Y35</f>
        <v>320784892.28391665</v>
      </c>
      <c r="Z29" s="277">
        <f ca="1">+'5. Flujo Agrícola'!AA7*'3. Matriz I-C-B'!$C7+'5. Flujo Agrícola'!AA43*'3. Matriz I-C-B'!$C7*'4. Factores'!Z35</f>
        <v>320784892.28391665</v>
      </c>
      <c r="AA29" s="277">
        <f ca="1">+'5. Flujo Agrícola'!AB7*'3. Matriz I-C-B'!$C7+'5. Flujo Agrícola'!AB43*'3. Matriz I-C-B'!$C7*'4. Factores'!AA35</f>
        <v>320784892.28391665</v>
      </c>
      <c r="AB29" s="277">
        <f ca="1">+'5. Flujo Agrícola'!AC7*'3. Matriz I-C-B'!$C7+'5. Flujo Agrícola'!AC43*'3. Matriz I-C-B'!$C7*'4. Factores'!AB35</f>
        <v>320784892.28391665</v>
      </c>
      <c r="AC29" s="277">
        <f ca="1">+'5. Flujo Agrícola'!AD7*'3. Matriz I-C-B'!$C7+'5. Flujo Agrícola'!AD43*'3. Matriz I-C-B'!$C7*'4. Factores'!AC35</f>
        <v>320784892.28391665</v>
      </c>
      <c r="AD29" s="277">
        <f ca="1">+'5. Flujo Agrícola'!AE7*'3. Matriz I-C-B'!$C7+'5. Flujo Agrícola'!AE43*'3. Matriz I-C-B'!$C7*'4. Factores'!AD35</f>
        <v>320784892.28391665</v>
      </c>
      <c r="AE29" s="277">
        <f ca="1">+'5. Flujo Agrícola'!AF7*'3. Matriz I-C-B'!$C7+'5. Flujo Agrícola'!AF43*'3. Matriz I-C-B'!$C7*'4. Factores'!AE35</f>
        <v>320784892.28391665</v>
      </c>
      <c r="AF29" s="278">
        <f ca="1">+'5. Flujo Agrícola'!AG7*'3. Matriz I-C-B'!$C7+'5. Flujo Agrícola'!AG43*'3. Matriz I-C-B'!$C7*'4. Factores'!AF35</f>
        <v>320784892.28391665</v>
      </c>
    </row>
    <row r="30" spans="1:32" x14ac:dyDescent="0.25">
      <c r="A30" s="275" t="str">
        <f t="shared" si="1"/>
        <v>Lechuga</v>
      </c>
      <c r="B30" s="277">
        <f ca="1">+'5. Flujo Agrícola'!C8*'3. Matriz I-C-B'!$C8+'5. Flujo Agrícola'!C44*'3. Matriz I-C-B'!$C8</f>
        <v>2839743.4498074288</v>
      </c>
      <c r="C30" s="277">
        <f ca="1">+'5. Flujo Agrícola'!D8*'3. Matriz I-C-B'!$C8+'5. Flujo Agrícola'!D44*'3. Matriz I-C-B'!$C8*'4. Factores'!C36</f>
        <v>6324604.3279210795</v>
      </c>
      <c r="D30" s="277">
        <f ca="1">+'5. Flujo Agrícola'!E8*'3. Matriz I-C-B'!$C8+'5. Flujo Agrícola'!E44*'3. Matriz I-C-B'!$C8*'4. Factores'!D36</f>
        <v>13294326.084148381</v>
      </c>
      <c r="E30" s="277">
        <f ca="1">+'5. Flujo Agrícola'!F8*'3. Matriz I-C-B'!$C8+'5. Flujo Agrícola'!F44*'3. Matriz I-C-B'!$C8*'4. Factores'!E36</f>
        <v>23748908.718489334</v>
      </c>
      <c r="F30" s="277">
        <f ca="1">+'5. Flujo Agrícola'!G8*'3. Matriz I-C-B'!$C8+'5. Flujo Agrícola'!G44*'3. Matriz I-C-B'!$C8*'4. Factores'!F36</f>
        <v>37688352.230943933</v>
      </c>
      <c r="G30" s="277">
        <f ca="1">+'5. Flujo Agrícola'!H8*'3. Matriz I-C-B'!$C8+'5. Flujo Agrícola'!H44*'3. Matriz I-C-B'!$C8*'4. Factores'!G36</f>
        <v>43383361.315482937</v>
      </c>
      <c r="H30" s="277">
        <f ca="1">+'5. Flujo Agrícola'!I8*'3. Matriz I-C-B'!$C8+'5. Flujo Agrícola'!I44*'3. Matriz I-C-B'!$C8*'4. Factores'!H36</f>
        <v>49078370.40002194</v>
      </c>
      <c r="I30" s="277">
        <f ca="1">+'5. Flujo Agrícola'!J8*'3. Matriz I-C-B'!$C8+'5. Flujo Agrícola'!J44*'3. Matriz I-C-B'!$C8*'4. Factores'!I36</f>
        <v>49078370.40002194</v>
      </c>
      <c r="J30" s="277">
        <f ca="1">+'5. Flujo Agrícola'!K8*'3. Matriz I-C-B'!$C8+'5. Flujo Agrícola'!K44*'3. Matriz I-C-B'!$C8*'4. Factores'!J36</f>
        <v>49078370.40002194</v>
      </c>
      <c r="K30" s="277">
        <f ca="1">+'5. Flujo Agrícola'!L8*'3. Matriz I-C-B'!$C8+'5. Flujo Agrícola'!L44*'3. Matriz I-C-B'!$C8*'4. Factores'!K36</f>
        <v>49078370.40002194</v>
      </c>
      <c r="L30" s="277">
        <f ca="1">+'5. Flujo Agrícola'!M8*'3. Matriz I-C-B'!$C8+'5. Flujo Agrícola'!M44*'3. Matriz I-C-B'!$C8*'4. Factores'!L36</f>
        <v>49078370.40002194</v>
      </c>
      <c r="M30" s="277">
        <f ca="1">+'5. Flujo Agrícola'!N8*'3. Matriz I-C-B'!$C8+'5. Flujo Agrícola'!N44*'3. Matriz I-C-B'!$C8*'4. Factores'!M36</f>
        <v>49078370.40002194</v>
      </c>
      <c r="N30" s="277">
        <f ca="1">+'5. Flujo Agrícola'!O8*'3. Matriz I-C-B'!$C8+'5. Flujo Agrícola'!O44*'3. Matriz I-C-B'!$C8*'4. Factores'!N36</f>
        <v>49078370.40002194</v>
      </c>
      <c r="O30" s="277">
        <f ca="1">+'5. Flujo Agrícola'!P8*'3. Matriz I-C-B'!$C8+'5. Flujo Agrícola'!P44*'3. Matriz I-C-B'!$C8*'4. Factores'!O36</f>
        <v>49078370.40002194</v>
      </c>
      <c r="P30" s="277">
        <f ca="1">+'5. Flujo Agrícola'!Q8*'3. Matriz I-C-B'!$C8+'5. Flujo Agrícola'!Q44*'3. Matriz I-C-B'!$C8*'4. Factores'!P36</f>
        <v>49078370.40002194</v>
      </c>
      <c r="Q30" s="277">
        <f ca="1">+'5. Flujo Agrícola'!R8*'3. Matriz I-C-B'!$C8+'5. Flujo Agrícola'!R44*'3. Matriz I-C-B'!$C8*'4. Factores'!Q36</f>
        <v>49078370.40002194</v>
      </c>
      <c r="R30" s="277">
        <f ca="1">+'5. Flujo Agrícola'!S8*'3. Matriz I-C-B'!$C8+'5. Flujo Agrícola'!S44*'3. Matriz I-C-B'!$C8*'4. Factores'!R36</f>
        <v>49078370.40002194</v>
      </c>
      <c r="S30" s="277">
        <f ca="1">+'5. Flujo Agrícola'!T8*'3. Matriz I-C-B'!$C8+'5. Flujo Agrícola'!T44*'3. Matriz I-C-B'!$C8*'4. Factores'!S36</f>
        <v>49078370.40002194</v>
      </c>
      <c r="T30" s="277">
        <f ca="1">+'5. Flujo Agrícola'!U8*'3. Matriz I-C-B'!$C8+'5. Flujo Agrícola'!U44*'3. Matriz I-C-B'!$C8*'4. Factores'!T36</f>
        <v>49078370.40002194</v>
      </c>
      <c r="U30" s="277">
        <f ca="1">+'5. Flujo Agrícola'!V8*'3. Matriz I-C-B'!$C8+'5. Flujo Agrícola'!V44*'3. Matriz I-C-B'!$C8*'4. Factores'!U36</f>
        <v>49078370.40002194</v>
      </c>
      <c r="V30" s="277">
        <f ca="1">+'5. Flujo Agrícola'!W8*'3. Matriz I-C-B'!$C8+'5. Flujo Agrícola'!W44*'3. Matriz I-C-B'!$C8*'4. Factores'!V36</f>
        <v>49078370.40002194</v>
      </c>
      <c r="W30" s="277">
        <f ca="1">+'5. Flujo Agrícola'!X8*'3. Matriz I-C-B'!$C8+'5. Flujo Agrícola'!X44*'3. Matriz I-C-B'!$C8*'4. Factores'!W36</f>
        <v>49078370.40002194</v>
      </c>
      <c r="X30" s="277">
        <f ca="1">+'5. Flujo Agrícola'!Y8*'3. Matriz I-C-B'!$C8+'5. Flujo Agrícola'!Y44*'3. Matriz I-C-B'!$C8*'4. Factores'!X36</f>
        <v>49078370.40002194</v>
      </c>
      <c r="Y30" s="277">
        <f ca="1">+'5. Flujo Agrícola'!Z8*'3. Matriz I-C-B'!$C8+'5. Flujo Agrícola'!Z44*'3. Matriz I-C-B'!$C8*'4. Factores'!Y36</f>
        <v>49078370.40002194</v>
      </c>
      <c r="Z30" s="277">
        <f ca="1">+'5. Flujo Agrícola'!AA8*'3. Matriz I-C-B'!$C8+'5. Flujo Agrícola'!AA44*'3. Matriz I-C-B'!$C8*'4. Factores'!Z36</f>
        <v>49078370.40002194</v>
      </c>
      <c r="AA30" s="277">
        <f ca="1">+'5. Flujo Agrícola'!AB8*'3. Matriz I-C-B'!$C8+'5. Flujo Agrícola'!AB44*'3. Matriz I-C-B'!$C8*'4. Factores'!AA36</f>
        <v>49078370.40002194</v>
      </c>
      <c r="AB30" s="277">
        <f ca="1">+'5. Flujo Agrícola'!AC8*'3. Matriz I-C-B'!$C8+'5. Flujo Agrícola'!AC44*'3. Matriz I-C-B'!$C8*'4. Factores'!AB36</f>
        <v>49078370.40002194</v>
      </c>
      <c r="AC30" s="277">
        <f ca="1">+'5. Flujo Agrícola'!AD8*'3. Matriz I-C-B'!$C8+'5. Flujo Agrícola'!AD44*'3. Matriz I-C-B'!$C8*'4. Factores'!AC36</f>
        <v>49078370.40002194</v>
      </c>
      <c r="AD30" s="277">
        <f ca="1">+'5. Flujo Agrícola'!AE8*'3. Matriz I-C-B'!$C8+'5. Flujo Agrícola'!AE44*'3. Matriz I-C-B'!$C8*'4. Factores'!AD36</f>
        <v>49078370.40002194</v>
      </c>
      <c r="AE30" s="277">
        <f ca="1">+'5. Flujo Agrícola'!AF8*'3. Matriz I-C-B'!$C8+'5. Flujo Agrícola'!AF44*'3. Matriz I-C-B'!$C8*'4. Factores'!AE36</f>
        <v>49078370.40002194</v>
      </c>
      <c r="AF30" s="278">
        <f ca="1">+'5. Flujo Agrícola'!AG8*'3. Matriz I-C-B'!$C8+'5. Flujo Agrícola'!AG44*'3. Matriz I-C-B'!$C8*'4. Factores'!AF36</f>
        <v>49078370.40002194</v>
      </c>
    </row>
    <row r="31" spans="1:32" x14ac:dyDescent="0.25">
      <c r="A31" s="275" t="str">
        <f t="shared" si="1"/>
        <v>Melón</v>
      </c>
      <c r="B31" s="277">
        <f ca="1">+'5. Flujo Agrícola'!C9*'3. Matriz I-C-B'!$C9+'5. Flujo Agrícola'!C45*'3. Matriz I-C-B'!$C9</f>
        <v>10935083.263453757</v>
      </c>
      <c r="C31" s="277">
        <f ca="1">+'5. Flujo Agrícola'!D9*'3. Matriz I-C-B'!$C9+'5. Flujo Agrícola'!D45*'3. Matriz I-C-B'!$C9*'4. Factores'!C37</f>
        <v>15658868.251895774</v>
      </c>
      <c r="D31" s="277">
        <f ca="1">+'5. Flujo Agrícola'!E9*'3. Matriz I-C-B'!$C9+'5. Flujo Agrícola'!E45*'3. Matriz I-C-B'!$C9*'4. Factores'!D37</f>
        <v>25106438.228779815</v>
      </c>
      <c r="E31" s="277">
        <f ca="1">+'5. Flujo Agrícola'!F9*'3. Matriz I-C-B'!$C9+'5. Flujo Agrícola'!F45*'3. Matriz I-C-B'!$C9*'4. Factores'!E37</f>
        <v>39277793.194105878</v>
      </c>
      <c r="F31" s="277">
        <f ca="1">+'5. Flujo Agrícola'!G9*'3. Matriz I-C-B'!$C9+'5. Flujo Agrícola'!G45*'3. Matriz I-C-B'!$C9*'4. Factores'!F37</f>
        <v>58172933.147873946</v>
      </c>
      <c r="G31" s="277">
        <f ca="1">+'5. Flujo Agrícola'!H9*'3. Matriz I-C-B'!$C9+'5. Flujo Agrícola'!H45*'3. Matriz I-C-B'!$C9*'4. Factores'!G37</f>
        <v>65892609.58934734</v>
      </c>
      <c r="H31" s="277">
        <f ca="1">+'5. Flujo Agrícola'!I9*'3. Matriz I-C-B'!$C9+'5. Flujo Agrícola'!I45*'3. Matriz I-C-B'!$C9*'4. Factores'!H37</f>
        <v>73612286.030820727</v>
      </c>
      <c r="I31" s="277">
        <f ca="1">+'5. Flujo Agrícola'!J9*'3. Matriz I-C-B'!$C9+'5. Flujo Agrícola'!J45*'3. Matriz I-C-B'!$C9*'4. Factores'!I37</f>
        <v>73612286.030820727</v>
      </c>
      <c r="J31" s="277">
        <f ca="1">+'5. Flujo Agrícola'!K9*'3. Matriz I-C-B'!$C9+'5. Flujo Agrícola'!K45*'3. Matriz I-C-B'!$C9*'4. Factores'!J37</f>
        <v>73612286.030820727</v>
      </c>
      <c r="K31" s="277">
        <f ca="1">+'5. Flujo Agrícola'!L9*'3. Matriz I-C-B'!$C9+'5. Flujo Agrícola'!L45*'3. Matriz I-C-B'!$C9*'4. Factores'!K37</f>
        <v>73612286.030820727</v>
      </c>
      <c r="L31" s="277">
        <f ca="1">+'5. Flujo Agrícola'!M9*'3. Matriz I-C-B'!$C9+'5. Flujo Agrícola'!M45*'3. Matriz I-C-B'!$C9*'4. Factores'!L37</f>
        <v>73612286.030820727</v>
      </c>
      <c r="M31" s="277">
        <f ca="1">+'5. Flujo Agrícola'!N9*'3. Matriz I-C-B'!$C9+'5. Flujo Agrícola'!N45*'3. Matriz I-C-B'!$C9*'4. Factores'!M37</f>
        <v>73612286.030820727</v>
      </c>
      <c r="N31" s="277">
        <f ca="1">+'5. Flujo Agrícola'!O9*'3. Matriz I-C-B'!$C9+'5. Flujo Agrícola'!O45*'3. Matriz I-C-B'!$C9*'4. Factores'!N37</f>
        <v>73612286.030820727</v>
      </c>
      <c r="O31" s="277">
        <f ca="1">+'5. Flujo Agrícola'!P9*'3. Matriz I-C-B'!$C9+'5. Flujo Agrícola'!P45*'3. Matriz I-C-B'!$C9*'4. Factores'!O37</f>
        <v>73612286.030820727</v>
      </c>
      <c r="P31" s="277">
        <f ca="1">+'5. Flujo Agrícola'!Q9*'3. Matriz I-C-B'!$C9+'5. Flujo Agrícola'!Q45*'3. Matriz I-C-B'!$C9*'4. Factores'!P37</f>
        <v>73612286.030820727</v>
      </c>
      <c r="Q31" s="277">
        <f ca="1">+'5. Flujo Agrícola'!R9*'3. Matriz I-C-B'!$C9+'5. Flujo Agrícola'!R45*'3. Matriz I-C-B'!$C9*'4. Factores'!Q37</f>
        <v>73612286.030820727</v>
      </c>
      <c r="R31" s="277">
        <f ca="1">+'5. Flujo Agrícola'!S9*'3. Matriz I-C-B'!$C9+'5. Flujo Agrícola'!S45*'3. Matriz I-C-B'!$C9*'4. Factores'!R37</f>
        <v>73612286.030820727</v>
      </c>
      <c r="S31" s="277">
        <f ca="1">+'5. Flujo Agrícola'!T9*'3. Matriz I-C-B'!$C9+'5. Flujo Agrícola'!T45*'3. Matriz I-C-B'!$C9*'4. Factores'!S37</f>
        <v>73612286.030820727</v>
      </c>
      <c r="T31" s="277">
        <f ca="1">+'5. Flujo Agrícola'!U9*'3. Matriz I-C-B'!$C9+'5. Flujo Agrícola'!U45*'3. Matriz I-C-B'!$C9*'4. Factores'!T37</f>
        <v>73612286.030820727</v>
      </c>
      <c r="U31" s="277">
        <f ca="1">+'5. Flujo Agrícola'!V9*'3. Matriz I-C-B'!$C9+'5. Flujo Agrícola'!V45*'3. Matriz I-C-B'!$C9*'4. Factores'!U37</f>
        <v>73612286.030820727</v>
      </c>
      <c r="V31" s="277">
        <f ca="1">+'5. Flujo Agrícola'!W9*'3. Matriz I-C-B'!$C9+'5. Flujo Agrícola'!W45*'3. Matriz I-C-B'!$C9*'4. Factores'!V37</f>
        <v>73612286.030820727</v>
      </c>
      <c r="W31" s="277">
        <f ca="1">+'5. Flujo Agrícola'!X9*'3. Matriz I-C-B'!$C9+'5. Flujo Agrícola'!X45*'3. Matriz I-C-B'!$C9*'4. Factores'!W37</f>
        <v>73612286.030820727</v>
      </c>
      <c r="X31" s="277">
        <f ca="1">+'5. Flujo Agrícola'!Y9*'3. Matriz I-C-B'!$C9+'5. Flujo Agrícola'!Y45*'3. Matriz I-C-B'!$C9*'4. Factores'!X37</f>
        <v>73612286.030820727</v>
      </c>
      <c r="Y31" s="277">
        <f ca="1">+'5. Flujo Agrícola'!Z9*'3. Matriz I-C-B'!$C9+'5. Flujo Agrícola'!Z45*'3. Matriz I-C-B'!$C9*'4. Factores'!Y37</f>
        <v>73612286.030820727</v>
      </c>
      <c r="Z31" s="277">
        <f ca="1">+'5. Flujo Agrícola'!AA9*'3. Matriz I-C-B'!$C9+'5. Flujo Agrícola'!AA45*'3. Matriz I-C-B'!$C9*'4. Factores'!Z37</f>
        <v>73612286.030820727</v>
      </c>
      <c r="AA31" s="277">
        <f ca="1">+'5. Flujo Agrícola'!AB9*'3. Matriz I-C-B'!$C9+'5. Flujo Agrícola'!AB45*'3. Matriz I-C-B'!$C9*'4. Factores'!AA37</f>
        <v>73612286.030820727</v>
      </c>
      <c r="AB31" s="277">
        <f ca="1">+'5. Flujo Agrícola'!AC9*'3. Matriz I-C-B'!$C9+'5. Flujo Agrícola'!AC45*'3. Matriz I-C-B'!$C9*'4. Factores'!AB37</f>
        <v>73612286.030820727</v>
      </c>
      <c r="AC31" s="277">
        <f ca="1">+'5. Flujo Agrícola'!AD9*'3. Matriz I-C-B'!$C9+'5. Flujo Agrícola'!AD45*'3. Matriz I-C-B'!$C9*'4. Factores'!AC37</f>
        <v>73612286.030820727</v>
      </c>
      <c r="AD31" s="277">
        <f ca="1">+'5. Flujo Agrícola'!AE9*'3. Matriz I-C-B'!$C9+'5. Flujo Agrícola'!AE45*'3. Matriz I-C-B'!$C9*'4. Factores'!AD37</f>
        <v>73612286.030820727</v>
      </c>
      <c r="AE31" s="277">
        <f ca="1">+'5. Flujo Agrícola'!AF9*'3. Matriz I-C-B'!$C9+'5. Flujo Agrícola'!AF45*'3. Matriz I-C-B'!$C9*'4. Factores'!AE37</f>
        <v>73612286.030820727</v>
      </c>
      <c r="AF31" s="278">
        <f ca="1">+'5. Flujo Agrícola'!AG9*'3. Matriz I-C-B'!$C9+'5. Flujo Agrícola'!AG45*'3. Matriz I-C-B'!$C9*'4. Factores'!AF37</f>
        <v>73612286.030820727</v>
      </c>
    </row>
    <row r="32" spans="1:32" x14ac:dyDescent="0.25">
      <c r="A32" s="275" t="str">
        <f t="shared" si="1"/>
        <v>Poroto verde</v>
      </c>
      <c r="B32" s="277">
        <f ca="1">+'5. Flujo Agrícola'!C10*'3. Matriz I-C-B'!$C10+'5. Flujo Agrícola'!C46*'3. Matriz I-C-B'!$C10</f>
        <v>18245341.320160497</v>
      </c>
      <c r="C32" s="277">
        <f ca="1">+'5. Flujo Agrícola'!D10*'3. Matriz I-C-B'!$C10+'5. Flujo Agrícola'!D46*'3. Matriz I-C-B'!$C10*'4. Factores'!C38</f>
        <v>23364545.551777758</v>
      </c>
      <c r="D32" s="277">
        <f ca="1">+'5. Flujo Agrícola'!E10*'3. Matriz I-C-B'!$C10+'5. Flujo Agrícola'!E46*'3. Matriz I-C-B'!$C10*'4. Factores'!D38</f>
        <v>33602954.015012279</v>
      </c>
      <c r="E32" s="277">
        <f ca="1">+'5. Flujo Agrícola'!F10*'3. Matriz I-C-B'!$C10+'5. Flujo Agrícola'!F46*'3. Matriz I-C-B'!$C10*'4. Factores'!E38</f>
        <v>48960566.709864073</v>
      </c>
      <c r="F32" s="277">
        <f ca="1">+'5. Flujo Agrícola'!G10*'3. Matriz I-C-B'!$C10+'5. Flujo Agrícola'!G46*'3. Matriz I-C-B'!$C10*'4. Factores'!F38</f>
        <v>69437383.636333123</v>
      </c>
      <c r="G32" s="277">
        <f ca="1">+'5. Flujo Agrícola'!H10*'3. Matriz I-C-B'!$C10+'5. Flujo Agrícola'!H46*'3. Matriz I-C-B'!$C10*'4. Factores'!G38</f>
        <v>77803259.814567178</v>
      </c>
      <c r="H32" s="277">
        <f ca="1">+'5. Flujo Agrícola'!I10*'3. Matriz I-C-B'!$C10+'5. Flujo Agrícola'!I46*'3. Matriz I-C-B'!$C10*'4. Factores'!H38</f>
        <v>86169135.992801234</v>
      </c>
      <c r="I32" s="277">
        <f ca="1">+'5. Flujo Agrícola'!J10*'3. Matriz I-C-B'!$C10+'5. Flujo Agrícola'!J46*'3. Matriz I-C-B'!$C10*'4. Factores'!I38</f>
        <v>86169135.992801234</v>
      </c>
      <c r="J32" s="277">
        <f ca="1">+'5. Flujo Agrícola'!K10*'3. Matriz I-C-B'!$C10+'5. Flujo Agrícola'!K46*'3. Matriz I-C-B'!$C10*'4. Factores'!J38</f>
        <v>86169135.992801234</v>
      </c>
      <c r="K32" s="277">
        <f ca="1">+'5. Flujo Agrícola'!L10*'3. Matriz I-C-B'!$C10+'5. Flujo Agrícola'!L46*'3. Matriz I-C-B'!$C10*'4. Factores'!K38</f>
        <v>86169135.992801234</v>
      </c>
      <c r="L32" s="277">
        <f ca="1">+'5. Flujo Agrícola'!M10*'3. Matriz I-C-B'!$C10+'5. Flujo Agrícola'!M46*'3. Matriz I-C-B'!$C10*'4. Factores'!L38</f>
        <v>86169135.992801234</v>
      </c>
      <c r="M32" s="277">
        <f ca="1">+'5. Flujo Agrícola'!N10*'3. Matriz I-C-B'!$C10+'5. Flujo Agrícola'!N46*'3. Matriz I-C-B'!$C10*'4. Factores'!M38</f>
        <v>86169135.992801234</v>
      </c>
      <c r="N32" s="277">
        <f ca="1">+'5. Flujo Agrícola'!O10*'3. Matriz I-C-B'!$C10+'5. Flujo Agrícola'!O46*'3. Matriz I-C-B'!$C10*'4. Factores'!N38</f>
        <v>86169135.992801234</v>
      </c>
      <c r="O32" s="277">
        <f ca="1">+'5. Flujo Agrícola'!P10*'3. Matriz I-C-B'!$C10+'5. Flujo Agrícola'!P46*'3. Matriz I-C-B'!$C10*'4. Factores'!O38</f>
        <v>86169135.992801234</v>
      </c>
      <c r="P32" s="277">
        <f ca="1">+'5. Flujo Agrícola'!Q10*'3. Matriz I-C-B'!$C10+'5. Flujo Agrícola'!Q46*'3. Matriz I-C-B'!$C10*'4. Factores'!P38</f>
        <v>86169135.992801234</v>
      </c>
      <c r="Q32" s="277">
        <f ca="1">+'5. Flujo Agrícola'!R10*'3. Matriz I-C-B'!$C10+'5. Flujo Agrícola'!R46*'3. Matriz I-C-B'!$C10*'4. Factores'!Q38</f>
        <v>86169135.992801234</v>
      </c>
      <c r="R32" s="277">
        <f ca="1">+'5. Flujo Agrícola'!S10*'3. Matriz I-C-B'!$C10+'5. Flujo Agrícola'!S46*'3. Matriz I-C-B'!$C10*'4. Factores'!R38</f>
        <v>86169135.992801234</v>
      </c>
      <c r="S32" s="277">
        <f ca="1">+'5. Flujo Agrícola'!T10*'3. Matriz I-C-B'!$C10+'5. Flujo Agrícola'!T46*'3. Matriz I-C-B'!$C10*'4. Factores'!S38</f>
        <v>86169135.992801234</v>
      </c>
      <c r="T32" s="277">
        <f ca="1">+'5. Flujo Agrícola'!U10*'3. Matriz I-C-B'!$C10+'5. Flujo Agrícola'!U46*'3. Matriz I-C-B'!$C10*'4. Factores'!T38</f>
        <v>86169135.992801234</v>
      </c>
      <c r="U32" s="277">
        <f ca="1">+'5. Flujo Agrícola'!V10*'3. Matriz I-C-B'!$C10+'5. Flujo Agrícola'!V46*'3. Matriz I-C-B'!$C10*'4. Factores'!U38</f>
        <v>86169135.992801234</v>
      </c>
      <c r="V32" s="277">
        <f ca="1">+'5. Flujo Agrícola'!W10*'3. Matriz I-C-B'!$C10+'5. Flujo Agrícola'!W46*'3. Matriz I-C-B'!$C10*'4. Factores'!V38</f>
        <v>86169135.992801234</v>
      </c>
      <c r="W32" s="277">
        <f ca="1">+'5. Flujo Agrícola'!X10*'3. Matriz I-C-B'!$C10+'5. Flujo Agrícola'!X46*'3. Matriz I-C-B'!$C10*'4. Factores'!W38</f>
        <v>86169135.992801234</v>
      </c>
      <c r="X32" s="277">
        <f ca="1">+'5. Flujo Agrícola'!Y10*'3. Matriz I-C-B'!$C10+'5. Flujo Agrícola'!Y46*'3. Matriz I-C-B'!$C10*'4. Factores'!X38</f>
        <v>86169135.992801234</v>
      </c>
      <c r="Y32" s="277">
        <f ca="1">+'5. Flujo Agrícola'!Z10*'3. Matriz I-C-B'!$C10+'5. Flujo Agrícola'!Z46*'3. Matriz I-C-B'!$C10*'4. Factores'!Y38</f>
        <v>86169135.992801234</v>
      </c>
      <c r="Z32" s="277">
        <f ca="1">+'5. Flujo Agrícola'!AA10*'3. Matriz I-C-B'!$C10+'5. Flujo Agrícola'!AA46*'3. Matriz I-C-B'!$C10*'4. Factores'!Z38</f>
        <v>86169135.992801234</v>
      </c>
      <c r="AA32" s="277">
        <f ca="1">+'5. Flujo Agrícola'!AB10*'3. Matriz I-C-B'!$C10+'5. Flujo Agrícola'!AB46*'3. Matriz I-C-B'!$C10*'4. Factores'!AA38</f>
        <v>86169135.992801234</v>
      </c>
      <c r="AB32" s="277">
        <f ca="1">+'5. Flujo Agrícola'!AC10*'3. Matriz I-C-B'!$C10+'5. Flujo Agrícola'!AC46*'3. Matriz I-C-B'!$C10*'4. Factores'!AB38</f>
        <v>86169135.992801234</v>
      </c>
      <c r="AC32" s="277">
        <f ca="1">+'5. Flujo Agrícola'!AD10*'3. Matriz I-C-B'!$C10+'5. Flujo Agrícola'!AD46*'3. Matriz I-C-B'!$C10*'4. Factores'!AC38</f>
        <v>86169135.992801234</v>
      </c>
      <c r="AD32" s="277">
        <f ca="1">+'5. Flujo Agrícola'!AE10*'3. Matriz I-C-B'!$C10+'5. Flujo Agrícola'!AE46*'3. Matriz I-C-B'!$C10*'4. Factores'!AD38</f>
        <v>86169135.992801234</v>
      </c>
      <c r="AE32" s="277">
        <f ca="1">+'5. Flujo Agrícola'!AF10*'3. Matriz I-C-B'!$C10+'5. Flujo Agrícola'!AF46*'3. Matriz I-C-B'!$C10*'4. Factores'!AE38</f>
        <v>86169135.992801234</v>
      </c>
      <c r="AF32" s="278">
        <f ca="1">+'5. Flujo Agrícola'!AG10*'3. Matriz I-C-B'!$C10+'5. Flujo Agrícola'!AG46*'3. Matriz I-C-B'!$C10*'4. Factores'!AF38</f>
        <v>86169135.992801234</v>
      </c>
    </row>
    <row r="33" spans="1:32" x14ac:dyDescent="0.25">
      <c r="A33" s="275" t="str">
        <f t="shared" si="1"/>
        <v>Tomate</v>
      </c>
      <c r="B33" s="277">
        <f ca="1">+'5. Flujo Agrícola'!C11*'3. Matriz I-C-B'!$C11+'5. Flujo Agrícola'!C47*'3. Matriz I-C-B'!$C11</f>
        <v>87024642.166482717</v>
      </c>
      <c r="C33" s="277">
        <f ca="1">+'5. Flujo Agrícola'!D11*'3. Matriz I-C-B'!$C11+'5. Flujo Agrícola'!D47*'3. Matriz I-C-B'!$C11*'4. Factores'!C39</f>
        <v>106472642.64391977</v>
      </c>
      <c r="D33" s="277">
        <f ca="1">+'5. Flujo Agrícola'!E11*'3. Matriz I-C-B'!$C11+'5. Flujo Agrícola'!E47*'3. Matriz I-C-B'!$C11*'4. Factores'!D39</f>
        <v>145368643.59879389</v>
      </c>
      <c r="E33" s="277">
        <f ca="1">+'5. Flujo Agrícola'!F11*'3. Matriz I-C-B'!$C11+'5. Flujo Agrícola'!F47*'3. Matriz I-C-B'!$C11*'4. Factores'!E39</f>
        <v>203712645.03110504</v>
      </c>
      <c r="F33" s="277">
        <f ca="1">+'5. Flujo Agrícola'!G11*'3. Matriz I-C-B'!$C11+'5. Flujo Agrícola'!G47*'3. Matriz I-C-B'!$C11*'4. Factores'!F39</f>
        <v>281504646.94085324</v>
      </c>
      <c r="G33" s="277">
        <f ca="1">+'5. Flujo Agrícola'!H11*'3. Matriz I-C-B'!$C11+'5. Flujo Agrícola'!H47*'3. Matriz I-C-B'!$C11*'4. Factores'!G39</f>
        <v>313286845.2176106</v>
      </c>
      <c r="H33" s="277">
        <f ca="1">+'5. Flujo Agrícola'!I11*'3. Matriz I-C-B'!$C11+'5. Flujo Agrícola'!I47*'3. Matriz I-C-B'!$C11*'4. Factores'!H39</f>
        <v>345069043.49436802</v>
      </c>
      <c r="I33" s="277">
        <f ca="1">+'5. Flujo Agrícola'!J11*'3. Matriz I-C-B'!$C11+'5. Flujo Agrícola'!J47*'3. Matriz I-C-B'!$C11*'4. Factores'!I39</f>
        <v>345069043.49436802</v>
      </c>
      <c r="J33" s="277">
        <f ca="1">+'5. Flujo Agrícola'!K11*'3. Matriz I-C-B'!$C11+'5. Flujo Agrícola'!K47*'3. Matriz I-C-B'!$C11*'4. Factores'!J39</f>
        <v>345069043.49436802</v>
      </c>
      <c r="K33" s="277">
        <f ca="1">+'5. Flujo Agrícola'!L11*'3. Matriz I-C-B'!$C11+'5. Flujo Agrícola'!L47*'3. Matriz I-C-B'!$C11*'4. Factores'!K39</f>
        <v>345069043.49436802</v>
      </c>
      <c r="L33" s="277">
        <f ca="1">+'5. Flujo Agrícola'!M11*'3. Matriz I-C-B'!$C11+'5. Flujo Agrícola'!M47*'3. Matriz I-C-B'!$C11*'4. Factores'!L39</f>
        <v>345069043.49436802</v>
      </c>
      <c r="M33" s="277">
        <f ca="1">+'5. Flujo Agrícola'!N11*'3. Matriz I-C-B'!$C11+'5. Flujo Agrícola'!N47*'3. Matriz I-C-B'!$C11*'4. Factores'!M39</f>
        <v>345069043.49436802</v>
      </c>
      <c r="N33" s="277">
        <f ca="1">+'5. Flujo Agrícola'!O11*'3. Matriz I-C-B'!$C11+'5. Flujo Agrícola'!O47*'3. Matriz I-C-B'!$C11*'4. Factores'!N39</f>
        <v>345069043.49436802</v>
      </c>
      <c r="O33" s="277">
        <f ca="1">+'5. Flujo Agrícola'!P11*'3. Matriz I-C-B'!$C11+'5. Flujo Agrícola'!P47*'3. Matriz I-C-B'!$C11*'4. Factores'!O39</f>
        <v>345069043.49436802</v>
      </c>
      <c r="P33" s="277">
        <f ca="1">+'5. Flujo Agrícola'!Q11*'3. Matriz I-C-B'!$C11+'5. Flujo Agrícola'!Q47*'3. Matriz I-C-B'!$C11*'4. Factores'!P39</f>
        <v>345069043.49436802</v>
      </c>
      <c r="Q33" s="277">
        <f ca="1">+'5. Flujo Agrícola'!R11*'3. Matriz I-C-B'!$C11+'5. Flujo Agrícola'!R47*'3. Matriz I-C-B'!$C11*'4. Factores'!Q39</f>
        <v>345069043.49436802</v>
      </c>
      <c r="R33" s="277">
        <f ca="1">+'5. Flujo Agrícola'!S11*'3. Matriz I-C-B'!$C11+'5. Flujo Agrícola'!S47*'3. Matriz I-C-B'!$C11*'4. Factores'!R39</f>
        <v>345069043.49436802</v>
      </c>
      <c r="S33" s="277">
        <f ca="1">+'5. Flujo Agrícola'!T11*'3. Matriz I-C-B'!$C11+'5. Flujo Agrícola'!T47*'3. Matriz I-C-B'!$C11*'4. Factores'!S39</f>
        <v>345069043.49436802</v>
      </c>
      <c r="T33" s="277">
        <f ca="1">+'5. Flujo Agrícola'!U11*'3. Matriz I-C-B'!$C11+'5. Flujo Agrícola'!U47*'3. Matriz I-C-B'!$C11*'4. Factores'!T39</f>
        <v>345069043.49436802</v>
      </c>
      <c r="U33" s="277">
        <f ca="1">+'5. Flujo Agrícola'!V11*'3. Matriz I-C-B'!$C11+'5. Flujo Agrícola'!V47*'3. Matriz I-C-B'!$C11*'4. Factores'!U39</f>
        <v>345069043.49436802</v>
      </c>
      <c r="V33" s="277">
        <f ca="1">+'5. Flujo Agrícola'!W11*'3. Matriz I-C-B'!$C11+'5. Flujo Agrícola'!W47*'3. Matriz I-C-B'!$C11*'4. Factores'!V39</f>
        <v>345069043.49436802</v>
      </c>
      <c r="W33" s="277">
        <f ca="1">+'5. Flujo Agrícola'!X11*'3. Matriz I-C-B'!$C11+'5. Flujo Agrícola'!X47*'3. Matriz I-C-B'!$C11*'4. Factores'!W39</f>
        <v>345069043.49436802</v>
      </c>
      <c r="X33" s="277">
        <f ca="1">+'5. Flujo Agrícola'!Y11*'3. Matriz I-C-B'!$C11+'5. Flujo Agrícola'!Y47*'3. Matriz I-C-B'!$C11*'4. Factores'!X39</f>
        <v>345069043.49436802</v>
      </c>
      <c r="Y33" s="277">
        <f ca="1">+'5. Flujo Agrícola'!Z11*'3. Matriz I-C-B'!$C11+'5. Flujo Agrícola'!Z47*'3. Matriz I-C-B'!$C11*'4. Factores'!Y39</f>
        <v>345069043.49436802</v>
      </c>
      <c r="Z33" s="277">
        <f ca="1">+'5. Flujo Agrícola'!AA11*'3. Matriz I-C-B'!$C11+'5. Flujo Agrícola'!AA47*'3. Matriz I-C-B'!$C11*'4. Factores'!Z39</f>
        <v>345069043.49436802</v>
      </c>
      <c r="AA33" s="277">
        <f ca="1">+'5. Flujo Agrícola'!AB11*'3. Matriz I-C-B'!$C11+'5. Flujo Agrícola'!AB47*'3. Matriz I-C-B'!$C11*'4. Factores'!AA39</f>
        <v>345069043.49436802</v>
      </c>
      <c r="AB33" s="277">
        <f ca="1">+'5. Flujo Agrícola'!AC11*'3. Matriz I-C-B'!$C11+'5. Flujo Agrícola'!AC47*'3. Matriz I-C-B'!$C11*'4. Factores'!AB39</f>
        <v>345069043.49436802</v>
      </c>
      <c r="AC33" s="277">
        <f ca="1">+'5. Flujo Agrícola'!AD11*'3. Matriz I-C-B'!$C11+'5. Flujo Agrícola'!AD47*'3. Matriz I-C-B'!$C11*'4. Factores'!AC39</f>
        <v>345069043.49436802</v>
      </c>
      <c r="AD33" s="277">
        <f ca="1">+'5. Flujo Agrícola'!AE11*'3. Matriz I-C-B'!$C11+'5. Flujo Agrícola'!AE47*'3. Matriz I-C-B'!$C11*'4. Factores'!AD39</f>
        <v>345069043.49436802</v>
      </c>
      <c r="AE33" s="277">
        <f ca="1">+'5. Flujo Agrícola'!AF11*'3. Matriz I-C-B'!$C11+'5. Flujo Agrícola'!AF47*'3. Matriz I-C-B'!$C11*'4. Factores'!AE39</f>
        <v>345069043.49436802</v>
      </c>
      <c r="AF33" s="278">
        <f ca="1">+'5. Flujo Agrícola'!AG11*'3. Matriz I-C-B'!$C11+'5. Flujo Agrícola'!AG47*'3. Matriz I-C-B'!$C11*'4. Factores'!AF39</f>
        <v>345069043.49436802</v>
      </c>
    </row>
    <row r="34" spans="1:32" x14ac:dyDescent="0.25">
      <c r="A34" s="275" t="str">
        <f t="shared" si="1"/>
        <v>Kiwi</v>
      </c>
      <c r="B34" s="277">
        <f ca="1">+'5. Flujo Agrícola'!C12*'3. Matriz I-C-B'!$C12+'5. Flujo Agrícola'!C48*'3. Matriz I-C-B'!$C12</f>
        <v>244052582.40312701</v>
      </c>
      <c r="C34" s="277">
        <f ca="1">+'5. Flujo Agrícola'!D12*'3. Matriz I-C-B'!$C12+'5. Flujo Agrícola'!D48*'3. Matriz I-C-B'!$C12*'4. Factores'!C40</f>
        <v>246578288.92847139</v>
      </c>
      <c r="D34" s="277">
        <f ca="1">+'5. Flujo Agrícola'!E12*'3. Matriz I-C-B'!$C12+'5. Flujo Agrícola'!E48*'3. Matriz I-C-B'!$C12*'4. Factores'!D40</f>
        <v>259997561.31079906</v>
      </c>
      <c r="E34" s="277">
        <f ca="1">+'5. Flujo Agrícola'!F12*'3. Matriz I-C-B'!$C12+'5. Flujo Agrícola'!F48*'3. Matriz I-C-B'!$C12*'4. Factores'!E40</f>
        <v>294257371.41485947</v>
      </c>
      <c r="F34" s="277">
        <f ca="1">+'5. Flujo Agrícola'!G12*'3. Matriz I-C-B'!$C12+'5. Flujo Agrícola'!G48*'3. Matriz I-C-B'!$C12*'4. Factores'!F40</f>
        <v>365208610.76880908</v>
      </c>
      <c r="G34" s="277">
        <f ca="1">+'5. Flujo Agrícola'!H12*'3. Matriz I-C-B'!$C12+'5. Flujo Agrícola'!H48*'3. Matriz I-C-B'!$C12*'4. Factores'!G40</f>
        <v>337776944.3472423</v>
      </c>
      <c r="H34" s="277">
        <f ca="1">+'5. Flujo Agrícola'!I12*'3. Matriz I-C-B'!$C12+'5. Flujo Agrícola'!I48*'3. Matriz I-C-B'!$C12*'4. Factores'!H40</f>
        <v>376364899.35933155</v>
      </c>
      <c r="I34" s="277">
        <f ca="1">+'5. Flujo Agrícola'!J12*'3. Matriz I-C-B'!$C12+'5. Flujo Agrícola'!J48*'3. Matriz I-C-B'!$C12*'4. Factores'!I40</f>
        <v>355295158.90543103</v>
      </c>
      <c r="J34" s="277">
        <f ca="1">+'5. Flujo Agrícola'!K12*'3. Matriz I-C-B'!$C12+'5. Flujo Agrícola'!K48*'3. Matriz I-C-B'!$C12*'4. Factores'!J40</f>
        <v>374107774.34388989</v>
      </c>
      <c r="K34" s="277">
        <f ca="1">+'5. Flujo Agrícola'!L12*'3. Matriz I-C-B'!$C12+'5. Flujo Agrícola'!L48*'3. Matriz I-C-B'!$C12*'4. Factores'!K40</f>
        <v>397043185.46650898</v>
      </c>
      <c r="L34" s="277">
        <f ca="1">+'5. Flujo Agrícola'!M12*'3. Matriz I-C-B'!$C12+'5. Flujo Agrícola'!M48*'3. Matriz I-C-B'!$C12*'4. Factores'!L40</f>
        <v>406277694.45381927</v>
      </c>
      <c r="M34" s="277">
        <f ca="1">+'5. Flujo Agrícola'!N12*'3. Matriz I-C-B'!$C12+'5. Flujo Agrícola'!N48*'3. Matriz I-C-B'!$C12*'4. Factores'!M40</f>
        <v>417034650.52790761</v>
      </c>
      <c r="N34" s="277">
        <f ca="1">+'5. Flujo Agrícola'!O12*'3. Matriz I-C-B'!$C12+'5. Flujo Agrícola'!O48*'3. Matriz I-C-B'!$C12*'4. Factores'!N40</f>
        <v>419758380.15147763</v>
      </c>
      <c r="O34" s="277">
        <f ca="1">+'5. Flujo Agrícola'!P12*'3. Matriz I-C-B'!$C12+'5. Flujo Agrícola'!P48*'3. Matriz I-C-B'!$C12*'4. Factores'!O40</f>
        <v>422394247.52912605</v>
      </c>
      <c r="P34" s="277">
        <f ca="1">+'5. Flujo Agrícola'!Q12*'3. Matriz I-C-B'!$C12+'5. Flujo Agrícola'!Q48*'3. Matriz I-C-B'!$C12*'4. Factores'!P40</f>
        <v>422394247.52912605</v>
      </c>
      <c r="Q34" s="277">
        <f ca="1">+'5. Flujo Agrícola'!R12*'3. Matriz I-C-B'!$C12+'5. Flujo Agrícola'!R48*'3. Matriz I-C-B'!$C12*'4. Factores'!Q40</f>
        <v>422394247.52912605</v>
      </c>
      <c r="R34" s="277">
        <f ca="1">+'5. Flujo Agrícola'!S12*'3. Matriz I-C-B'!$C12+'5. Flujo Agrícola'!S48*'3. Matriz I-C-B'!$C12*'4. Factores'!R40</f>
        <v>422394247.52912605</v>
      </c>
      <c r="S34" s="277">
        <f ca="1">+'5. Flujo Agrícola'!T12*'3. Matriz I-C-B'!$C12+'5. Flujo Agrícola'!T48*'3. Matriz I-C-B'!$C12*'4. Factores'!S40</f>
        <v>422394247.52912605</v>
      </c>
      <c r="T34" s="277">
        <f ca="1">+'5. Flujo Agrícola'!U12*'3. Matriz I-C-B'!$C12+'5. Flujo Agrícola'!U48*'3. Matriz I-C-B'!$C12*'4. Factores'!T40</f>
        <v>422394247.52912605</v>
      </c>
      <c r="U34" s="277">
        <f ca="1">+'5. Flujo Agrícola'!V12*'3. Matriz I-C-B'!$C12+'5. Flujo Agrícola'!V48*'3. Matriz I-C-B'!$C12*'4. Factores'!U40</f>
        <v>422394247.52912605</v>
      </c>
      <c r="V34" s="277">
        <f ca="1">+'5. Flujo Agrícola'!W12*'3. Matriz I-C-B'!$C12+'5. Flujo Agrícola'!W48*'3. Matriz I-C-B'!$C12*'4. Factores'!V40</f>
        <v>422394247.52912605</v>
      </c>
      <c r="W34" s="277">
        <f ca="1">+'5. Flujo Agrícola'!X12*'3. Matriz I-C-B'!$C12+'5. Flujo Agrícola'!X48*'3. Matriz I-C-B'!$C12*'4. Factores'!W40</f>
        <v>422394247.52912605</v>
      </c>
      <c r="X34" s="277">
        <f ca="1">+'5. Flujo Agrícola'!Y12*'3. Matriz I-C-B'!$C12+'5. Flujo Agrícola'!Y48*'3. Matriz I-C-B'!$C12*'4. Factores'!X40</f>
        <v>422394247.52912605</v>
      </c>
      <c r="Y34" s="277">
        <f ca="1">+'5. Flujo Agrícola'!Z12*'3. Matriz I-C-B'!$C12+'5. Flujo Agrícola'!Z48*'3. Matriz I-C-B'!$C12*'4. Factores'!Y40</f>
        <v>422394247.52912605</v>
      </c>
      <c r="Z34" s="277">
        <f ca="1">+'5. Flujo Agrícola'!AA12*'3. Matriz I-C-B'!$C12+'5. Flujo Agrícola'!AA48*'3. Matriz I-C-B'!$C12*'4. Factores'!Z40</f>
        <v>422394247.52912605</v>
      </c>
      <c r="AA34" s="277">
        <f ca="1">+'5. Flujo Agrícola'!AB12*'3. Matriz I-C-B'!$C12+'5. Flujo Agrícola'!AB48*'3. Matriz I-C-B'!$C12*'4. Factores'!AA40</f>
        <v>422394247.52912605</v>
      </c>
      <c r="AB34" s="277">
        <f ca="1">+'5. Flujo Agrícola'!AC12*'3. Matriz I-C-B'!$C12+'5. Flujo Agrícola'!AC48*'3. Matriz I-C-B'!$C12*'4. Factores'!AB40</f>
        <v>422394247.52912605</v>
      </c>
      <c r="AC34" s="277">
        <f ca="1">+'5. Flujo Agrícola'!AD12*'3. Matriz I-C-B'!$C12+'5. Flujo Agrícola'!AD48*'3. Matriz I-C-B'!$C12*'4. Factores'!AC40</f>
        <v>422394247.52912605</v>
      </c>
      <c r="AD34" s="277">
        <f ca="1">+'5. Flujo Agrícola'!AE12*'3. Matriz I-C-B'!$C12+'5. Flujo Agrícola'!AE48*'3. Matriz I-C-B'!$C12*'4. Factores'!AD40</f>
        <v>422394247.52912605</v>
      </c>
      <c r="AE34" s="277">
        <f ca="1">+'5. Flujo Agrícola'!AF12*'3. Matriz I-C-B'!$C12+'5. Flujo Agrícola'!AF48*'3. Matriz I-C-B'!$C12*'4. Factores'!AE40</f>
        <v>422394247.52912605</v>
      </c>
      <c r="AF34" s="278">
        <f ca="1">+'5. Flujo Agrícola'!AG12*'3. Matriz I-C-B'!$C12+'5. Flujo Agrícola'!AG48*'3. Matriz I-C-B'!$C12*'4. Factores'!AF40</f>
        <v>422394247.52912605</v>
      </c>
    </row>
    <row r="35" spans="1:32" x14ac:dyDescent="0.25">
      <c r="A35" s="275" t="str">
        <f t="shared" si="1"/>
        <v>Manzano</v>
      </c>
      <c r="B35" s="277">
        <f ca="1">+'5. Flujo Agrícola'!C13*'3. Matriz I-C-B'!$C13+'5. Flujo Agrícola'!C49*'3. Matriz I-C-B'!$C13</f>
        <v>89853855.116850153</v>
      </c>
      <c r="C35" s="277">
        <f ca="1">+'5. Flujo Agrícola'!D13*'3. Matriz I-C-B'!$C13+'5. Flujo Agrícola'!D49*'3. Matriz I-C-B'!$C13*'4. Factores'!C41</f>
        <v>89831090.451519907</v>
      </c>
      <c r="D35" s="277">
        <f ca="1">+'5. Flujo Agrícola'!E13*'3. Matriz I-C-B'!$C13+'5. Flujo Agrícola'!E49*'3. Matriz I-C-B'!$C13*'4. Factores'!D41</f>
        <v>89708825.743068039</v>
      </c>
      <c r="E35" s="277">
        <f ca="1">+'5. Flujo Agrícola'!F13*'3. Matriz I-C-B'!$C13+'5. Flujo Agrícola'!F49*'3. Matriz I-C-B'!$C13*'4. Factores'!E41</f>
        <v>89373594.112786263</v>
      </c>
      <c r="F35" s="277">
        <f ca="1">+'5. Flujo Agrícola'!G13*'3. Matriz I-C-B'!$C13+'5. Flujo Agrícola'!G49*'3. Matriz I-C-B'!$C13*'4. Factores'!F41</f>
        <v>88662981.944953099</v>
      </c>
      <c r="G35" s="277">
        <f ca="1">+'5. Flujo Agrícola'!H13*'3. Matriz I-C-B'!$C13+'5. Flujo Agrícola'!H49*'3. Matriz I-C-B'!$C13*'4. Factores'!G41</f>
        <v>88758912.655500814</v>
      </c>
      <c r="H35" s="277">
        <f ca="1">+'5. Flujo Agrícola'!I13*'3. Matriz I-C-B'!$C13+'5. Flujo Agrícola'!I49*'3. Matriz I-C-B'!$C13*'4. Factores'!H41</f>
        <v>88180857.447049707</v>
      </c>
      <c r="I35" s="277">
        <f ca="1">+'5. Flujo Agrícola'!J13*'3. Matriz I-C-B'!$C13+'5. Flujo Agrícola'!J49*'3. Matriz I-C-B'!$C13*'4. Factores'!I41</f>
        <v>88191542.873707712</v>
      </c>
      <c r="J35" s="277">
        <f ca="1">+'5. Flujo Agrícola'!K13*'3. Matriz I-C-B'!$C13+'5. Flujo Agrícola'!K49*'3. Matriz I-C-B'!$C13*'4. Factores'!J41</f>
        <v>87657590.003111035</v>
      </c>
      <c r="K35" s="277">
        <f ca="1">+'5. Flujo Agrícola'!L13*'3. Matriz I-C-B'!$C13+'5. Flujo Agrícola'!L49*'3. Matriz I-C-B'!$C13*'4. Factores'!K41</f>
        <v>87288492.193129018</v>
      </c>
      <c r="L35" s="277">
        <f ca="1">+'5. Flujo Agrícola'!M13*'3. Matriz I-C-B'!$C13+'5. Flujo Agrícola'!M49*'3. Matriz I-C-B'!$C13*'4. Factores'!L41</f>
        <v>86868609.809398249</v>
      </c>
      <c r="M35" s="277">
        <f ca="1">+'5. Flujo Agrícola'!N13*'3. Matriz I-C-B'!$C13+'5. Flujo Agrícola'!N49*'3. Matriz I-C-B'!$C13*'4. Factores'!M41</f>
        <v>86746001.822475851</v>
      </c>
      <c r="N35" s="277">
        <f ca="1">+'5. Flujo Agrícola'!O13*'3. Matriz I-C-B'!$C13+'5. Flujo Agrícola'!O49*'3. Matriz I-C-B'!$C13*'4. Factores'!N41</f>
        <v>86621801.524034962</v>
      </c>
      <c r="O35" s="277">
        <f ca="1">+'5. Flujo Agrícola'!P13*'3. Matriz I-C-B'!$C13+'5. Flujo Agrícola'!P49*'3. Matriz I-C-B'!$C13*'4. Factores'!O41</f>
        <v>86621801.524034962</v>
      </c>
      <c r="P35" s="277">
        <f ca="1">+'5. Flujo Agrícola'!Q13*'3. Matriz I-C-B'!$C13+'5. Flujo Agrícola'!Q49*'3. Matriz I-C-B'!$C13*'4. Factores'!P41</f>
        <v>86621801.524034962</v>
      </c>
      <c r="Q35" s="277">
        <f ca="1">+'5. Flujo Agrícola'!R13*'3. Matriz I-C-B'!$C13+'5. Flujo Agrícola'!R49*'3. Matriz I-C-B'!$C13*'4. Factores'!Q41</f>
        <v>86621801.524034962</v>
      </c>
      <c r="R35" s="277">
        <f ca="1">+'5. Flujo Agrícola'!S13*'3. Matriz I-C-B'!$C13+'5. Flujo Agrícola'!S49*'3. Matriz I-C-B'!$C13*'4. Factores'!R41</f>
        <v>86621801.524034962</v>
      </c>
      <c r="S35" s="277">
        <f ca="1">+'5. Flujo Agrícola'!T13*'3. Matriz I-C-B'!$C13+'5. Flujo Agrícola'!T49*'3. Matriz I-C-B'!$C13*'4. Factores'!S41</f>
        <v>86621801.524034962</v>
      </c>
      <c r="T35" s="277">
        <f ca="1">+'5. Flujo Agrícola'!U13*'3. Matriz I-C-B'!$C13+'5. Flujo Agrícola'!U49*'3. Matriz I-C-B'!$C13*'4. Factores'!T41</f>
        <v>86621801.524034962</v>
      </c>
      <c r="U35" s="277">
        <f ca="1">+'5. Flujo Agrícola'!V13*'3. Matriz I-C-B'!$C13+'5. Flujo Agrícola'!V49*'3. Matriz I-C-B'!$C13*'4. Factores'!U41</f>
        <v>86621801.524034962</v>
      </c>
      <c r="V35" s="277">
        <f ca="1">+'5. Flujo Agrícola'!W13*'3. Matriz I-C-B'!$C13+'5. Flujo Agrícola'!W49*'3. Matriz I-C-B'!$C13*'4. Factores'!V41</f>
        <v>86621801.524034962</v>
      </c>
      <c r="W35" s="277">
        <f ca="1">+'5. Flujo Agrícola'!X13*'3. Matriz I-C-B'!$C13+'5. Flujo Agrícola'!X49*'3. Matriz I-C-B'!$C13*'4. Factores'!W41</f>
        <v>86621801.524034962</v>
      </c>
      <c r="X35" s="277">
        <f ca="1">+'5. Flujo Agrícola'!Y13*'3. Matriz I-C-B'!$C13+'5. Flujo Agrícola'!Y49*'3. Matriz I-C-B'!$C13*'4. Factores'!X41</f>
        <v>86621801.524034962</v>
      </c>
      <c r="Y35" s="277">
        <f ca="1">+'5. Flujo Agrícola'!Z13*'3. Matriz I-C-B'!$C13+'5. Flujo Agrícola'!Z49*'3. Matriz I-C-B'!$C13*'4. Factores'!Y41</f>
        <v>86621801.524034962</v>
      </c>
      <c r="Z35" s="277">
        <f ca="1">+'5. Flujo Agrícola'!AA13*'3. Matriz I-C-B'!$C13+'5. Flujo Agrícola'!AA49*'3. Matriz I-C-B'!$C13*'4. Factores'!Z41</f>
        <v>86621801.524034962</v>
      </c>
      <c r="AA35" s="277">
        <f ca="1">+'5. Flujo Agrícola'!AB13*'3. Matriz I-C-B'!$C13+'5. Flujo Agrícola'!AB49*'3. Matriz I-C-B'!$C13*'4. Factores'!AA41</f>
        <v>86621801.524034962</v>
      </c>
      <c r="AB35" s="277">
        <f ca="1">+'5. Flujo Agrícola'!AC13*'3. Matriz I-C-B'!$C13+'5. Flujo Agrícola'!AC49*'3. Matriz I-C-B'!$C13*'4. Factores'!AB41</f>
        <v>86621801.524034962</v>
      </c>
      <c r="AC35" s="277">
        <f ca="1">+'5. Flujo Agrícola'!AD13*'3. Matriz I-C-B'!$C13+'5. Flujo Agrícola'!AD49*'3. Matriz I-C-B'!$C13*'4. Factores'!AC41</f>
        <v>86621801.524034962</v>
      </c>
      <c r="AD35" s="277">
        <f ca="1">+'5. Flujo Agrícola'!AE13*'3. Matriz I-C-B'!$C13+'5. Flujo Agrícola'!AE49*'3. Matriz I-C-B'!$C13*'4. Factores'!AD41</f>
        <v>86621801.524034962</v>
      </c>
      <c r="AE35" s="277">
        <f ca="1">+'5. Flujo Agrícola'!AF13*'3. Matriz I-C-B'!$C13+'5. Flujo Agrícola'!AF49*'3. Matriz I-C-B'!$C13*'4. Factores'!AE41</f>
        <v>86621801.524034962</v>
      </c>
      <c r="AF35" s="278">
        <f ca="1">+'5. Flujo Agrícola'!AG13*'3. Matriz I-C-B'!$C13+'5. Flujo Agrícola'!AG49*'3. Matriz I-C-B'!$C13*'4. Factores'!AF41</f>
        <v>86621801.524034962</v>
      </c>
    </row>
    <row r="36" spans="1:32" x14ac:dyDescent="0.25">
      <c r="A36" s="275" t="str">
        <f t="shared" si="1"/>
        <v>Limón</v>
      </c>
      <c r="B36" s="277">
        <f ca="1">+'5. Flujo Agrícola'!C14*'3. Matriz I-C-B'!$C14+'5. Flujo Agrícola'!C50*'3. Matriz I-C-B'!$C14</f>
        <v>175738855.60356581</v>
      </c>
      <c r="C36" s="277">
        <f ca="1">+'5. Flujo Agrícola'!D14*'3. Matriz I-C-B'!$C14+'5. Flujo Agrícola'!D50*'3. Matriz I-C-B'!$C14*'4. Factores'!C42</f>
        <v>176415920.45173681</v>
      </c>
      <c r="D36" s="277">
        <f ca="1">+'5. Flujo Agrícola'!E14*'3. Matriz I-C-B'!$C14+'5. Flujo Agrícola'!E50*'3. Matriz I-C-B'!$C14*'4. Factores'!D42</f>
        <v>180052307.59223443</v>
      </c>
      <c r="E36" s="277">
        <f ca="1">+'5. Flujo Agrícola'!F14*'3. Matriz I-C-B'!$C14+'5. Flujo Agrícola'!F50*'3. Matriz I-C-B'!$C14*'4. Factores'!E42</f>
        <v>190022739.81981865</v>
      </c>
      <c r="F36" s="277">
        <f ca="1">+'5. Flujo Agrícola'!G14*'3. Matriz I-C-B'!$C14+'5. Flujo Agrícola'!G50*'3. Matriz I-C-B'!$C14*'4. Factores'!F42</f>
        <v>211157709.85090354</v>
      </c>
      <c r="G36" s="277">
        <f ca="1">+'5. Flujo Agrícola'!H14*'3. Matriz I-C-B'!$C14+'5. Flujo Agrícola'!H50*'3. Matriz I-C-B'!$C14*'4. Factores'!G42</f>
        <v>208304546.3613604</v>
      </c>
      <c r="H36" s="277">
        <f ca="1">+'5. Flujo Agrícola'!I14*'3. Matriz I-C-B'!$C14+'5. Flujo Agrícola'!I50*'3. Matriz I-C-B'!$C14*'4. Factores'!H42</f>
        <v>225497017.95128554</v>
      </c>
      <c r="I36" s="277">
        <f ca="1">+'5. Flujo Agrícola'!J14*'3. Matriz I-C-B'!$C14+'5. Flujo Agrícola'!J50*'3. Matriz I-C-B'!$C14*'4. Factores'!I42</f>
        <v>225179212.84969971</v>
      </c>
      <c r="J36" s="277">
        <f ca="1">+'5. Flujo Agrícola'!K14*'3. Matriz I-C-B'!$C14+'5. Flujo Agrícola'!K50*'3. Matriz I-C-B'!$C14*'4. Factores'!J42</f>
        <v>241059996.24872833</v>
      </c>
      <c r="K36" s="277">
        <f ca="1">+'5. Flujo Agrícola'!L14*'3. Matriz I-C-B'!$C14+'5. Flujo Agrícola'!L50*'3. Matriz I-C-B'!$C14*'4. Factores'!K42</f>
        <v>252037673.67338583</v>
      </c>
      <c r="L36" s="277">
        <f ca="1">+'5. Flujo Agrícola'!M14*'3. Matriz I-C-B'!$C14+'5. Flujo Agrícola'!M50*'3. Matriz I-C-B'!$C14*'4. Factores'!L42</f>
        <v>264525781.81230193</v>
      </c>
      <c r="M36" s="277">
        <f ca="1">+'5. Flujo Agrícola'!N14*'3. Matriz I-C-B'!$C14+'5. Flujo Agrícola'!N50*'3. Matriz I-C-B'!$C14*'4. Factores'!M42</f>
        <v>268172378.71350396</v>
      </c>
      <c r="N36" s="277">
        <f ca="1">+'5. Flujo Agrícola'!O14*'3. Matriz I-C-B'!$C14+'5. Flujo Agrícola'!O50*'3. Matriz I-C-B'!$C14*'4. Factores'!N42</f>
        <v>271866334.0160203</v>
      </c>
      <c r="O36" s="277">
        <f ca="1">+'5. Flujo Agrícola'!P14*'3. Matriz I-C-B'!$C14+'5. Flujo Agrícola'!P50*'3. Matriz I-C-B'!$C14*'4. Factores'!O42</f>
        <v>271866334.0160203</v>
      </c>
      <c r="P36" s="277">
        <f ca="1">+'5. Flujo Agrícola'!Q14*'3. Matriz I-C-B'!$C14+'5. Flujo Agrícola'!Q50*'3. Matriz I-C-B'!$C14*'4. Factores'!P42</f>
        <v>271866334.0160203</v>
      </c>
      <c r="Q36" s="277">
        <f ca="1">+'5. Flujo Agrícola'!R14*'3. Matriz I-C-B'!$C14+'5. Flujo Agrícola'!R50*'3. Matriz I-C-B'!$C14*'4. Factores'!Q42</f>
        <v>271866334.0160203</v>
      </c>
      <c r="R36" s="277">
        <f ca="1">+'5. Flujo Agrícola'!S14*'3. Matriz I-C-B'!$C14+'5. Flujo Agrícola'!S50*'3. Matriz I-C-B'!$C14*'4. Factores'!R42</f>
        <v>271866334.0160203</v>
      </c>
      <c r="S36" s="277">
        <f ca="1">+'5. Flujo Agrícola'!T14*'3. Matriz I-C-B'!$C14+'5. Flujo Agrícola'!T50*'3. Matriz I-C-B'!$C14*'4. Factores'!S42</f>
        <v>271866334.0160203</v>
      </c>
      <c r="T36" s="277">
        <f ca="1">+'5. Flujo Agrícola'!U14*'3. Matriz I-C-B'!$C14+'5. Flujo Agrícola'!U50*'3. Matriz I-C-B'!$C14*'4. Factores'!T42</f>
        <v>271866334.0160203</v>
      </c>
      <c r="U36" s="277">
        <f ca="1">+'5. Flujo Agrícola'!V14*'3. Matriz I-C-B'!$C14+'5. Flujo Agrícola'!V50*'3. Matriz I-C-B'!$C14*'4. Factores'!U42</f>
        <v>271866334.0160203</v>
      </c>
      <c r="V36" s="277">
        <f ca="1">+'5. Flujo Agrícola'!W14*'3. Matriz I-C-B'!$C14+'5. Flujo Agrícola'!W50*'3. Matriz I-C-B'!$C14*'4. Factores'!V42</f>
        <v>271866334.0160203</v>
      </c>
      <c r="W36" s="277">
        <f ca="1">+'5. Flujo Agrícola'!X14*'3. Matriz I-C-B'!$C14+'5. Flujo Agrícola'!X50*'3. Matriz I-C-B'!$C14*'4. Factores'!W42</f>
        <v>271866334.0160203</v>
      </c>
      <c r="X36" s="277">
        <f ca="1">+'5. Flujo Agrícola'!Y14*'3. Matriz I-C-B'!$C14+'5. Flujo Agrícola'!Y50*'3. Matriz I-C-B'!$C14*'4. Factores'!X42</f>
        <v>271866334.0160203</v>
      </c>
      <c r="Y36" s="277">
        <f ca="1">+'5. Flujo Agrícola'!Z14*'3. Matriz I-C-B'!$C14+'5. Flujo Agrícola'!Z50*'3. Matriz I-C-B'!$C14*'4. Factores'!Y42</f>
        <v>271866334.0160203</v>
      </c>
      <c r="Z36" s="277">
        <f ca="1">+'5. Flujo Agrícola'!AA14*'3. Matriz I-C-B'!$C14+'5. Flujo Agrícola'!AA50*'3. Matriz I-C-B'!$C14*'4. Factores'!Z42</f>
        <v>271866334.0160203</v>
      </c>
      <c r="AA36" s="277">
        <f ca="1">+'5. Flujo Agrícola'!AB14*'3. Matriz I-C-B'!$C14+'5. Flujo Agrícola'!AB50*'3. Matriz I-C-B'!$C14*'4. Factores'!AA42</f>
        <v>271866334.0160203</v>
      </c>
      <c r="AB36" s="277">
        <f ca="1">+'5. Flujo Agrícola'!AC14*'3. Matriz I-C-B'!$C14+'5. Flujo Agrícola'!AC50*'3. Matriz I-C-B'!$C14*'4. Factores'!AB42</f>
        <v>271866334.0160203</v>
      </c>
      <c r="AC36" s="277">
        <f ca="1">+'5. Flujo Agrícola'!AD14*'3. Matriz I-C-B'!$C14+'5. Flujo Agrícola'!AD50*'3. Matriz I-C-B'!$C14*'4. Factores'!AC42</f>
        <v>271866334.0160203</v>
      </c>
      <c r="AD36" s="277">
        <f ca="1">+'5. Flujo Agrícola'!AE14*'3. Matriz I-C-B'!$C14+'5. Flujo Agrícola'!AE50*'3. Matriz I-C-B'!$C14*'4. Factores'!AD42</f>
        <v>271866334.0160203</v>
      </c>
      <c r="AE36" s="277">
        <f ca="1">+'5. Flujo Agrícola'!AF14*'3. Matriz I-C-B'!$C14+'5. Flujo Agrícola'!AF50*'3. Matriz I-C-B'!$C14*'4. Factores'!AE42</f>
        <v>271866334.0160203</v>
      </c>
      <c r="AF36" s="278">
        <f ca="1">+'5. Flujo Agrícola'!AG14*'3. Matriz I-C-B'!$C14+'5. Flujo Agrícola'!AG50*'3. Matriz I-C-B'!$C14*'4. Factores'!AF42</f>
        <v>271866334.0160203</v>
      </c>
    </row>
    <row r="37" spans="1:32" x14ac:dyDescent="0.25">
      <c r="A37" s="275" t="str">
        <f t="shared" si="1"/>
        <v>Olivo de mesa</v>
      </c>
      <c r="B37" s="277">
        <f ca="1">+'5. Flujo Agrícola'!C15*'3. Matriz I-C-B'!$C15+'5. Flujo Agrícola'!C51*'3. Matriz I-C-B'!$C15</f>
        <v>21647211.177219048</v>
      </c>
      <c r="C37" s="277">
        <f ca="1">+'5. Flujo Agrícola'!D15*'3. Matriz I-C-B'!$C15+'5. Flujo Agrícola'!D51*'3. Matriz I-C-B'!$C15*'4. Factores'!C43</f>
        <v>22100976.276470706</v>
      </c>
      <c r="D37" s="277">
        <f ca="1">+'5. Flujo Agrícola'!E15*'3. Matriz I-C-B'!$C15+'5. Flujo Agrícola'!E51*'3. Matriz I-C-B'!$C15*'4. Factores'!D43</f>
        <v>24659389.195497986</v>
      </c>
      <c r="E37" s="277">
        <f ca="1">+'5. Flujo Agrícola'!F15*'3. Matriz I-C-B'!$C15+'5. Flujo Agrícola'!F51*'3. Matriz I-C-B'!$C15*'4. Factores'!E43</f>
        <v>31439810.028861821</v>
      </c>
      <c r="F37" s="277">
        <f ca="1">+'5. Flujo Agrícola'!G15*'3. Matriz I-C-B'!$C15+'5. Flujo Agrícola'!G51*'3. Matriz I-C-B'!$C15*'4. Factores'!F43</f>
        <v>45228450.851316854</v>
      </c>
      <c r="G37" s="277">
        <f ca="1">+'5. Flujo Agrícola'!H15*'3. Matriz I-C-B'!$C15+'5. Flujo Agrícola'!H51*'3. Matriz I-C-B'!$C15*'4. Factores'!G43</f>
        <v>41084346.493119605</v>
      </c>
      <c r="H37" s="277">
        <f ca="1">+'5. Flujo Agrícola'!I15*'3. Matriz I-C-B'!$C15+'5. Flujo Agrícola'!I51*'3. Matriz I-C-B'!$C15*'4. Factores'!H43</f>
        <v>46735701.966270007</v>
      </c>
      <c r="I37" s="277">
        <f ca="1">+'5. Flujo Agrícola'!J15*'3. Matriz I-C-B'!$C15+'5. Flujo Agrícola'!J51*'3. Matriz I-C-B'!$C15*'4. Factores'!I43</f>
        <v>41335569.167819306</v>
      </c>
      <c r="J37" s="277">
        <f ca="1">+'5. Flujo Agrícola'!K15*'3. Matriz I-C-B'!$C15+'5. Flujo Agrícola'!K51*'3. Matriz I-C-B'!$C15*'4. Factores'!J43</f>
        <v>44163435.440178581</v>
      </c>
      <c r="K37" s="277">
        <f ca="1">+'5. Flujo Agrícola'!L15*'3. Matriz I-C-B'!$C15+'5. Flujo Agrícola'!L51*'3. Matriz I-C-B'!$C15*'4. Factores'!K43</f>
        <v>48161079.272056326</v>
      </c>
      <c r="L37" s="277">
        <f ca="1">+'5. Flujo Agrícola'!M15*'3. Matriz I-C-B'!$C15+'5. Flujo Agrícola'!M51*'3. Matriz I-C-B'!$C15*'4. Factores'!L43</f>
        <v>51406039.670150653</v>
      </c>
      <c r="M37" s="277">
        <f ca="1">+'5. Flujo Agrícola'!N15*'3. Matriz I-C-B'!$C15+'5. Flujo Agrícola'!N51*'3. Matriz I-C-B'!$C15*'4. Factores'!M43</f>
        <v>55097681.559304617</v>
      </c>
      <c r="N37" s="277">
        <f ca="1">+'5. Flujo Agrícola'!O15*'3. Matriz I-C-B'!$C15+'5. Flujo Agrícola'!O51*'3. Matriz I-C-B'!$C15*'4. Factores'!N43</f>
        <v>57551598.624097608</v>
      </c>
      <c r="O37" s="277">
        <f ca="1">+'5. Flujo Agrícola'!P15*'3. Matriz I-C-B'!$C15+'5. Flujo Agrícola'!P51*'3. Matriz I-C-B'!$C15*'4. Factores'!O43</f>
        <v>58919715.206695065</v>
      </c>
      <c r="P37" s="277">
        <f ca="1">+'5. Flujo Agrícola'!Q15*'3. Matriz I-C-B'!$C15+'5. Flujo Agrícola'!Q51*'3. Matriz I-C-B'!$C15*'4. Factores'!P43</f>
        <v>59688109.451715559</v>
      </c>
      <c r="Q37" s="277">
        <f ca="1">+'5. Flujo Agrícola'!R15*'3. Matriz I-C-B'!$C15+'5. Flujo Agrícola'!R51*'3. Matriz I-C-B'!$C15*'4. Factores'!Q43</f>
        <v>59688109.451715559</v>
      </c>
      <c r="R37" s="277">
        <f ca="1">+'5. Flujo Agrícola'!S15*'3. Matriz I-C-B'!$C15+'5. Flujo Agrícola'!S51*'3. Matriz I-C-B'!$C15*'4. Factores'!R43</f>
        <v>59688109.451715559</v>
      </c>
      <c r="S37" s="277">
        <f ca="1">+'5. Flujo Agrícola'!T15*'3. Matriz I-C-B'!$C15+'5. Flujo Agrícola'!T51*'3. Matriz I-C-B'!$C15*'4. Factores'!S43</f>
        <v>59688109.451715559</v>
      </c>
      <c r="T37" s="277">
        <f ca="1">+'5. Flujo Agrícola'!U15*'3. Matriz I-C-B'!$C15+'5. Flujo Agrícola'!U51*'3. Matriz I-C-B'!$C15*'4. Factores'!T43</f>
        <v>59688109.451715559</v>
      </c>
      <c r="U37" s="277">
        <f ca="1">+'5. Flujo Agrícola'!V15*'3. Matriz I-C-B'!$C15+'5. Flujo Agrícola'!V51*'3. Matriz I-C-B'!$C15*'4. Factores'!U43</f>
        <v>59688109.451715559</v>
      </c>
      <c r="V37" s="277">
        <f ca="1">+'5. Flujo Agrícola'!W15*'3. Matriz I-C-B'!$C15+'5. Flujo Agrícola'!W51*'3. Matriz I-C-B'!$C15*'4. Factores'!V43</f>
        <v>59688109.451715559</v>
      </c>
      <c r="W37" s="277">
        <f ca="1">+'5. Flujo Agrícola'!X15*'3. Matriz I-C-B'!$C15+'5. Flujo Agrícola'!X51*'3. Matriz I-C-B'!$C15*'4. Factores'!W43</f>
        <v>59688109.451715559</v>
      </c>
      <c r="X37" s="277">
        <f ca="1">+'5. Flujo Agrícola'!Y15*'3. Matriz I-C-B'!$C15+'5. Flujo Agrícola'!Y51*'3. Matriz I-C-B'!$C15*'4. Factores'!X43</f>
        <v>59688109.451715559</v>
      </c>
      <c r="Y37" s="277">
        <f ca="1">+'5. Flujo Agrícola'!Z15*'3. Matriz I-C-B'!$C15+'5. Flujo Agrícola'!Z51*'3. Matriz I-C-B'!$C15*'4. Factores'!Y43</f>
        <v>59688109.451715559</v>
      </c>
      <c r="Z37" s="277">
        <f ca="1">+'5. Flujo Agrícola'!AA15*'3. Matriz I-C-B'!$C15+'5. Flujo Agrícola'!AA51*'3. Matriz I-C-B'!$C15*'4. Factores'!Z43</f>
        <v>59688109.451715559</v>
      </c>
      <c r="AA37" s="277">
        <f ca="1">+'5. Flujo Agrícola'!AB15*'3. Matriz I-C-B'!$C15+'5. Flujo Agrícola'!AB51*'3. Matriz I-C-B'!$C15*'4. Factores'!AA43</f>
        <v>59688109.451715559</v>
      </c>
      <c r="AB37" s="277">
        <f ca="1">+'5. Flujo Agrícola'!AC15*'3. Matriz I-C-B'!$C15+'5. Flujo Agrícola'!AC51*'3. Matriz I-C-B'!$C15*'4. Factores'!AB43</f>
        <v>59688109.451715559</v>
      </c>
      <c r="AC37" s="277">
        <f ca="1">+'5. Flujo Agrícola'!AD15*'3. Matriz I-C-B'!$C15+'5. Flujo Agrícola'!AD51*'3. Matriz I-C-B'!$C15*'4. Factores'!AC43</f>
        <v>59688109.451715559</v>
      </c>
      <c r="AD37" s="277">
        <f ca="1">+'5. Flujo Agrícola'!AE15*'3. Matriz I-C-B'!$C15+'5. Flujo Agrícola'!AE51*'3. Matriz I-C-B'!$C15*'4. Factores'!AD43</f>
        <v>59688109.451715559</v>
      </c>
      <c r="AE37" s="277">
        <f ca="1">+'5. Flujo Agrícola'!AF15*'3. Matriz I-C-B'!$C15+'5. Flujo Agrícola'!AF51*'3. Matriz I-C-B'!$C15*'4. Factores'!AE43</f>
        <v>59688109.451715559</v>
      </c>
      <c r="AF37" s="278">
        <f ca="1">+'5. Flujo Agrícola'!AG15*'3. Matriz I-C-B'!$C15+'5. Flujo Agrícola'!AG51*'3. Matriz I-C-B'!$C15*'4. Factores'!AF43</f>
        <v>59688109.451715559</v>
      </c>
    </row>
    <row r="38" spans="1:32" x14ac:dyDescent="0.25">
      <c r="A38" s="275" t="str">
        <f t="shared" si="1"/>
        <v>Uva de mesa</v>
      </c>
      <c r="B38" s="277">
        <f ca="1">+'5. Flujo Agrícola'!C16*'3. Matriz I-C-B'!$C16+'5. Flujo Agrícola'!C52*'3. Matriz I-C-B'!$C16</f>
        <v>21983192.53774225</v>
      </c>
      <c r="C38" s="277">
        <f ca="1">+'5. Flujo Agrícola'!D16*'3. Matriz I-C-B'!$C16+'5. Flujo Agrícola'!D52*'3. Matriz I-C-B'!$C16*'4. Factores'!C44</f>
        <v>26074541.825696498</v>
      </c>
      <c r="D38" s="277">
        <f ca="1">+'5. Flujo Agrícola'!E16*'3. Matriz I-C-B'!$C16+'5. Flujo Agrícola'!E52*'3. Matriz I-C-B'!$C16*'4. Factores'!D44</f>
        <v>49142338.119016118</v>
      </c>
      <c r="E38" s="277">
        <f ca="1">+'5. Flujo Agrícola'!F16*'3. Matriz I-C-B'!$C16+'5. Flujo Agrícola'!F52*'3. Matriz I-C-B'!$C16*'4. Factores'!E44</f>
        <v>110277647.98388541</v>
      </c>
      <c r="F38" s="277">
        <f ca="1">+'5. Flujo Agrícola'!G16*'3. Matriz I-C-B'!$C16+'5. Flujo Agrícola'!G52*'3. Matriz I-C-B'!$C16*'4. Factores'!F44</f>
        <v>234602206.88858214</v>
      </c>
      <c r="G38" s="277">
        <f ca="1">+'5. Flujo Agrícola'!H16*'3. Matriz I-C-B'!$C16+'5. Flujo Agrícola'!H52*'3. Matriz I-C-B'!$C16*'4. Factores'!G44</f>
        <v>197237106.65702993</v>
      </c>
      <c r="H38" s="277">
        <f ca="1">+'5. Flujo Agrícola'!I16*'3. Matriz I-C-B'!$C16+'5. Flujo Agrícola'!I52*'3. Matriz I-C-B'!$C16*'4. Factores'!H44</f>
        <v>248192257.7455163</v>
      </c>
      <c r="I38" s="277">
        <f ca="1">+'5. Flujo Agrícola'!J16*'3. Matriz I-C-B'!$C16+'5. Flujo Agrícola'!J52*'3. Matriz I-C-B'!$C16*'4. Factores'!I44</f>
        <v>199502242.76587942</v>
      </c>
      <c r="J38" s="277">
        <f ca="1">+'5. Flujo Agrícola'!K16*'3. Matriz I-C-B'!$C16+'5. Flujo Agrícola'!K52*'3. Matriz I-C-B'!$C16*'4. Factores'!J44</f>
        <v>224999551.12857112</v>
      </c>
      <c r="K38" s="277">
        <f ca="1">+'5. Flujo Agrícola'!L16*'3. Matriz I-C-B'!$C16+'5. Flujo Agrícola'!L52*'3. Matriz I-C-B'!$C16*'4. Factores'!K44</f>
        <v>261044097.68365294</v>
      </c>
      <c r="L38" s="277">
        <f ca="1">+'5. Flujo Agrícola'!M16*'3. Matriz I-C-B'!$C16+'5. Flujo Agrícola'!M52*'3. Matriz I-C-B'!$C16*'4. Factores'!L44</f>
        <v>290302113.41927904</v>
      </c>
      <c r="M38" s="277">
        <f ca="1">+'5. Flujo Agrícola'!N16*'3. Matriz I-C-B'!$C16+'5. Flujo Agrícola'!N52*'3. Matriz I-C-B'!$C16*'4. Factores'!M44</f>
        <v>323587609.46003026</v>
      </c>
      <c r="N38" s="277">
        <f ca="1">+'5. Flujo Agrícola'!O16*'3. Matriz I-C-B'!$C16+'5. Flujo Agrícola'!O52*'3. Matriz I-C-B'!$C16*'4. Factores'!N44</f>
        <v>345713224.34821165</v>
      </c>
      <c r="O38" s="277">
        <f ca="1">+'5. Flujo Agrícola'!P16*'3. Matriz I-C-B'!$C16+'5. Flujo Agrícola'!P52*'3. Matriz I-C-B'!$C16*'4. Factores'!O44</f>
        <v>358048775.97014052</v>
      </c>
      <c r="P38" s="277">
        <f ca="1">+'5. Flujo Agrícola'!Q16*'3. Matriz I-C-B'!$C16+'5. Flujo Agrícola'!Q52*'3. Matriz I-C-B'!$C16*'4. Factores'!P44</f>
        <v>364976962.49752527</v>
      </c>
      <c r="Q38" s="277">
        <f ca="1">+'5. Flujo Agrícola'!R16*'3. Matriz I-C-B'!$C16+'5. Flujo Agrícola'!R52*'3. Matriz I-C-B'!$C16*'4. Factores'!Q44</f>
        <v>364976962.49752527</v>
      </c>
      <c r="R38" s="277">
        <f ca="1">+'5. Flujo Agrícola'!S16*'3. Matriz I-C-B'!$C16+'5. Flujo Agrícola'!S52*'3. Matriz I-C-B'!$C16*'4. Factores'!R44</f>
        <v>364976962.49752527</v>
      </c>
      <c r="S38" s="277">
        <f ca="1">+'5. Flujo Agrícola'!T16*'3. Matriz I-C-B'!$C16+'5. Flujo Agrícola'!T52*'3. Matriz I-C-B'!$C16*'4. Factores'!S44</f>
        <v>364976962.49752527</v>
      </c>
      <c r="T38" s="277">
        <f ca="1">+'5. Flujo Agrícola'!U16*'3. Matriz I-C-B'!$C16+'5. Flujo Agrícola'!U52*'3. Matriz I-C-B'!$C16*'4. Factores'!T44</f>
        <v>364976962.49752527</v>
      </c>
      <c r="U38" s="277">
        <f ca="1">+'5. Flujo Agrícola'!V16*'3. Matriz I-C-B'!$C16+'5. Flujo Agrícola'!V52*'3. Matriz I-C-B'!$C16*'4. Factores'!U44</f>
        <v>364976962.49752527</v>
      </c>
      <c r="V38" s="277">
        <f ca="1">+'5. Flujo Agrícola'!W16*'3. Matriz I-C-B'!$C16+'5. Flujo Agrícola'!W52*'3. Matriz I-C-B'!$C16*'4. Factores'!V44</f>
        <v>364976962.49752527</v>
      </c>
      <c r="W38" s="277">
        <f ca="1">+'5. Flujo Agrícola'!X16*'3. Matriz I-C-B'!$C16+'5. Flujo Agrícola'!X52*'3. Matriz I-C-B'!$C16*'4. Factores'!W44</f>
        <v>364976962.49752527</v>
      </c>
      <c r="X38" s="277">
        <f ca="1">+'5. Flujo Agrícola'!Y16*'3. Matriz I-C-B'!$C16+'5. Flujo Agrícola'!Y52*'3. Matriz I-C-B'!$C16*'4. Factores'!X44</f>
        <v>364976962.49752527</v>
      </c>
      <c r="Y38" s="277">
        <f ca="1">+'5. Flujo Agrícola'!Z16*'3. Matriz I-C-B'!$C16+'5. Flujo Agrícola'!Z52*'3. Matriz I-C-B'!$C16*'4. Factores'!Y44</f>
        <v>364976962.49752527</v>
      </c>
      <c r="Z38" s="277">
        <f ca="1">+'5. Flujo Agrícola'!AA16*'3. Matriz I-C-B'!$C16+'5. Flujo Agrícola'!AA52*'3. Matriz I-C-B'!$C16*'4. Factores'!Z44</f>
        <v>364976962.49752527</v>
      </c>
      <c r="AA38" s="277">
        <f ca="1">+'5. Flujo Agrícola'!AB16*'3. Matriz I-C-B'!$C16+'5. Flujo Agrícola'!AB52*'3. Matriz I-C-B'!$C16*'4. Factores'!AA44</f>
        <v>364976962.49752527</v>
      </c>
      <c r="AB38" s="277">
        <f ca="1">+'5. Flujo Agrícola'!AC16*'3. Matriz I-C-B'!$C16+'5. Flujo Agrícola'!AC52*'3. Matriz I-C-B'!$C16*'4. Factores'!AB44</f>
        <v>364976962.49752527</v>
      </c>
      <c r="AC38" s="277">
        <f ca="1">+'5. Flujo Agrícola'!AD16*'3. Matriz I-C-B'!$C16+'5. Flujo Agrícola'!AD52*'3. Matriz I-C-B'!$C16*'4. Factores'!AC44</f>
        <v>364976962.49752527</v>
      </c>
      <c r="AD38" s="277">
        <f ca="1">+'5. Flujo Agrícola'!AE16*'3. Matriz I-C-B'!$C16+'5. Flujo Agrícola'!AE52*'3. Matriz I-C-B'!$C16*'4. Factores'!AD44</f>
        <v>364976962.49752527</v>
      </c>
      <c r="AE38" s="277">
        <f ca="1">+'5. Flujo Agrícola'!AF16*'3. Matriz I-C-B'!$C16+'5. Flujo Agrícola'!AF52*'3. Matriz I-C-B'!$C16*'4. Factores'!AE44</f>
        <v>364976962.49752527</v>
      </c>
      <c r="AF38" s="278">
        <f ca="1">+'5. Flujo Agrícola'!AG16*'3. Matriz I-C-B'!$C16+'5. Flujo Agrícola'!AG52*'3. Matriz I-C-B'!$C16*'4. Factores'!AF44</f>
        <v>364976962.49752527</v>
      </c>
    </row>
    <row r="39" spans="1:32" x14ac:dyDescent="0.25">
      <c r="A39" s="275" t="str">
        <f t="shared" si="1"/>
        <v>Palto</v>
      </c>
      <c r="B39" s="277">
        <f ca="1">+'5. Flujo Agrícola'!C17*'3. Matriz I-C-B'!$C17+'5. Flujo Agrícola'!C53*'3. Matriz I-C-B'!$C17</f>
        <v>35991387.469091833</v>
      </c>
      <c r="C39" s="277">
        <f ca="1">+'5. Flujo Agrícola'!D17*'3. Matriz I-C-B'!$C17+'5. Flujo Agrícola'!D53*'3. Matriz I-C-B'!$C17*'4. Factores'!C45</f>
        <v>35973052.908898011</v>
      </c>
      <c r="D39" s="277">
        <f ca="1">+'5. Flujo Agrícola'!E17*'3. Matriz I-C-B'!$C17+'5. Flujo Agrícola'!E53*'3. Matriz I-C-B'!$C17*'4. Factores'!D45</f>
        <v>35875639.985115238</v>
      </c>
      <c r="E39" s="277">
        <f ca="1">+'5. Flujo Agrícola'!F17*'3. Matriz I-C-B'!$C17+'5. Flujo Agrícola'!F53*'3. Matriz I-C-B'!$C17*'4. Factores'!E45</f>
        <v>35626941.831042871</v>
      </c>
      <c r="F39" s="277">
        <f ca="1">+'5. Flujo Agrícola'!G17*'3. Matriz I-C-B'!$C17+'5. Flujo Agrícola'!G53*'3. Matriz I-C-B'!$C17*'4. Factores'!F45</f>
        <v>35111893.959998697</v>
      </c>
      <c r="G39" s="277">
        <f ca="1">+'5. Flujo Agrícola'!H17*'3. Matriz I-C-B'!$C17+'5. Flujo Agrícola'!H53*'3. Matriz I-C-B'!$C17*'4. Factores'!G45</f>
        <v>35311025.384879656</v>
      </c>
      <c r="H39" s="277">
        <f ca="1">+'5. Flujo Agrícola'!I17*'3. Matriz I-C-B'!$C17+'5. Flujo Agrícola'!I53*'3. Matriz I-C-B'!$C17*'4. Factores'!H45</f>
        <v>35030908.44459933</v>
      </c>
      <c r="I39" s="277">
        <f ca="1">+'5. Flujo Agrícola'!J17*'3. Matriz I-C-B'!$C17+'5. Flujo Agrícola'!J53*'3. Matriz I-C-B'!$C17*'4. Factores'!I45</f>
        <v>35183857.498950571</v>
      </c>
      <c r="J39" s="277">
        <f ca="1">+'5. Flujo Agrícola'!K17*'3. Matriz I-C-B'!$C17+'5. Flujo Agrícola'!K53*'3. Matriz I-C-B'!$C17*'4. Factores'!J45</f>
        <v>35047293.323066138</v>
      </c>
      <c r="K39" s="277">
        <f ca="1">+'5. Flujo Agrícola'!L17*'3. Matriz I-C-B'!$C17+'5. Flujo Agrícola'!L53*'3. Matriz I-C-B'!$C17*'4. Factores'!K45</f>
        <v>34880801.028107092</v>
      </c>
      <c r="L39" s="277">
        <f ca="1">+'5. Flujo Agrícola'!M17*'3. Matriz I-C-B'!$C17+'5. Flujo Agrícola'!M53*'3. Matriz I-C-B'!$C17*'4. Factores'!L45</f>
        <v>34813766.058212832</v>
      </c>
      <c r="M39" s="277">
        <f ca="1">+'5. Flujo Agrícola'!N17*'3. Matriz I-C-B'!$C17+'5. Flujo Agrícola'!N53*'3. Matriz I-C-B'!$C17*'4. Factores'!M45</f>
        <v>34735679.369730391</v>
      </c>
      <c r="N39" s="277">
        <f ca="1">+'5. Flujo Agrícola'!O17*'3. Matriz I-C-B'!$C17+'5. Flujo Agrícola'!O53*'3. Matriz I-C-B'!$C17*'4. Factores'!N45</f>
        <v>34715907.324073493</v>
      </c>
      <c r="O39" s="277">
        <f ca="1">+'5. Flujo Agrícola'!P17*'3. Matriz I-C-B'!$C17+'5. Flujo Agrícola'!P53*'3. Matriz I-C-B'!$C17*'4. Factores'!O45</f>
        <v>34696773.086341009</v>
      </c>
      <c r="P39" s="277">
        <f ca="1">+'5. Flujo Agrícola'!Q17*'3. Matriz I-C-B'!$C17+'5. Flujo Agrícola'!Q53*'3. Matriz I-C-B'!$C17*'4. Factores'!P45</f>
        <v>34696773.086341009</v>
      </c>
      <c r="Q39" s="277">
        <f ca="1">+'5. Flujo Agrícola'!R17*'3. Matriz I-C-B'!$C17+'5. Flujo Agrícola'!R53*'3. Matriz I-C-B'!$C17*'4. Factores'!Q45</f>
        <v>34696773.086341009</v>
      </c>
      <c r="R39" s="277">
        <f ca="1">+'5. Flujo Agrícola'!S17*'3. Matriz I-C-B'!$C17+'5. Flujo Agrícola'!S53*'3. Matriz I-C-B'!$C17*'4. Factores'!R45</f>
        <v>34696773.086341009</v>
      </c>
      <c r="S39" s="277">
        <f ca="1">+'5. Flujo Agrícola'!T17*'3. Matriz I-C-B'!$C17+'5. Flujo Agrícola'!T53*'3. Matriz I-C-B'!$C17*'4. Factores'!S45</f>
        <v>34696773.086341009</v>
      </c>
      <c r="T39" s="277">
        <f ca="1">+'5. Flujo Agrícola'!U17*'3. Matriz I-C-B'!$C17+'5. Flujo Agrícola'!U53*'3. Matriz I-C-B'!$C17*'4. Factores'!T45</f>
        <v>34696773.086341009</v>
      </c>
      <c r="U39" s="277">
        <f ca="1">+'5. Flujo Agrícola'!V17*'3. Matriz I-C-B'!$C17+'5. Flujo Agrícola'!V53*'3. Matriz I-C-B'!$C17*'4. Factores'!U45</f>
        <v>34696773.086341009</v>
      </c>
      <c r="V39" s="277">
        <f ca="1">+'5. Flujo Agrícola'!W17*'3. Matriz I-C-B'!$C17+'5. Flujo Agrícola'!W53*'3. Matriz I-C-B'!$C17*'4. Factores'!V45</f>
        <v>34696773.086341009</v>
      </c>
      <c r="W39" s="277">
        <f ca="1">+'5. Flujo Agrícola'!X17*'3. Matriz I-C-B'!$C17+'5. Flujo Agrícola'!X53*'3. Matriz I-C-B'!$C17*'4. Factores'!W45</f>
        <v>34696773.086341009</v>
      </c>
      <c r="X39" s="277">
        <f ca="1">+'5. Flujo Agrícola'!Y17*'3. Matriz I-C-B'!$C17+'5. Flujo Agrícola'!Y53*'3. Matriz I-C-B'!$C17*'4. Factores'!X45</f>
        <v>34696773.086341009</v>
      </c>
      <c r="Y39" s="277">
        <f ca="1">+'5. Flujo Agrícola'!Z17*'3. Matriz I-C-B'!$C17+'5. Flujo Agrícola'!Z53*'3. Matriz I-C-B'!$C17*'4. Factores'!Y45</f>
        <v>34696773.086341009</v>
      </c>
      <c r="Z39" s="277">
        <f ca="1">+'5. Flujo Agrícola'!AA17*'3. Matriz I-C-B'!$C17+'5. Flujo Agrícola'!AA53*'3. Matriz I-C-B'!$C17*'4. Factores'!Z45</f>
        <v>34696773.086341009</v>
      </c>
      <c r="AA39" s="277">
        <f ca="1">+'5. Flujo Agrícola'!AB17*'3. Matriz I-C-B'!$C17+'5. Flujo Agrícola'!AB53*'3. Matriz I-C-B'!$C17*'4. Factores'!AA45</f>
        <v>34696773.086341009</v>
      </c>
      <c r="AB39" s="277">
        <f ca="1">+'5. Flujo Agrícola'!AC17*'3. Matriz I-C-B'!$C17+'5. Flujo Agrícola'!AC53*'3. Matriz I-C-B'!$C17*'4. Factores'!AB45</f>
        <v>34696773.086341009</v>
      </c>
      <c r="AC39" s="277">
        <f ca="1">+'5. Flujo Agrícola'!AD17*'3. Matriz I-C-B'!$C17+'5. Flujo Agrícola'!AD53*'3. Matriz I-C-B'!$C17*'4. Factores'!AC45</f>
        <v>34696773.086341009</v>
      </c>
      <c r="AD39" s="277">
        <f ca="1">+'5. Flujo Agrícola'!AE17*'3. Matriz I-C-B'!$C17+'5. Flujo Agrícola'!AE53*'3. Matriz I-C-B'!$C17*'4. Factores'!AD45</f>
        <v>34696773.086341009</v>
      </c>
      <c r="AE39" s="277">
        <f ca="1">+'5. Flujo Agrícola'!AF17*'3. Matriz I-C-B'!$C17+'5. Flujo Agrícola'!AF53*'3. Matriz I-C-B'!$C17*'4. Factores'!AE45</f>
        <v>34696773.086341009</v>
      </c>
      <c r="AF39" s="278">
        <f ca="1">+'5. Flujo Agrícola'!AG17*'3. Matriz I-C-B'!$C17+'5. Flujo Agrícola'!AG53*'3. Matriz I-C-B'!$C17*'4. Factores'!AF45</f>
        <v>34696773.086341009</v>
      </c>
    </row>
    <row r="40" spans="1:32" x14ac:dyDescent="0.25">
      <c r="A40" s="275" t="str">
        <f t="shared" si="1"/>
        <v>Vid Vinifera</v>
      </c>
      <c r="B40" s="277">
        <f ca="1">+'5. Flujo Agrícola'!C18*'3. Matriz I-C-B'!$C18+'5. Flujo Agrícola'!C54*'3. Matriz I-C-B'!$C18</f>
        <v>44405129.887532093</v>
      </c>
      <c r="C40" s="277">
        <f ca="1">+'5. Flujo Agrícola'!D18*'3. Matriz I-C-B'!$C18+'5. Flujo Agrícola'!D54*'3. Matriz I-C-B'!$C18*'4. Factores'!C46</f>
        <v>44576625.472133905</v>
      </c>
      <c r="D40" s="277">
        <f ca="1">+'5. Flujo Agrícola'!E18*'3. Matriz I-C-B'!$C18+'5. Flujo Agrícola'!E54*'3. Matriz I-C-B'!$C18*'4. Factores'!D46</f>
        <v>45543549.812337682</v>
      </c>
      <c r="E40" s="277">
        <f ca="1">+'5. Flujo Agrícola'!F18*'3. Matriz I-C-B'!$C18+'5. Flujo Agrícola'!F54*'3. Matriz I-C-B'!$C18*'4. Factores'!E46</f>
        <v>48106136.129755497</v>
      </c>
      <c r="F40" s="277">
        <f ca="1">+'5. Flujo Agrícola'!G18*'3. Matriz I-C-B'!$C18+'5. Flujo Agrícola'!G54*'3. Matriz I-C-B'!$C18*'4. Factores'!F46</f>
        <v>53317402.978200093</v>
      </c>
      <c r="G40" s="277">
        <f ca="1">+'5. Flujo Agrícola'!H18*'3. Matriz I-C-B'!$C18+'5. Flujo Agrícola'!H54*'3. Matriz I-C-B'!$C18*'4. Factores'!G46</f>
        <v>51751183.802833751</v>
      </c>
      <c r="H40" s="277">
        <f ca="1">+'5. Flujo Agrícola'!I18*'3. Matriz I-C-B'!$C18+'5. Flujo Agrícola'!I54*'3. Matriz I-C-B'!$C18*'4. Factores'!H46</f>
        <v>53887052.145857349</v>
      </c>
      <c r="I40" s="277">
        <f ca="1">+'5. Flujo Agrícola'!J18*'3. Matriz I-C-B'!$C18+'5. Flujo Agrícola'!J54*'3. Matriz I-C-B'!$C18*'4. Factores'!I46</f>
        <v>51846130.680709355</v>
      </c>
      <c r="J40" s="277">
        <f ca="1">+'5. Flujo Agrícola'!K18*'3. Matriz I-C-B'!$C18+'5. Flujo Agrícola'!K54*'3. Matriz I-C-B'!$C18*'4. Factores'!J46</f>
        <v>52914891.985520586</v>
      </c>
      <c r="K40" s="277">
        <f ca="1">+'5. Flujo Agrícola'!L18*'3. Matriz I-C-B'!$C18+'5. Flujo Agrícola'!L54*'3. Matriz I-C-B'!$C18*'4. Factores'!K46</f>
        <v>54425757.997711353</v>
      </c>
      <c r="L40" s="277">
        <f ca="1">+'5. Flujo Agrícola'!M18*'3. Matriz I-C-B'!$C18+'5. Flujo Agrícola'!M54*'3. Matriz I-C-B'!$C18*'4. Factores'!L46</f>
        <v>55652155.491477795</v>
      </c>
      <c r="M40" s="277">
        <f ca="1">+'5. Flujo Agrícola'!N18*'3. Matriz I-C-B'!$C18+'5. Flujo Agrícola'!N54*'3. Matriz I-C-B'!$C18*'4. Factores'!M46</f>
        <v>57047371.39716357</v>
      </c>
      <c r="N40" s="277">
        <f ca="1">+'5. Flujo Agrícola'!O18*'3. Matriz I-C-B'!$C18+'5. Flujo Agrícola'!O54*'3. Matriz I-C-B'!$C18*'4. Factores'!N46</f>
        <v>57974802.665643826</v>
      </c>
      <c r="O40" s="277">
        <f ca="1">+'5. Flujo Agrícola'!P18*'3. Matriz I-C-B'!$C18+'5. Flujo Agrícola'!P54*'3. Matriz I-C-B'!$C18*'4. Factores'!O46</f>
        <v>58491867.449874535</v>
      </c>
      <c r="P40" s="277">
        <f ca="1">+'5. Flujo Agrícola'!Q18*'3. Matriz I-C-B'!$C18+'5. Flujo Agrícola'!Q54*'3. Matriz I-C-B'!$C18*'4. Factores'!P46</f>
        <v>58782273.698552057</v>
      </c>
      <c r="Q40" s="277">
        <f ca="1">+'5. Flujo Agrícola'!R18*'3. Matriz I-C-B'!$C18+'5. Flujo Agrícola'!R54*'3. Matriz I-C-B'!$C18*'4. Factores'!Q46</f>
        <v>58782273.698552057</v>
      </c>
      <c r="R40" s="277">
        <f ca="1">+'5. Flujo Agrícola'!S18*'3. Matriz I-C-B'!$C18+'5. Flujo Agrícola'!S54*'3. Matriz I-C-B'!$C18*'4. Factores'!R46</f>
        <v>58782273.698552057</v>
      </c>
      <c r="S40" s="277">
        <f ca="1">+'5. Flujo Agrícola'!T18*'3. Matriz I-C-B'!$C18+'5. Flujo Agrícola'!T54*'3. Matriz I-C-B'!$C18*'4. Factores'!S46</f>
        <v>58782273.698552057</v>
      </c>
      <c r="T40" s="277">
        <f ca="1">+'5. Flujo Agrícola'!U18*'3. Matriz I-C-B'!$C18+'5. Flujo Agrícola'!U54*'3. Matriz I-C-B'!$C18*'4. Factores'!T46</f>
        <v>58782273.698552057</v>
      </c>
      <c r="U40" s="277">
        <f ca="1">+'5. Flujo Agrícola'!V18*'3. Matriz I-C-B'!$C18+'5. Flujo Agrícola'!V54*'3. Matriz I-C-B'!$C18*'4. Factores'!U46</f>
        <v>58782273.698552057</v>
      </c>
      <c r="V40" s="277">
        <f ca="1">+'5. Flujo Agrícola'!W18*'3. Matriz I-C-B'!$C18+'5. Flujo Agrícola'!W54*'3. Matriz I-C-B'!$C18*'4. Factores'!V46</f>
        <v>58782273.698552057</v>
      </c>
      <c r="W40" s="277">
        <f ca="1">+'5. Flujo Agrícola'!X18*'3. Matriz I-C-B'!$C18+'5. Flujo Agrícola'!X54*'3. Matriz I-C-B'!$C18*'4. Factores'!W46</f>
        <v>58782273.698552057</v>
      </c>
      <c r="X40" s="277">
        <f ca="1">+'5. Flujo Agrícola'!Y18*'3. Matriz I-C-B'!$C18+'5. Flujo Agrícola'!Y54*'3. Matriz I-C-B'!$C18*'4. Factores'!X46</f>
        <v>58782273.698552057</v>
      </c>
      <c r="Y40" s="277">
        <f ca="1">+'5. Flujo Agrícola'!Z18*'3. Matriz I-C-B'!$C18+'5. Flujo Agrícola'!Z54*'3. Matriz I-C-B'!$C18*'4. Factores'!Y46</f>
        <v>58782273.698552057</v>
      </c>
      <c r="Z40" s="277">
        <f ca="1">+'5. Flujo Agrícola'!AA18*'3. Matriz I-C-B'!$C18+'5. Flujo Agrícola'!AA54*'3. Matriz I-C-B'!$C18*'4. Factores'!Z46</f>
        <v>58782273.698552057</v>
      </c>
      <c r="AA40" s="277">
        <f ca="1">+'5. Flujo Agrícola'!AB18*'3. Matriz I-C-B'!$C18+'5. Flujo Agrícola'!AB54*'3. Matriz I-C-B'!$C18*'4. Factores'!AA46</f>
        <v>58782273.698552057</v>
      </c>
      <c r="AB40" s="277">
        <f ca="1">+'5. Flujo Agrícola'!AC18*'3. Matriz I-C-B'!$C18+'5. Flujo Agrícola'!AC54*'3. Matriz I-C-B'!$C18*'4. Factores'!AB46</f>
        <v>58782273.698552057</v>
      </c>
      <c r="AC40" s="277">
        <f ca="1">+'5. Flujo Agrícola'!AD18*'3. Matriz I-C-B'!$C18+'5. Flujo Agrícola'!AD54*'3. Matriz I-C-B'!$C18*'4. Factores'!AC46</f>
        <v>58782273.698552057</v>
      </c>
      <c r="AD40" s="277">
        <f ca="1">+'5. Flujo Agrícola'!AE18*'3. Matriz I-C-B'!$C18+'5. Flujo Agrícola'!AE54*'3. Matriz I-C-B'!$C18*'4. Factores'!AD46</f>
        <v>58782273.698552057</v>
      </c>
      <c r="AE40" s="277">
        <f ca="1">+'5. Flujo Agrícola'!AF18*'3. Matriz I-C-B'!$C18+'5. Flujo Agrícola'!AF54*'3. Matriz I-C-B'!$C18*'4. Factores'!AE46</f>
        <v>58782273.698552057</v>
      </c>
      <c r="AF40" s="278">
        <f ca="1">+'5. Flujo Agrícola'!AG18*'3. Matriz I-C-B'!$C18+'5. Flujo Agrícola'!AG54*'3. Matriz I-C-B'!$C18*'4. Factores'!AF46</f>
        <v>58782273.698552057</v>
      </c>
    </row>
    <row r="41" spans="1:32" ht="15.75" thickBot="1" x14ac:dyDescent="0.3">
      <c r="A41" s="276" t="s">
        <v>91</v>
      </c>
      <c r="B41" s="279">
        <f t="shared" ref="B41:R41" ca="1" si="2">SUM(B25:B39)</f>
        <v>878401186.95208073</v>
      </c>
      <c r="C41" s="279">
        <f t="shared" ca="1" si="2"/>
        <v>941597718.45065188</v>
      </c>
      <c r="D41" s="279">
        <f t="shared" ca="1" si="2"/>
        <v>1095039399.4803376</v>
      </c>
      <c r="E41" s="279">
        <f t="shared" ca="1" si="2"/>
        <v>1373070677.6159835</v>
      </c>
      <c r="F41" s="279">
        <f t="shared" ca="1" si="2"/>
        <v>1824003406.5427887</v>
      </c>
      <c r="G41" s="279">
        <f t="shared" ca="1" si="2"/>
        <v>1843186562.5945547</v>
      </c>
      <c r="H41" s="279">
        <f t="shared" ca="1" si="2"/>
        <v>2045397452.0266714</v>
      </c>
      <c r="I41" s="279">
        <f t="shared" ca="1" si="2"/>
        <v>1970083393.1741066</v>
      </c>
      <c r="J41" s="279">
        <f t="shared" ca="1" si="2"/>
        <v>2032431449.6001642</v>
      </c>
      <c r="K41" s="279">
        <f t="shared" ca="1" si="2"/>
        <v>2105851138.4294591</v>
      </c>
      <c r="L41" s="279">
        <f t="shared" ca="1" si="2"/>
        <v>2159589814.3357811</v>
      </c>
      <c r="M41" s="279">
        <f t="shared" ca="1" si="2"/>
        <v>2210769810.5655718</v>
      </c>
      <c r="N41" s="279">
        <f t="shared" ca="1" si="2"/>
        <v>2241623055.1005344</v>
      </c>
      <c r="O41" s="279">
        <f t="shared" ca="1" si="2"/>
        <v>2257943456.4449768</v>
      </c>
      <c r="P41" s="279">
        <f t="shared" ca="1" si="2"/>
        <v>2265640037.217382</v>
      </c>
      <c r="Q41" s="279">
        <f t="shared" ca="1" si="2"/>
        <v>2265640037.217382</v>
      </c>
      <c r="R41" s="279">
        <f t="shared" ca="1" si="2"/>
        <v>2265640037.217382</v>
      </c>
      <c r="S41" s="279">
        <f ca="1">SUM(S25:S40)</f>
        <v>2324422310.9159341</v>
      </c>
      <c r="T41" s="279">
        <f t="shared" ref="T41:AF41" ca="1" si="3">SUM(T25:T40)</f>
        <v>2324422310.9159341</v>
      </c>
      <c r="U41" s="279">
        <f t="shared" ca="1" si="3"/>
        <v>2324422310.9159341</v>
      </c>
      <c r="V41" s="279">
        <f t="shared" ca="1" si="3"/>
        <v>2324422310.9159341</v>
      </c>
      <c r="W41" s="279">
        <f t="shared" ca="1" si="3"/>
        <v>2324422310.9159341</v>
      </c>
      <c r="X41" s="279">
        <f t="shared" ca="1" si="3"/>
        <v>2324422310.9159341</v>
      </c>
      <c r="Y41" s="279">
        <f t="shared" ca="1" si="3"/>
        <v>2324422310.9159341</v>
      </c>
      <c r="Z41" s="279">
        <f t="shared" ca="1" si="3"/>
        <v>2324422310.9159341</v>
      </c>
      <c r="AA41" s="279">
        <f t="shared" ca="1" si="3"/>
        <v>2324422310.9159341</v>
      </c>
      <c r="AB41" s="279">
        <f t="shared" ca="1" si="3"/>
        <v>2324422310.9159341</v>
      </c>
      <c r="AC41" s="279">
        <f t="shared" ca="1" si="3"/>
        <v>2324422310.9159341</v>
      </c>
      <c r="AD41" s="279">
        <f t="shared" ca="1" si="3"/>
        <v>2324422310.9159341</v>
      </c>
      <c r="AE41" s="279">
        <f t="shared" ca="1" si="3"/>
        <v>2324422310.9159341</v>
      </c>
      <c r="AF41" s="279">
        <f t="shared" ca="1" si="3"/>
        <v>2324422310.9159341</v>
      </c>
    </row>
    <row r="42" spans="1:32" ht="15.75" thickBot="1" x14ac:dyDescent="0.3"/>
    <row r="43" spans="1:32" x14ac:dyDescent="0.25">
      <c r="A43" s="273" t="s">
        <v>246</v>
      </c>
      <c r="B43" s="12" t="s">
        <v>5</v>
      </c>
      <c r="C43" s="12" t="s">
        <v>4</v>
      </c>
      <c r="D43" s="12" t="s">
        <v>6</v>
      </c>
      <c r="E43" s="12" t="s">
        <v>7</v>
      </c>
      <c r="F43" s="12" t="s">
        <v>8</v>
      </c>
      <c r="G43" s="12" t="s">
        <v>9</v>
      </c>
      <c r="H43" s="12" t="s">
        <v>10</v>
      </c>
      <c r="I43" s="12" t="s">
        <v>11</v>
      </c>
      <c r="J43" s="12" t="s">
        <v>12</v>
      </c>
      <c r="K43" s="12" t="s">
        <v>13</v>
      </c>
      <c r="L43" s="12" t="s">
        <v>14</v>
      </c>
      <c r="M43" s="12" t="s">
        <v>15</v>
      </c>
      <c r="N43" s="12" t="s">
        <v>16</v>
      </c>
      <c r="O43" s="12" t="s">
        <v>17</v>
      </c>
      <c r="P43" s="12" t="s">
        <v>18</v>
      </c>
      <c r="Q43" s="12" t="s">
        <v>19</v>
      </c>
      <c r="R43" s="12" t="s">
        <v>20</v>
      </c>
      <c r="S43" s="12" t="s">
        <v>21</v>
      </c>
      <c r="T43" s="12" t="s">
        <v>22</v>
      </c>
      <c r="U43" s="12" t="s">
        <v>23</v>
      </c>
      <c r="V43" s="12" t="s">
        <v>24</v>
      </c>
      <c r="W43" s="12" t="s">
        <v>25</v>
      </c>
      <c r="X43" s="12" t="s">
        <v>26</v>
      </c>
      <c r="Y43" s="12" t="s">
        <v>27</v>
      </c>
      <c r="Z43" s="12" t="s">
        <v>28</v>
      </c>
      <c r="AA43" s="12" t="s">
        <v>29</v>
      </c>
      <c r="AB43" s="12" t="s">
        <v>30</v>
      </c>
      <c r="AC43" s="12" t="s">
        <v>31</v>
      </c>
      <c r="AD43" s="12" t="s">
        <v>32</v>
      </c>
      <c r="AE43" s="12" t="s">
        <v>33</v>
      </c>
      <c r="AF43" s="274" t="s">
        <v>34</v>
      </c>
    </row>
    <row r="44" spans="1:32" x14ac:dyDescent="0.25">
      <c r="A44" s="275" t="str">
        <f>+A6</f>
        <v>Secano</v>
      </c>
      <c r="B44" s="277">
        <f t="shared" ref="B44:AF44" si="4">B6-B25</f>
        <v>0</v>
      </c>
      <c r="C44" s="277">
        <f t="shared" si="4"/>
        <v>0</v>
      </c>
      <c r="D44" s="277">
        <f t="shared" si="4"/>
        <v>0</v>
      </c>
      <c r="E44" s="277">
        <f t="shared" si="4"/>
        <v>0</v>
      </c>
      <c r="F44" s="277">
        <f t="shared" si="4"/>
        <v>0</v>
      </c>
      <c r="G44" s="277">
        <f t="shared" si="4"/>
        <v>0</v>
      </c>
      <c r="H44" s="277">
        <f t="shared" si="4"/>
        <v>0</v>
      </c>
      <c r="I44" s="277">
        <f t="shared" si="4"/>
        <v>0</v>
      </c>
      <c r="J44" s="277">
        <f t="shared" si="4"/>
        <v>0</v>
      </c>
      <c r="K44" s="277">
        <f t="shared" si="4"/>
        <v>0</v>
      </c>
      <c r="L44" s="277">
        <f t="shared" si="4"/>
        <v>0</v>
      </c>
      <c r="M44" s="277">
        <f t="shared" si="4"/>
        <v>0</v>
      </c>
      <c r="N44" s="277">
        <f t="shared" si="4"/>
        <v>0</v>
      </c>
      <c r="O44" s="277">
        <f t="shared" si="4"/>
        <v>0</v>
      </c>
      <c r="P44" s="277">
        <f t="shared" si="4"/>
        <v>0</v>
      </c>
      <c r="Q44" s="277">
        <f t="shared" si="4"/>
        <v>0</v>
      </c>
      <c r="R44" s="277">
        <f t="shared" si="4"/>
        <v>0</v>
      </c>
      <c r="S44" s="277">
        <f t="shared" si="4"/>
        <v>0</v>
      </c>
      <c r="T44" s="277">
        <f t="shared" si="4"/>
        <v>0</v>
      </c>
      <c r="U44" s="277">
        <f t="shared" si="4"/>
        <v>0</v>
      </c>
      <c r="V44" s="277">
        <f t="shared" si="4"/>
        <v>0</v>
      </c>
      <c r="W44" s="277">
        <f t="shared" si="4"/>
        <v>0</v>
      </c>
      <c r="X44" s="277">
        <f t="shared" si="4"/>
        <v>0</v>
      </c>
      <c r="Y44" s="277">
        <f t="shared" si="4"/>
        <v>0</v>
      </c>
      <c r="Z44" s="277">
        <f t="shared" si="4"/>
        <v>0</v>
      </c>
      <c r="AA44" s="277">
        <f t="shared" si="4"/>
        <v>0</v>
      </c>
      <c r="AB44" s="277">
        <f t="shared" si="4"/>
        <v>0</v>
      </c>
      <c r="AC44" s="277">
        <f t="shared" si="4"/>
        <v>0</v>
      </c>
      <c r="AD44" s="277">
        <f t="shared" si="4"/>
        <v>0</v>
      </c>
      <c r="AE44" s="277">
        <f t="shared" si="4"/>
        <v>0</v>
      </c>
      <c r="AF44" s="278">
        <f t="shared" si="4"/>
        <v>0</v>
      </c>
    </row>
    <row r="45" spans="1:32" x14ac:dyDescent="0.25">
      <c r="A45" s="275" t="str">
        <f t="shared" ref="A45:A59" si="5">+A7</f>
        <v>Forraje</v>
      </c>
      <c r="B45" s="277">
        <f t="shared" ref="B45:AF45" si="6">B7-B26</f>
        <v>2138109.2460000003</v>
      </c>
      <c r="C45" s="277">
        <f t="shared" si="6"/>
        <v>2146413.9808867928</v>
      </c>
      <c r="D45" s="277">
        <f t="shared" si="6"/>
        <v>2163023.4506603773</v>
      </c>
      <c r="E45" s="277">
        <f t="shared" si="6"/>
        <v>2187937.6553207552</v>
      </c>
      <c r="F45" s="277">
        <f t="shared" si="6"/>
        <v>2221156.5948679247</v>
      </c>
      <c r="G45" s="277">
        <f t="shared" si="6"/>
        <v>2234728.3104339624</v>
      </c>
      <c r="H45" s="277">
        <f t="shared" si="6"/>
        <v>2248300.0260000005</v>
      </c>
      <c r="I45" s="277">
        <f t="shared" si="6"/>
        <v>2248300.0260000005</v>
      </c>
      <c r="J45" s="277">
        <f t="shared" si="6"/>
        <v>2248300.0260000005</v>
      </c>
      <c r="K45" s="277">
        <f t="shared" si="6"/>
        <v>2248300.0260000005</v>
      </c>
      <c r="L45" s="277">
        <f t="shared" si="6"/>
        <v>2248300.0260000005</v>
      </c>
      <c r="M45" s="277">
        <f t="shared" si="6"/>
        <v>2248300.0260000005</v>
      </c>
      <c r="N45" s="277">
        <f t="shared" si="6"/>
        <v>2248300.0260000005</v>
      </c>
      <c r="O45" s="277">
        <f t="shared" si="6"/>
        <v>2248300.0260000005</v>
      </c>
      <c r="P45" s="277">
        <f t="shared" si="6"/>
        <v>2248300.0260000005</v>
      </c>
      <c r="Q45" s="277">
        <f t="shared" si="6"/>
        <v>2248300.0260000005</v>
      </c>
      <c r="R45" s="277">
        <f t="shared" si="6"/>
        <v>2248300.0260000005</v>
      </c>
      <c r="S45" s="277">
        <f t="shared" si="6"/>
        <v>2248300.0260000005</v>
      </c>
      <c r="T45" s="277">
        <f t="shared" si="6"/>
        <v>2248300.0260000005</v>
      </c>
      <c r="U45" s="277">
        <f t="shared" si="6"/>
        <v>2248300.0260000005</v>
      </c>
      <c r="V45" s="277">
        <f t="shared" si="6"/>
        <v>2248300.0260000005</v>
      </c>
      <c r="W45" s="277">
        <f t="shared" si="6"/>
        <v>2248300.0260000005</v>
      </c>
      <c r="X45" s="277">
        <f t="shared" si="6"/>
        <v>2248300.0260000005</v>
      </c>
      <c r="Y45" s="277">
        <f t="shared" si="6"/>
        <v>2248300.0260000005</v>
      </c>
      <c r="Z45" s="277">
        <f t="shared" si="6"/>
        <v>2248300.0260000005</v>
      </c>
      <c r="AA45" s="277">
        <f t="shared" si="6"/>
        <v>2248300.0260000005</v>
      </c>
      <c r="AB45" s="277">
        <f t="shared" si="6"/>
        <v>2248300.0260000005</v>
      </c>
      <c r="AC45" s="277">
        <f t="shared" si="6"/>
        <v>2248300.0260000005</v>
      </c>
      <c r="AD45" s="277">
        <f t="shared" si="6"/>
        <v>2248300.0260000005</v>
      </c>
      <c r="AE45" s="277">
        <f t="shared" si="6"/>
        <v>2248300.0260000005</v>
      </c>
      <c r="AF45" s="278">
        <f t="shared" si="6"/>
        <v>2248300.0260000005</v>
      </c>
    </row>
    <row r="46" spans="1:32" x14ac:dyDescent="0.25">
      <c r="A46" s="275" t="str">
        <f t="shared" si="5"/>
        <v>Zapallo camote</v>
      </c>
      <c r="B46" s="277">
        <f t="shared" ref="B46:AF46" ca="1" si="7">B8-B27</f>
        <v>6219585.2272110106</v>
      </c>
      <c r="C46" s="277">
        <f t="shared" ca="1" si="7"/>
        <v>8967927.3219468947</v>
      </c>
      <c r="D46" s="277">
        <f t="shared" ca="1" si="7"/>
        <v>14464611.511418665</v>
      </c>
      <c r="E46" s="277">
        <f t="shared" ca="1" si="7"/>
        <v>22709637.795626327</v>
      </c>
      <c r="F46" s="277">
        <f t="shared" ca="1" si="7"/>
        <v>33703006.17456986</v>
      </c>
      <c r="G46" s="277">
        <f t="shared" ca="1" si="7"/>
        <v>38194385.814784959</v>
      </c>
      <c r="H46" s="277">
        <f t="shared" ca="1" si="7"/>
        <v>42685765.455000088</v>
      </c>
      <c r="I46" s="277">
        <f t="shared" ca="1" si="7"/>
        <v>42685765.455000088</v>
      </c>
      <c r="J46" s="277">
        <f t="shared" ca="1" si="7"/>
        <v>42685765.455000088</v>
      </c>
      <c r="K46" s="277">
        <f t="shared" ca="1" si="7"/>
        <v>42685765.455000088</v>
      </c>
      <c r="L46" s="277">
        <f t="shared" ca="1" si="7"/>
        <v>42685765.455000088</v>
      </c>
      <c r="M46" s="277">
        <f t="shared" ca="1" si="7"/>
        <v>42685765.455000088</v>
      </c>
      <c r="N46" s="277">
        <f t="shared" ca="1" si="7"/>
        <v>42685765.455000088</v>
      </c>
      <c r="O46" s="277">
        <f t="shared" ca="1" si="7"/>
        <v>42685765.455000088</v>
      </c>
      <c r="P46" s="277">
        <f t="shared" ca="1" si="7"/>
        <v>42685765.455000088</v>
      </c>
      <c r="Q46" s="277">
        <f t="shared" ca="1" si="7"/>
        <v>42685765.455000088</v>
      </c>
      <c r="R46" s="277">
        <f t="shared" ca="1" si="7"/>
        <v>42685765.455000088</v>
      </c>
      <c r="S46" s="277">
        <f t="shared" ca="1" si="7"/>
        <v>42685765.455000088</v>
      </c>
      <c r="T46" s="277">
        <f t="shared" ca="1" si="7"/>
        <v>42685765.455000088</v>
      </c>
      <c r="U46" s="277">
        <f t="shared" ca="1" si="7"/>
        <v>42685765.455000088</v>
      </c>
      <c r="V46" s="277">
        <f t="shared" ca="1" si="7"/>
        <v>42685765.455000088</v>
      </c>
      <c r="W46" s="277">
        <f t="shared" ca="1" si="7"/>
        <v>42685765.455000088</v>
      </c>
      <c r="X46" s="277">
        <f t="shared" ca="1" si="7"/>
        <v>42685765.455000088</v>
      </c>
      <c r="Y46" s="277">
        <f t="shared" ca="1" si="7"/>
        <v>42685765.455000088</v>
      </c>
      <c r="Z46" s="277">
        <f t="shared" ca="1" si="7"/>
        <v>42685765.455000088</v>
      </c>
      <c r="AA46" s="277">
        <f t="shared" ca="1" si="7"/>
        <v>42685765.455000088</v>
      </c>
      <c r="AB46" s="277">
        <f t="shared" ca="1" si="7"/>
        <v>42685765.455000088</v>
      </c>
      <c r="AC46" s="277">
        <f t="shared" ca="1" si="7"/>
        <v>42685765.455000088</v>
      </c>
      <c r="AD46" s="277">
        <f t="shared" ca="1" si="7"/>
        <v>42685765.455000088</v>
      </c>
      <c r="AE46" s="277">
        <f t="shared" ca="1" si="7"/>
        <v>42685765.455000088</v>
      </c>
      <c r="AF46" s="278">
        <f t="shared" ca="1" si="7"/>
        <v>42685765.455000088</v>
      </c>
    </row>
    <row r="47" spans="1:32" x14ac:dyDescent="0.25">
      <c r="A47" s="275" t="str">
        <f t="shared" si="5"/>
        <v>Arveja</v>
      </c>
      <c r="B47" s="277">
        <f t="shared" ref="B47:AF47" ca="1" si="8">B9-B28</f>
        <v>24164810.497254577</v>
      </c>
      <c r="C47" s="277">
        <f t="shared" ca="1" si="8"/>
        <v>29036953.23248861</v>
      </c>
      <c r="D47" s="277">
        <f t="shared" ca="1" si="8"/>
        <v>38781238.702956669</v>
      </c>
      <c r="E47" s="277">
        <f t="shared" ca="1" si="8"/>
        <v>53397666.908658743</v>
      </c>
      <c r="F47" s="277">
        <f t="shared" ca="1" si="8"/>
        <v>72886237.849594876</v>
      </c>
      <c r="G47" s="277">
        <f t="shared" ca="1" si="8"/>
        <v>80848362.625533655</v>
      </c>
      <c r="H47" s="277">
        <f t="shared" ca="1" si="8"/>
        <v>88810487.401472434</v>
      </c>
      <c r="I47" s="277">
        <f t="shared" ca="1" si="8"/>
        <v>88810487.401472434</v>
      </c>
      <c r="J47" s="277">
        <f t="shared" ca="1" si="8"/>
        <v>88810487.401472434</v>
      </c>
      <c r="K47" s="277">
        <f t="shared" ca="1" si="8"/>
        <v>88810487.401472434</v>
      </c>
      <c r="L47" s="277">
        <f t="shared" ca="1" si="8"/>
        <v>88810487.401472434</v>
      </c>
      <c r="M47" s="277">
        <f t="shared" ca="1" si="8"/>
        <v>88810487.401472434</v>
      </c>
      <c r="N47" s="277">
        <f t="shared" ca="1" si="8"/>
        <v>88810487.401472434</v>
      </c>
      <c r="O47" s="277">
        <f t="shared" ca="1" si="8"/>
        <v>88810487.401472434</v>
      </c>
      <c r="P47" s="277">
        <f t="shared" ca="1" si="8"/>
        <v>88810487.401472434</v>
      </c>
      <c r="Q47" s="277">
        <f t="shared" ca="1" si="8"/>
        <v>88810487.401472434</v>
      </c>
      <c r="R47" s="277">
        <f t="shared" ca="1" si="8"/>
        <v>88810487.401472434</v>
      </c>
      <c r="S47" s="277">
        <f t="shared" ca="1" si="8"/>
        <v>88810487.401472434</v>
      </c>
      <c r="T47" s="277">
        <f t="shared" ca="1" si="8"/>
        <v>88810487.401472434</v>
      </c>
      <c r="U47" s="277">
        <f t="shared" ca="1" si="8"/>
        <v>88810487.401472434</v>
      </c>
      <c r="V47" s="277">
        <f t="shared" ca="1" si="8"/>
        <v>88810487.401472434</v>
      </c>
      <c r="W47" s="277">
        <f t="shared" ca="1" si="8"/>
        <v>88810487.401472434</v>
      </c>
      <c r="X47" s="277">
        <f t="shared" ca="1" si="8"/>
        <v>88810487.401472434</v>
      </c>
      <c r="Y47" s="277">
        <f t="shared" ca="1" si="8"/>
        <v>88810487.401472434</v>
      </c>
      <c r="Z47" s="277">
        <f t="shared" ca="1" si="8"/>
        <v>88810487.401472434</v>
      </c>
      <c r="AA47" s="277">
        <f t="shared" ca="1" si="8"/>
        <v>88810487.401472434</v>
      </c>
      <c r="AB47" s="277">
        <f t="shared" ca="1" si="8"/>
        <v>88810487.401472434</v>
      </c>
      <c r="AC47" s="277">
        <f t="shared" ca="1" si="8"/>
        <v>88810487.401472434</v>
      </c>
      <c r="AD47" s="277">
        <f t="shared" ca="1" si="8"/>
        <v>88810487.401472434</v>
      </c>
      <c r="AE47" s="277">
        <f t="shared" ca="1" si="8"/>
        <v>88810487.401472434</v>
      </c>
      <c r="AF47" s="278">
        <f t="shared" ca="1" si="8"/>
        <v>88810487.401472434</v>
      </c>
    </row>
    <row r="48" spans="1:32" x14ac:dyDescent="0.25">
      <c r="A48" s="275" t="str">
        <f t="shared" si="5"/>
        <v>Cebolla</v>
      </c>
      <c r="B48" s="277">
        <f t="shared" ref="B48:AF48" ca="1" si="9">B10-B29</f>
        <v>110550592.54823177</v>
      </c>
      <c r="C48" s="277">
        <f t="shared" ca="1" si="9"/>
        <v>122492009.41136205</v>
      </c>
      <c r="D48" s="277">
        <f t="shared" ca="1" si="9"/>
        <v>146374843.13762262</v>
      </c>
      <c r="E48" s="277">
        <f t="shared" ca="1" si="9"/>
        <v>182199093.72701347</v>
      </c>
      <c r="F48" s="277">
        <f t="shared" ca="1" si="9"/>
        <v>229964761.17953455</v>
      </c>
      <c r="G48" s="277">
        <f t="shared" ca="1" si="9"/>
        <v>249479594.02261961</v>
      </c>
      <c r="H48" s="277">
        <f t="shared" ca="1" si="9"/>
        <v>268994426.86570448</v>
      </c>
      <c r="I48" s="277">
        <f t="shared" ca="1" si="9"/>
        <v>268994426.86570448</v>
      </c>
      <c r="J48" s="277">
        <f t="shared" ca="1" si="9"/>
        <v>268994426.86570448</v>
      </c>
      <c r="K48" s="277">
        <f t="shared" ca="1" si="9"/>
        <v>268994426.86570448</v>
      </c>
      <c r="L48" s="277">
        <f t="shared" ca="1" si="9"/>
        <v>268994426.86570448</v>
      </c>
      <c r="M48" s="277">
        <f t="shared" ca="1" si="9"/>
        <v>268994426.86570448</v>
      </c>
      <c r="N48" s="277">
        <f t="shared" ca="1" si="9"/>
        <v>268994426.86570448</v>
      </c>
      <c r="O48" s="277">
        <f t="shared" ca="1" si="9"/>
        <v>268994426.86570448</v>
      </c>
      <c r="P48" s="277">
        <f t="shared" ca="1" si="9"/>
        <v>268994426.86570448</v>
      </c>
      <c r="Q48" s="277">
        <f t="shared" ca="1" si="9"/>
        <v>268994426.86570448</v>
      </c>
      <c r="R48" s="277">
        <f t="shared" ca="1" si="9"/>
        <v>268994426.86570448</v>
      </c>
      <c r="S48" s="277">
        <f t="shared" ca="1" si="9"/>
        <v>268994426.86570448</v>
      </c>
      <c r="T48" s="277">
        <f t="shared" ca="1" si="9"/>
        <v>268994426.86570448</v>
      </c>
      <c r="U48" s="277">
        <f t="shared" ca="1" si="9"/>
        <v>268994426.86570448</v>
      </c>
      <c r="V48" s="277">
        <f t="shared" ca="1" si="9"/>
        <v>268994426.86570448</v>
      </c>
      <c r="W48" s="277">
        <f t="shared" ca="1" si="9"/>
        <v>268994426.86570448</v>
      </c>
      <c r="X48" s="277">
        <f t="shared" ca="1" si="9"/>
        <v>268994426.86570448</v>
      </c>
      <c r="Y48" s="277">
        <f t="shared" ca="1" si="9"/>
        <v>268994426.86570448</v>
      </c>
      <c r="Z48" s="277">
        <f t="shared" ca="1" si="9"/>
        <v>268994426.86570448</v>
      </c>
      <c r="AA48" s="277">
        <f t="shared" ca="1" si="9"/>
        <v>268994426.86570448</v>
      </c>
      <c r="AB48" s="277">
        <f t="shared" ca="1" si="9"/>
        <v>268994426.86570448</v>
      </c>
      <c r="AC48" s="277">
        <f t="shared" ca="1" si="9"/>
        <v>268994426.86570448</v>
      </c>
      <c r="AD48" s="277">
        <f t="shared" ca="1" si="9"/>
        <v>268994426.86570448</v>
      </c>
      <c r="AE48" s="277">
        <f t="shared" ca="1" si="9"/>
        <v>268994426.86570448</v>
      </c>
      <c r="AF48" s="278">
        <f t="shared" ca="1" si="9"/>
        <v>268994426.86570448</v>
      </c>
    </row>
    <row r="49" spans="1:32" x14ac:dyDescent="0.25">
      <c r="A49" s="275" t="str">
        <f t="shared" si="5"/>
        <v>Lechuga</v>
      </c>
      <c r="B49" s="277">
        <f t="shared" ref="B49:AF49" ca="1" si="10">B11-B30</f>
        <v>1649387.516006276</v>
      </c>
      <c r="C49" s="277">
        <f t="shared" ca="1" si="10"/>
        <v>3673473.8917558547</v>
      </c>
      <c r="D49" s="277">
        <f t="shared" ca="1" si="10"/>
        <v>7721646.643255014</v>
      </c>
      <c r="E49" s="277">
        <f t="shared" ca="1" si="10"/>
        <v>13793905.770503752</v>
      </c>
      <c r="F49" s="277">
        <f t="shared" ca="1" si="10"/>
        <v>21890251.273502067</v>
      </c>
      <c r="G49" s="277">
        <f t="shared" ca="1" si="10"/>
        <v>25198041.94319018</v>
      </c>
      <c r="H49" s="277">
        <f t="shared" ca="1" si="10"/>
        <v>28505832.612878308</v>
      </c>
      <c r="I49" s="277">
        <f t="shared" ca="1" si="10"/>
        <v>28505832.612878308</v>
      </c>
      <c r="J49" s="277">
        <f t="shared" ca="1" si="10"/>
        <v>28505832.612878308</v>
      </c>
      <c r="K49" s="277">
        <f t="shared" ca="1" si="10"/>
        <v>28505832.612878308</v>
      </c>
      <c r="L49" s="277">
        <f t="shared" ca="1" si="10"/>
        <v>28505832.612878308</v>
      </c>
      <c r="M49" s="277">
        <f t="shared" ca="1" si="10"/>
        <v>28505832.612878308</v>
      </c>
      <c r="N49" s="277">
        <f t="shared" ca="1" si="10"/>
        <v>28505832.612878308</v>
      </c>
      <c r="O49" s="277">
        <f t="shared" ca="1" si="10"/>
        <v>28505832.612878308</v>
      </c>
      <c r="P49" s="277">
        <f t="shared" ca="1" si="10"/>
        <v>28505832.612878308</v>
      </c>
      <c r="Q49" s="277">
        <f t="shared" ca="1" si="10"/>
        <v>28505832.612878308</v>
      </c>
      <c r="R49" s="277">
        <f t="shared" ca="1" si="10"/>
        <v>28505832.612878308</v>
      </c>
      <c r="S49" s="277">
        <f t="shared" ca="1" si="10"/>
        <v>28505832.612878308</v>
      </c>
      <c r="T49" s="277">
        <f t="shared" ca="1" si="10"/>
        <v>28505832.612878308</v>
      </c>
      <c r="U49" s="277">
        <f t="shared" ca="1" si="10"/>
        <v>28505832.612878308</v>
      </c>
      <c r="V49" s="277">
        <f t="shared" ca="1" si="10"/>
        <v>28505832.612878308</v>
      </c>
      <c r="W49" s="277">
        <f t="shared" ca="1" si="10"/>
        <v>28505832.612878308</v>
      </c>
      <c r="X49" s="277">
        <f t="shared" ca="1" si="10"/>
        <v>28505832.612878308</v>
      </c>
      <c r="Y49" s="277">
        <f t="shared" ca="1" si="10"/>
        <v>28505832.612878308</v>
      </c>
      <c r="Z49" s="277">
        <f t="shared" ca="1" si="10"/>
        <v>28505832.612878308</v>
      </c>
      <c r="AA49" s="277">
        <f t="shared" ca="1" si="10"/>
        <v>28505832.612878308</v>
      </c>
      <c r="AB49" s="277">
        <f t="shared" ca="1" si="10"/>
        <v>28505832.612878308</v>
      </c>
      <c r="AC49" s="277">
        <f t="shared" ca="1" si="10"/>
        <v>28505832.612878308</v>
      </c>
      <c r="AD49" s="277">
        <f t="shared" ca="1" si="10"/>
        <v>28505832.612878308</v>
      </c>
      <c r="AE49" s="277">
        <f t="shared" ca="1" si="10"/>
        <v>28505832.612878308</v>
      </c>
      <c r="AF49" s="278">
        <f t="shared" ca="1" si="10"/>
        <v>28505832.612878308</v>
      </c>
    </row>
    <row r="50" spans="1:32" x14ac:dyDescent="0.25">
      <c r="A50" s="275" t="str">
        <f t="shared" si="5"/>
        <v>Melón</v>
      </c>
      <c r="B50" s="277">
        <f t="shared" ref="B50:AF50" ca="1" si="11">B12-B31</f>
        <v>14611525.102020113</v>
      </c>
      <c r="C50" s="277">
        <f t="shared" ca="1" si="11"/>
        <v>20923475.479741003</v>
      </c>
      <c r="D50" s="277">
        <f t="shared" ca="1" si="11"/>
        <v>33547376.235182784</v>
      </c>
      <c r="E50" s="277">
        <f t="shared" ca="1" si="11"/>
        <v>52483227.368345469</v>
      </c>
      <c r="F50" s="277">
        <f t="shared" ca="1" si="11"/>
        <v>77731028.879229039</v>
      </c>
      <c r="G50" s="277">
        <f t="shared" ca="1" si="11"/>
        <v>88046107.730163723</v>
      </c>
      <c r="H50" s="277">
        <f t="shared" ca="1" si="11"/>
        <v>98361186.581098408</v>
      </c>
      <c r="I50" s="277">
        <f t="shared" ca="1" si="11"/>
        <v>98361186.581098408</v>
      </c>
      <c r="J50" s="277">
        <f t="shared" ca="1" si="11"/>
        <v>98361186.581098408</v>
      </c>
      <c r="K50" s="277">
        <f t="shared" ca="1" si="11"/>
        <v>98361186.581098408</v>
      </c>
      <c r="L50" s="277">
        <f t="shared" ca="1" si="11"/>
        <v>98361186.581098408</v>
      </c>
      <c r="M50" s="277">
        <f t="shared" ca="1" si="11"/>
        <v>98361186.581098408</v>
      </c>
      <c r="N50" s="277">
        <f t="shared" ca="1" si="11"/>
        <v>98361186.581098408</v>
      </c>
      <c r="O50" s="277">
        <f t="shared" ca="1" si="11"/>
        <v>98361186.581098408</v>
      </c>
      <c r="P50" s="277">
        <f t="shared" ca="1" si="11"/>
        <v>98361186.581098408</v>
      </c>
      <c r="Q50" s="277">
        <f t="shared" ca="1" si="11"/>
        <v>98361186.581098408</v>
      </c>
      <c r="R50" s="277">
        <f t="shared" ca="1" si="11"/>
        <v>98361186.581098408</v>
      </c>
      <c r="S50" s="277">
        <f t="shared" ca="1" si="11"/>
        <v>98361186.581098408</v>
      </c>
      <c r="T50" s="277">
        <f t="shared" ca="1" si="11"/>
        <v>98361186.581098408</v>
      </c>
      <c r="U50" s="277">
        <f t="shared" ca="1" si="11"/>
        <v>98361186.581098408</v>
      </c>
      <c r="V50" s="277">
        <f t="shared" ca="1" si="11"/>
        <v>98361186.581098408</v>
      </c>
      <c r="W50" s="277">
        <f t="shared" ca="1" si="11"/>
        <v>98361186.581098408</v>
      </c>
      <c r="X50" s="277">
        <f t="shared" ca="1" si="11"/>
        <v>98361186.581098408</v>
      </c>
      <c r="Y50" s="277">
        <f t="shared" ca="1" si="11"/>
        <v>98361186.581098408</v>
      </c>
      <c r="Z50" s="277">
        <f t="shared" ca="1" si="11"/>
        <v>98361186.581098408</v>
      </c>
      <c r="AA50" s="277">
        <f t="shared" ca="1" si="11"/>
        <v>98361186.581098408</v>
      </c>
      <c r="AB50" s="277">
        <f t="shared" ca="1" si="11"/>
        <v>98361186.581098408</v>
      </c>
      <c r="AC50" s="277">
        <f t="shared" ca="1" si="11"/>
        <v>98361186.581098408</v>
      </c>
      <c r="AD50" s="277">
        <f t="shared" ca="1" si="11"/>
        <v>98361186.581098408</v>
      </c>
      <c r="AE50" s="277">
        <f t="shared" ca="1" si="11"/>
        <v>98361186.581098408</v>
      </c>
      <c r="AF50" s="278">
        <f t="shared" ca="1" si="11"/>
        <v>98361186.581098408</v>
      </c>
    </row>
    <row r="51" spans="1:32" x14ac:dyDescent="0.25">
      <c r="A51" s="275" t="str">
        <f t="shared" si="5"/>
        <v>Poroto verde</v>
      </c>
      <c r="B51" s="277">
        <f t="shared" ref="B51:AF51" ca="1" si="12">B13-B32</f>
        <v>9089767.8590994217</v>
      </c>
      <c r="C51" s="277">
        <f t="shared" ca="1" si="12"/>
        <v>11640138.239800587</v>
      </c>
      <c r="D51" s="277">
        <f t="shared" ca="1" si="12"/>
        <v>16740879.001202911</v>
      </c>
      <c r="E51" s="277">
        <f t="shared" ca="1" si="12"/>
        <v>24391990.143306382</v>
      </c>
      <c r="F51" s="277">
        <f t="shared" ca="1" si="12"/>
        <v>34593471.666111037</v>
      </c>
      <c r="G51" s="277">
        <f t="shared" ca="1" si="12"/>
        <v>38761323.12275064</v>
      </c>
      <c r="H51" s="277">
        <f t="shared" ca="1" si="12"/>
        <v>42929174.579390213</v>
      </c>
      <c r="I51" s="277">
        <f t="shared" ca="1" si="12"/>
        <v>42929174.579390213</v>
      </c>
      <c r="J51" s="277">
        <f t="shared" ca="1" si="12"/>
        <v>42929174.579390213</v>
      </c>
      <c r="K51" s="277">
        <f t="shared" ca="1" si="12"/>
        <v>42929174.579390213</v>
      </c>
      <c r="L51" s="277">
        <f t="shared" ca="1" si="12"/>
        <v>42929174.579390213</v>
      </c>
      <c r="M51" s="277">
        <f t="shared" ca="1" si="12"/>
        <v>42929174.579390213</v>
      </c>
      <c r="N51" s="277">
        <f t="shared" ca="1" si="12"/>
        <v>42929174.579390213</v>
      </c>
      <c r="O51" s="277">
        <f t="shared" ca="1" si="12"/>
        <v>42929174.579390213</v>
      </c>
      <c r="P51" s="277">
        <f t="shared" ca="1" si="12"/>
        <v>42929174.579390213</v>
      </c>
      <c r="Q51" s="277">
        <f t="shared" ca="1" si="12"/>
        <v>42929174.579390213</v>
      </c>
      <c r="R51" s="277">
        <f t="shared" ca="1" si="12"/>
        <v>42929174.579390213</v>
      </c>
      <c r="S51" s="277">
        <f t="shared" ca="1" si="12"/>
        <v>42929174.579390213</v>
      </c>
      <c r="T51" s="277">
        <f t="shared" ca="1" si="12"/>
        <v>42929174.579390213</v>
      </c>
      <c r="U51" s="277">
        <f t="shared" ca="1" si="12"/>
        <v>42929174.579390213</v>
      </c>
      <c r="V51" s="277">
        <f t="shared" ca="1" si="12"/>
        <v>42929174.579390213</v>
      </c>
      <c r="W51" s="277">
        <f t="shared" ca="1" si="12"/>
        <v>42929174.579390213</v>
      </c>
      <c r="X51" s="277">
        <f t="shared" ca="1" si="12"/>
        <v>42929174.579390213</v>
      </c>
      <c r="Y51" s="277">
        <f t="shared" ca="1" si="12"/>
        <v>42929174.579390213</v>
      </c>
      <c r="Z51" s="277">
        <f t="shared" ca="1" si="12"/>
        <v>42929174.579390213</v>
      </c>
      <c r="AA51" s="277">
        <f t="shared" ca="1" si="12"/>
        <v>42929174.579390213</v>
      </c>
      <c r="AB51" s="277">
        <f t="shared" ca="1" si="12"/>
        <v>42929174.579390213</v>
      </c>
      <c r="AC51" s="277">
        <f t="shared" ca="1" si="12"/>
        <v>42929174.579390213</v>
      </c>
      <c r="AD51" s="277">
        <f t="shared" ca="1" si="12"/>
        <v>42929174.579390213</v>
      </c>
      <c r="AE51" s="277">
        <f t="shared" ca="1" si="12"/>
        <v>42929174.579390213</v>
      </c>
      <c r="AF51" s="278">
        <f t="shared" ca="1" si="12"/>
        <v>42929174.579390213</v>
      </c>
    </row>
    <row r="52" spans="1:32" x14ac:dyDescent="0.25">
      <c r="A52" s="275" t="str">
        <f t="shared" si="5"/>
        <v>Tomate</v>
      </c>
      <c r="B52" s="277">
        <f t="shared" ref="B52:AF52" ca="1" si="13">B14-B33</f>
        <v>31042314.390968367</v>
      </c>
      <c r="C52" s="277">
        <f t="shared" ca="1" si="13"/>
        <v>37979555.729362756</v>
      </c>
      <c r="D52" s="277">
        <f t="shared" ca="1" si="13"/>
        <v>51854038.406151563</v>
      </c>
      <c r="E52" s="277">
        <f t="shared" ca="1" si="13"/>
        <v>72665762.421334743</v>
      </c>
      <c r="F52" s="277">
        <f t="shared" ca="1" si="13"/>
        <v>100414727.77491236</v>
      </c>
      <c r="G52" s="277">
        <f t="shared" ca="1" si="13"/>
        <v>111751665.98438859</v>
      </c>
      <c r="H52" s="277">
        <f t="shared" ca="1" si="13"/>
        <v>123088604.19386482</v>
      </c>
      <c r="I52" s="277">
        <f t="shared" ca="1" si="13"/>
        <v>123088604.19386482</v>
      </c>
      <c r="J52" s="277">
        <f t="shared" ca="1" si="13"/>
        <v>123088604.19386482</v>
      </c>
      <c r="K52" s="277">
        <f t="shared" ca="1" si="13"/>
        <v>123088604.19386482</v>
      </c>
      <c r="L52" s="277">
        <f t="shared" ca="1" si="13"/>
        <v>123088604.19386482</v>
      </c>
      <c r="M52" s="277">
        <f t="shared" ca="1" si="13"/>
        <v>123088604.19386482</v>
      </c>
      <c r="N52" s="277">
        <f t="shared" ca="1" si="13"/>
        <v>123088604.19386482</v>
      </c>
      <c r="O52" s="277">
        <f t="shared" ca="1" si="13"/>
        <v>123088604.19386482</v>
      </c>
      <c r="P52" s="277">
        <f t="shared" ca="1" si="13"/>
        <v>123088604.19386482</v>
      </c>
      <c r="Q52" s="277">
        <f t="shared" ca="1" si="13"/>
        <v>123088604.19386482</v>
      </c>
      <c r="R52" s="277">
        <f t="shared" ca="1" si="13"/>
        <v>123088604.19386482</v>
      </c>
      <c r="S52" s="277">
        <f t="shared" ca="1" si="13"/>
        <v>123088604.19386482</v>
      </c>
      <c r="T52" s="277">
        <f t="shared" ca="1" si="13"/>
        <v>123088604.19386482</v>
      </c>
      <c r="U52" s="277">
        <f t="shared" ca="1" si="13"/>
        <v>123088604.19386482</v>
      </c>
      <c r="V52" s="277">
        <f t="shared" ca="1" si="13"/>
        <v>123088604.19386482</v>
      </c>
      <c r="W52" s="277">
        <f t="shared" ca="1" si="13"/>
        <v>123088604.19386482</v>
      </c>
      <c r="X52" s="277">
        <f t="shared" ca="1" si="13"/>
        <v>123088604.19386482</v>
      </c>
      <c r="Y52" s="277">
        <f t="shared" ca="1" si="13"/>
        <v>123088604.19386482</v>
      </c>
      <c r="Z52" s="277">
        <f t="shared" ca="1" si="13"/>
        <v>123088604.19386482</v>
      </c>
      <c r="AA52" s="277">
        <f t="shared" ca="1" si="13"/>
        <v>123088604.19386482</v>
      </c>
      <c r="AB52" s="277">
        <f t="shared" ca="1" si="13"/>
        <v>123088604.19386482</v>
      </c>
      <c r="AC52" s="277">
        <f t="shared" ca="1" si="13"/>
        <v>123088604.19386482</v>
      </c>
      <c r="AD52" s="277">
        <f t="shared" ca="1" si="13"/>
        <v>123088604.19386482</v>
      </c>
      <c r="AE52" s="277">
        <f t="shared" ca="1" si="13"/>
        <v>123088604.19386482</v>
      </c>
      <c r="AF52" s="278">
        <f t="shared" ca="1" si="13"/>
        <v>123088604.19386482</v>
      </c>
    </row>
    <row r="53" spans="1:32" x14ac:dyDescent="0.25">
      <c r="A53" s="275" t="str">
        <f t="shared" si="5"/>
        <v>Kiwi</v>
      </c>
      <c r="B53" s="277">
        <f t="shared" ref="B53:AF53" ca="1" si="14">B15-B34</f>
        <v>107173261.22659558</v>
      </c>
      <c r="C53" s="277">
        <f t="shared" ca="1" si="14"/>
        <v>104647554.70125121</v>
      </c>
      <c r="D53" s="277">
        <f t="shared" ca="1" si="14"/>
        <v>91228282.318923533</v>
      </c>
      <c r="E53" s="277">
        <f t="shared" ca="1" si="14"/>
        <v>56968472.214863122</v>
      </c>
      <c r="F53" s="277">
        <f t="shared" ca="1" si="14"/>
        <v>-8442885.2951115966</v>
      </c>
      <c r="G53" s="277">
        <f t="shared" ca="1" si="14"/>
        <v>32559503.752146363</v>
      </c>
      <c r="H53" s="277">
        <f t="shared" ca="1" si="14"/>
        <v>25671282.260624051</v>
      </c>
      <c r="I53" s="277">
        <f t="shared" ca="1" si="14"/>
        <v>90327254.236999393</v>
      </c>
      <c r="J53" s="277">
        <f t="shared" ca="1" si="14"/>
        <v>109838023.20637643</v>
      </c>
      <c r="K53" s="277">
        <f t="shared" ca="1" si="14"/>
        <v>137475661.90534133</v>
      </c>
      <c r="L53" s="277">
        <f t="shared" ca="1" si="14"/>
        <v>154571530.54351473</v>
      </c>
      <c r="M53" s="277">
        <f t="shared" ca="1" si="14"/>
        <v>175044064.96463585</v>
      </c>
      <c r="N53" s="277">
        <f t="shared" ca="1" si="14"/>
        <v>180286438.14571041</v>
      </c>
      <c r="O53" s="277">
        <f t="shared" ca="1" si="14"/>
        <v>185490227.49644244</v>
      </c>
      <c r="P53" s="277">
        <f t="shared" ca="1" si="14"/>
        <v>185490227.49644244</v>
      </c>
      <c r="Q53" s="277">
        <f t="shared" ca="1" si="14"/>
        <v>185490227.49644244</v>
      </c>
      <c r="R53" s="277">
        <f t="shared" ca="1" si="14"/>
        <v>185490227.49644244</v>
      </c>
      <c r="S53" s="277">
        <f t="shared" ca="1" si="14"/>
        <v>185490227.49644244</v>
      </c>
      <c r="T53" s="277">
        <f t="shared" ca="1" si="14"/>
        <v>185490227.49644244</v>
      </c>
      <c r="U53" s="277">
        <f t="shared" ca="1" si="14"/>
        <v>185490227.49644244</v>
      </c>
      <c r="V53" s="277">
        <f t="shared" ca="1" si="14"/>
        <v>185490227.49644244</v>
      </c>
      <c r="W53" s="277">
        <f t="shared" ca="1" si="14"/>
        <v>185490227.49644244</v>
      </c>
      <c r="X53" s="277">
        <f t="shared" ca="1" si="14"/>
        <v>185490227.49644244</v>
      </c>
      <c r="Y53" s="277">
        <f t="shared" ca="1" si="14"/>
        <v>185490227.49644244</v>
      </c>
      <c r="Z53" s="277">
        <f t="shared" ca="1" si="14"/>
        <v>185490227.49644244</v>
      </c>
      <c r="AA53" s="277">
        <f t="shared" ca="1" si="14"/>
        <v>185490227.49644244</v>
      </c>
      <c r="AB53" s="277">
        <f t="shared" ca="1" si="14"/>
        <v>185490227.49644244</v>
      </c>
      <c r="AC53" s="277">
        <f t="shared" ca="1" si="14"/>
        <v>185490227.49644244</v>
      </c>
      <c r="AD53" s="277">
        <f t="shared" ca="1" si="14"/>
        <v>185490227.49644244</v>
      </c>
      <c r="AE53" s="277">
        <f t="shared" ca="1" si="14"/>
        <v>185490227.49644244</v>
      </c>
      <c r="AF53" s="278">
        <f t="shared" ca="1" si="14"/>
        <v>185490227.49644244</v>
      </c>
    </row>
    <row r="54" spans="1:32" x14ac:dyDescent="0.25">
      <c r="A54" s="275" t="str">
        <f t="shared" si="5"/>
        <v>Manzano</v>
      </c>
      <c r="B54" s="277">
        <f t="shared" ref="B54:AF54" ca="1" si="15">B16-B35</f>
        <v>46812915.262209609</v>
      </c>
      <c r="C54" s="277">
        <f t="shared" ca="1" si="15"/>
        <v>46835679.927539855</v>
      </c>
      <c r="D54" s="277">
        <f t="shared" ca="1" si="15"/>
        <v>46957944.635991722</v>
      </c>
      <c r="E54" s="277">
        <f t="shared" ca="1" si="15"/>
        <v>47271943.730105609</v>
      </c>
      <c r="F54" s="277">
        <f t="shared" ca="1" si="15"/>
        <v>47877221.20523046</v>
      </c>
      <c r="G54" s="277">
        <f t="shared" ca="1" si="15"/>
        <v>47453046.794633165</v>
      </c>
      <c r="H54" s="277">
        <f t="shared" ca="1" si="15"/>
        <v>47381830.371971011</v>
      </c>
      <c r="I54" s="277">
        <f t="shared" ca="1" si="15"/>
        <v>46572385.306965321</v>
      </c>
      <c r="J54" s="277">
        <f t="shared" ca="1" si="15"/>
        <v>46078735.783656463</v>
      </c>
      <c r="K54" s="277">
        <f t="shared" ca="1" si="15"/>
        <v>45730140.251855433</v>
      </c>
      <c r="L54" s="277">
        <f t="shared" ca="1" si="15"/>
        <v>45335134.246396437</v>
      </c>
      <c r="M54" s="277">
        <f t="shared" ca="1" si="15"/>
        <v>45232506.546639413</v>
      </c>
      <c r="N54" s="277">
        <f t="shared" ca="1" si="15"/>
        <v>45129049.26929681</v>
      </c>
      <c r="O54" s="277">
        <f t="shared" ca="1" si="15"/>
        <v>45129049.26929681</v>
      </c>
      <c r="P54" s="277">
        <f t="shared" ca="1" si="15"/>
        <v>45129049.26929681</v>
      </c>
      <c r="Q54" s="277">
        <f t="shared" ca="1" si="15"/>
        <v>45129049.26929681</v>
      </c>
      <c r="R54" s="277">
        <f t="shared" ca="1" si="15"/>
        <v>45129049.26929681</v>
      </c>
      <c r="S54" s="277">
        <f t="shared" ca="1" si="15"/>
        <v>45129049.26929681</v>
      </c>
      <c r="T54" s="277">
        <f t="shared" ca="1" si="15"/>
        <v>45129049.26929681</v>
      </c>
      <c r="U54" s="277">
        <f t="shared" ca="1" si="15"/>
        <v>45129049.26929681</v>
      </c>
      <c r="V54" s="277">
        <f t="shared" ca="1" si="15"/>
        <v>45129049.26929681</v>
      </c>
      <c r="W54" s="277">
        <f t="shared" ca="1" si="15"/>
        <v>45129049.26929681</v>
      </c>
      <c r="X54" s="277">
        <f t="shared" ca="1" si="15"/>
        <v>45129049.26929681</v>
      </c>
      <c r="Y54" s="277">
        <f t="shared" ca="1" si="15"/>
        <v>45129049.26929681</v>
      </c>
      <c r="Z54" s="277">
        <f t="shared" ca="1" si="15"/>
        <v>45129049.26929681</v>
      </c>
      <c r="AA54" s="277">
        <f t="shared" ca="1" si="15"/>
        <v>45129049.26929681</v>
      </c>
      <c r="AB54" s="277">
        <f t="shared" ca="1" si="15"/>
        <v>45129049.26929681</v>
      </c>
      <c r="AC54" s="277">
        <f t="shared" ca="1" si="15"/>
        <v>45129049.26929681</v>
      </c>
      <c r="AD54" s="277">
        <f t="shared" ca="1" si="15"/>
        <v>45129049.26929681</v>
      </c>
      <c r="AE54" s="277">
        <f t="shared" ca="1" si="15"/>
        <v>45129049.26929681</v>
      </c>
      <c r="AF54" s="278">
        <f t="shared" ca="1" si="15"/>
        <v>45129049.26929681</v>
      </c>
    </row>
    <row r="55" spans="1:32" x14ac:dyDescent="0.25">
      <c r="A55" s="275" t="str">
        <f t="shared" si="5"/>
        <v>Limón</v>
      </c>
      <c r="B55" s="277">
        <f t="shared" ref="B55:AF55" ca="1" si="16">B17-B36</f>
        <v>17438995.262432367</v>
      </c>
      <c r="C55" s="277">
        <f t="shared" ca="1" si="16"/>
        <v>16761930.414261371</v>
      </c>
      <c r="D55" s="277">
        <f t="shared" ca="1" si="16"/>
        <v>13125543.273763746</v>
      </c>
      <c r="E55" s="277">
        <f t="shared" ca="1" si="16"/>
        <v>3611499.0167280138</v>
      </c>
      <c r="F55" s="277">
        <f t="shared" ca="1" si="16"/>
        <v>-15259328.556134731</v>
      </c>
      <c r="G55" s="277">
        <f t="shared" ca="1" si="16"/>
        <v>-5350650.1282763183</v>
      </c>
      <c r="H55" s="277">
        <f t="shared" ca="1" si="16"/>
        <v>-8587192.9626711011</v>
      </c>
      <c r="I55" s="277">
        <f t="shared" ca="1" si="16"/>
        <v>8899747.6307272911</v>
      </c>
      <c r="J55" s="277">
        <f t="shared" ca="1" si="16"/>
        <v>15107016.613978893</v>
      </c>
      <c r="K55" s="277">
        <f t="shared" ca="1" si="16"/>
        <v>19555975.232342333</v>
      </c>
      <c r="L55" s="277">
        <f t="shared" ca="1" si="16"/>
        <v>24583685.986886263</v>
      </c>
      <c r="M55" s="277">
        <f t="shared" ca="1" si="16"/>
        <v>25778472.947029471</v>
      </c>
      <c r="N55" s="277">
        <f t="shared" ca="1" si="16"/>
        <v>26977959.396840572</v>
      </c>
      <c r="O55" s="277">
        <f t="shared" ca="1" si="16"/>
        <v>26977959.396840572</v>
      </c>
      <c r="P55" s="277">
        <f t="shared" ca="1" si="16"/>
        <v>26977959.396840572</v>
      </c>
      <c r="Q55" s="277">
        <f t="shared" ca="1" si="16"/>
        <v>26977959.396840572</v>
      </c>
      <c r="R55" s="277">
        <f t="shared" ca="1" si="16"/>
        <v>26977959.396840572</v>
      </c>
      <c r="S55" s="277">
        <f t="shared" ca="1" si="16"/>
        <v>26977959.396840572</v>
      </c>
      <c r="T55" s="277">
        <f t="shared" ca="1" si="16"/>
        <v>26977959.396840572</v>
      </c>
      <c r="U55" s="277">
        <f t="shared" ca="1" si="16"/>
        <v>26977959.396840572</v>
      </c>
      <c r="V55" s="277">
        <f t="shared" ca="1" si="16"/>
        <v>26977959.396840572</v>
      </c>
      <c r="W55" s="277">
        <f t="shared" ca="1" si="16"/>
        <v>26977959.396840572</v>
      </c>
      <c r="X55" s="277">
        <f t="shared" ca="1" si="16"/>
        <v>26977959.396840572</v>
      </c>
      <c r="Y55" s="277">
        <f t="shared" ca="1" si="16"/>
        <v>26977959.396840572</v>
      </c>
      <c r="Z55" s="277">
        <f t="shared" ca="1" si="16"/>
        <v>26977959.396840572</v>
      </c>
      <c r="AA55" s="277">
        <f t="shared" ca="1" si="16"/>
        <v>26977959.396840572</v>
      </c>
      <c r="AB55" s="277">
        <f t="shared" ca="1" si="16"/>
        <v>26977959.396840572</v>
      </c>
      <c r="AC55" s="277">
        <f t="shared" ca="1" si="16"/>
        <v>26977959.396840572</v>
      </c>
      <c r="AD55" s="277">
        <f t="shared" ca="1" si="16"/>
        <v>26977959.396840572</v>
      </c>
      <c r="AE55" s="277">
        <f t="shared" ca="1" si="16"/>
        <v>26977959.396840572</v>
      </c>
      <c r="AF55" s="278">
        <f t="shared" ca="1" si="16"/>
        <v>26977959.396840572</v>
      </c>
    </row>
    <row r="56" spans="1:32" x14ac:dyDescent="0.25">
      <c r="A56" s="275" t="str">
        <f t="shared" si="5"/>
        <v>Olivo de mesa</v>
      </c>
      <c r="B56" s="277">
        <f t="shared" ref="B56:AF56" ca="1" si="17">B18-B37</f>
        <v>32691949.33836893</v>
      </c>
      <c r="C56" s="277">
        <f t="shared" ca="1" si="17"/>
        <v>32238184.239117272</v>
      </c>
      <c r="D56" s="277">
        <f t="shared" ca="1" si="17"/>
        <v>29679771.320089992</v>
      </c>
      <c r="E56" s="277">
        <f t="shared" ca="1" si="17"/>
        <v>23159704.336073533</v>
      </c>
      <c r="F56" s="277">
        <f t="shared" ca="1" si="17"/>
        <v>10809889.689392924</v>
      </c>
      <c r="G56" s="277">
        <f t="shared" ca="1" si="17"/>
        <v>18891733.165275462</v>
      </c>
      <c r="H56" s="277">
        <f t="shared" ca="1" si="17"/>
        <v>22524453.534210198</v>
      </c>
      <c r="I56" s="277">
        <f t="shared" ca="1" si="17"/>
        <v>38797129.851383641</v>
      </c>
      <c r="J56" s="277">
        <f t="shared" ca="1" si="17"/>
        <v>50327923.590447269</v>
      </c>
      <c r="K56" s="277">
        <f t="shared" ca="1" si="17"/>
        <v>60997233.06267406</v>
      </c>
      <c r="L56" s="277">
        <f t="shared" ca="1" si="17"/>
        <v>70265176.728908613</v>
      </c>
      <c r="M56" s="277">
        <f t="shared" ca="1" si="17"/>
        <v>79565895.031338423</v>
      </c>
      <c r="N56" s="277">
        <f t="shared" ca="1" si="17"/>
        <v>85221693.087671131</v>
      </c>
      <c r="O56" s="277">
        <f t="shared" ca="1" si="17"/>
        <v>88558052.075215742</v>
      </c>
      <c r="P56" s="277">
        <f t="shared" ca="1" si="17"/>
        <v>90141895.615266263</v>
      </c>
      <c r="Q56" s="277">
        <f t="shared" ca="1" si="17"/>
        <v>90141895.615266263</v>
      </c>
      <c r="R56" s="277">
        <f t="shared" ca="1" si="17"/>
        <v>90141895.615266263</v>
      </c>
      <c r="S56" s="277">
        <f t="shared" ca="1" si="17"/>
        <v>90141895.615266263</v>
      </c>
      <c r="T56" s="277">
        <f t="shared" ca="1" si="17"/>
        <v>90141895.615266263</v>
      </c>
      <c r="U56" s="277">
        <f t="shared" ca="1" si="17"/>
        <v>90141895.615266263</v>
      </c>
      <c r="V56" s="277">
        <f t="shared" ca="1" si="17"/>
        <v>90141895.615266263</v>
      </c>
      <c r="W56" s="277">
        <f t="shared" ca="1" si="17"/>
        <v>90141895.615266263</v>
      </c>
      <c r="X56" s="277">
        <f t="shared" ca="1" si="17"/>
        <v>90141895.615266263</v>
      </c>
      <c r="Y56" s="277">
        <f t="shared" ca="1" si="17"/>
        <v>90141895.615266263</v>
      </c>
      <c r="Z56" s="277">
        <f t="shared" ca="1" si="17"/>
        <v>90141895.615266263</v>
      </c>
      <c r="AA56" s="277">
        <f t="shared" ca="1" si="17"/>
        <v>90141895.615266263</v>
      </c>
      <c r="AB56" s="277">
        <f t="shared" ca="1" si="17"/>
        <v>90141895.615266263</v>
      </c>
      <c r="AC56" s="277">
        <f t="shared" ca="1" si="17"/>
        <v>90141895.615266263</v>
      </c>
      <c r="AD56" s="277">
        <f t="shared" ca="1" si="17"/>
        <v>90141895.615266263</v>
      </c>
      <c r="AE56" s="277">
        <f t="shared" ca="1" si="17"/>
        <v>90141895.615266263</v>
      </c>
      <c r="AF56" s="278">
        <f t="shared" ca="1" si="17"/>
        <v>90141895.615266263</v>
      </c>
    </row>
    <row r="57" spans="1:32" x14ac:dyDescent="0.25">
      <c r="A57" s="275" t="str">
        <f t="shared" si="5"/>
        <v>Uva de mesa</v>
      </c>
      <c r="B57" s="277">
        <f t="shared" ref="B57:AF57" ca="1" si="18">B19-B38</f>
        <v>17873153.790685929</v>
      </c>
      <c r="C57" s="277">
        <f t="shared" ca="1" si="18"/>
        <v>13781804.502731681</v>
      </c>
      <c r="D57" s="277">
        <f t="shared" ca="1" si="18"/>
        <v>-9285991.7905879393</v>
      </c>
      <c r="E57" s="277">
        <f t="shared" ca="1" si="18"/>
        <v>-68725811.701834738</v>
      </c>
      <c r="F57" s="277">
        <f t="shared" ca="1" si="18"/>
        <v>-183680371.53738132</v>
      </c>
      <c r="G57" s="277">
        <f t="shared" ca="1" si="18"/>
        <v>-120671720.68901581</v>
      </c>
      <c r="H57" s="277">
        <f t="shared" ca="1" si="18"/>
        <v>-111166627.54304117</v>
      </c>
      <c r="I57" s="277">
        <f t="shared" ca="1" si="18"/>
        <v>8328133.9480316341</v>
      </c>
      <c r="J57" s="277">
        <f t="shared" ca="1" si="18"/>
        <v>76338042.236345083</v>
      </c>
      <c r="K57" s="277">
        <f t="shared" ca="1" si="18"/>
        <v>135808396.03589398</v>
      </c>
      <c r="L57" s="277">
        <f t="shared" ca="1" si="18"/>
        <v>188037568.54385215</v>
      </c>
      <c r="M57" s="277">
        <f t="shared" ca="1" si="18"/>
        <v>239361600.01303786</v>
      </c>
      <c r="N57" s="277">
        <f t="shared" ca="1" si="18"/>
        <v>270048496.05594361</v>
      </c>
      <c r="O57" s="277">
        <f t="shared" ca="1" si="18"/>
        <v>288349676.27505511</v>
      </c>
      <c r="P57" s="277">
        <f t="shared" ca="1" si="18"/>
        <v>296739855.66819054</v>
      </c>
      <c r="Q57" s="277">
        <f t="shared" ca="1" si="18"/>
        <v>296739855.66819054</v>
      </c>
      <c r="R57" s="277">
        <f t="shared" ca="1" si="18"/>
        <v>296739855.66819054</v>
      </c>
      <c r="S57" s="277">
        <f t="shared" ca="1" si="18"/>
        <v>296739855.66819054</v>
      </c>
      <c r="T57" s="277">
        <f t="shared" ca="1" si="18"/>
        <v>296739855.66819054</v>
      </c>
      <c r="U57" s="277">
        <f t="shared" ca="1" si="18"/>
        <v>296739855.66819054</v>
      </c>
      <c r="V57" s="277">
        <f t="shared" ca="1" si="18"/>
        <v>296739855.66819054</v>
      </c>
      <c r="W57" s="277">
        <f t="shared" ca="1" si="18"/>
        <v>296739855.66819054</v>
      </c>
      <c r="X57" s="277">
        <f t="shared" ca="1" si="18"/>
        <v>296739855.66819054</v>
      </c>
      <c r="Y57" s="277">
        <f t="shared" ca="1" si="18"/>
        <v>296739855.66819054</v>
      </c>
      <c r="Z57" s="277">
        <f t="shared" ca="1" si="18"/>
        <v>296739855.66819054</v>
      </c>
      <c r="AA57" s="277">
        <f t="shared" ca="1" si="18"/>
        <v>296739855.66819054</v>
      </c>
      <c r="AB57" s="277">
        <f t="shared" ca="1" si="18"/>
        <v>296739855.66819054</v>
      </c>
      <c r="AC57" s="277">
        <f t="shared" ca="1" si="18"/>
        <v>296739855.66819054</v>
      </c>
      <c r="AD57" s="277">
        <f t="shared" ca="1" si="18"/>
        <v>296739855.66819054</v>
      </c>
      <c r="AE57" s="277">
        <f t="shared" ca="1" si="18"/>
        <v>296739855.66819054</v>
      </c>
      <c r="AF57" s="278">
        <f t="shared" ca="1" si="18"/>
        <v>296739855.66819054</v>
      </c>
    </row>
    <row r="58" spans="1:32" x14ac:dyDescent="0.25">
      <c r="A58" s="275" t="str">
        <f t="shared" si="5"/>
        <v>Palto</v>
      </c>
      <c r="B58" s="277">
        <f t="shared" ref="B58:AF58" ca="1" si="19">B20-B39</f>
        <v>31232677.053059503</v>
      </c>
      <c r="C58" s="277">
        <f t="shared" ca="1" si="19"/>
        <v>31251011.613253325</v>
      </c>
      <c r="D58" s="277">
        <f t="shared" ca="1" si="19"/>
        <v>31348424.537036099</v>
      </c>
      <c r="E58" s="277">
        <f t="shared" ca="1" si="19"/>
        <v>31597122.691108465</v>
      </c>
      <c r="F58" s="277">
        <f t="shared" ca="1" si="19"/>
        <v>32059977.685514212</v>
      </c>
      <c r="G58" s="277">
        <f t="shared" ca="1" si="19"/>
        <v>31732992.441392072</v>
      </c>
      <c r="H58" s="277">
        <f t="shared" ca="1" si="19"/>
        <v>31714456.75193996</v>
      </c>
      <c r="I58" s="277">
        <f t="shared" ca="1" si="19"/>
        <v>31150868.830360755</v>
      </c>
      <c r="J58" s="277">
        <f t="shared" ca="1" si="19"/>
        <v>30926376.98896917</v>
      </c>
      <c r="K58" s="277">
        <f t="shared" ca="1" si="19"/>
        <v>30616405.520817839</v>
      </c>
      <c r="L58" s="277">
        <f t="shared" ca="1" si="19"/>
        <v>30435374.161870666</v>
      </c>
      <c r="M58" s="277">
        <f t="shared" ca="1" si="19"/>
        <v>30219238.520201743</v>
      </c>
      <c r="N58" s="277">
        <f t="shared" ca="1" si="19"/>
        <v>30163959.539016962</v>
      </c>
      <c r="O58" s="277">
        <f t="shared" ca="1" si="19"/>
        <v>30109234.036048114</v>
      </c>
      <c r="P58" s="277">
        <f t="shared" ca="1" si="19"/>
        <v>30109234.036048114</v>
      </c>
      <c r="Q58" s="277">
        <f t="shared" ca="1" si="19"/>
        <v>30109234.036048114</v>
      </c>
      <c r="R58" s="277">
        <f t="shared" ca="1" si="19"/>
        <v>30109234.036048114</v>
      </c>
      <c r="S58" s="277">
        <f t="shared" ca="1" si="19"/>
        <v>30109234.036048114</v>
      </c>
      <c r="T58" s="277">
        <f t="shared" ca="1" si="19"/>
        <v>30109234.036048114</v>
      </c>
      <c r="U58" s="277">
        <f t="shared" ca="1" si="19"/>
        <v>30109234.036048114</v>
      </c>
      <c r="V58" s="277">
        <f t="shared" ca="1" si="19"/>
        <v>30109234.036048114</v>
      </c>
      <c r="W58" s="277">
        <f t="shared" ca="1" si="19"/>
        <v>30109234.036048114</v>
      </c>
      <c r="X58" s="277">
        <f t="shared" ca="1" si="19"/>
        <v>30109234.036048114</v>
      </c>
      <c r="Y58" s="277">
        <f t="shared" ca="1" si="19"/>
        <v>30109234.036048114</v>
      </c>
      <c r="Z58" s="277">
        <f t="shared" ca="1" si="19"/>
        <v>30109234.036048114</v>
      </c>
      <c r="AA58" s="277">
        <f t="shared" ca="1" si="19"/>
        <v>30109234.036048114</v>
      </c>
      <c r="AB58" s="277">
        <f t="shared" ca="1" si="19"/>
        <v>30109234.036048114</v>
      </c>
      <c r="AC58" s="277">
        <f t="shared" ca="1" si="19"/>
        <v>30109234.036048114</v>
      </c>
      <c r="AD58" s="277">
        <f t="shared" ca="1" si="19"/>
        <v>30109234.036048114</v>
      </c>
      <c r="AE58" s="277">
        <f t="shared" ca="1" si="19"/>
        <v>30109234.036048114</v>
      </c>
      <c r="AF58" s="278">
        <f t="shared" ca="1" si="19"/>
        <v>30109234.036048114</v>
      </c>
    </row>
    <row r="59" spans="1:32" x14ac:dyDescent="0.25">
      <c r="A59" s="275" t="str">
        <f t="shared" si="5"/>
        <v>Vid Vinifera</v>
      </c>
      <c r="B59" s="277">
        <f t="shared" ref="B59:AF59" ca="1" si="20">B21-B40</f>
        <v>22733086.211689152</v>
      </c>
      <c r="C59" s="277">
        <f t="shared" ca="1" si="20"/>
        <v>22561590.62708734</v>
      </c>
      <c r="D59" s="277">
        <f t="shared" ca="1" si="20"/>
        <v>21594666.286883563</v>
      </c>
      <c r="E59" s="277">
        <f t="shared" ca="1" si="20"/>
        <v>19091346.777593404</v>
      </c>
      <c r="F59" s="277">
        <f t="shared" ca="1" si="20"/>
        <v>14207613.534288183</v>
      </c>
      <c r="G59" s="277">
        <f t="shared" ca="1" si="20"/>
        <v>16670217.492631972</v>
      </c>
      <c r="H59" s="277">
        <f t="shared" ca="1" si="20"/>
        <v>16647771.105744869</v>
      </c>
      <c r="I59" s="277">
        <f t="shared" ca="1" si="20"/>
        <v>21163712.441729836</v>
      </c>
      <c r="J59" s="277">
        <f t="shared" ca="1" si="20"/>
        <v>23363548.662940606</v>
      </c>
      <c r="K59" s="277">
        <f t="shared" ca="1" si="20"/>
        <v>25191459.893608026</v>
      </c>
      <c r="L59" s="277">
        <f t="shared" ca="1" si="20"/>
        <v>26813493.04974059</v>
      </c>
      <c r="M59" s="277">
        <f t="shared" ca="1" si="20"/>
        <v>28375850.925007463</v>
      </c>
      <c r="N59" s="277">
        <f t="shared" ca="1" si="20"/>
        <v>29294510.779275924</v>
      </c>
      <c r="O59" s="277">
        <f t="shared" ca="1" si="20"/>
        <v>29848370.245467216</v>
      </c>
      <c r="P59" s="277">
        <f t="shared" ca="1" si="20"/>
        <v>30093426.122000679</v>
      </c>
      <c r="Q59" s="277">
        <f t="shared" ca="1" si="20"/>
        <v>30093426.122000679</v>
      </c>
      <c r="R59" s="277">
        <f t="shared" ca="1" si="20"/>
        <v>30093426.122000679</v>
      </c>
      <c r="S59" s="277">
        <f t="shared" ca="1" si="20"/>
        <v>30093426.122000679</v>
      </c>
      <c r="T59" s="277">
        <f t="shared" ca="1" si="20"/>
        <v>30093426.122000679</v>
      </c>
      <c r="U59" s="277">
        <f t="shared" ca="1" si="20"/>
        <v>30093426.122000679</v>
      </c>
      <c r="V59" s="277">
        <f t="shared" ca="1" si="20"/>
        <v>30093426.122000679</v>
      </c>
      <c r="W59" s="277">
        <f t="shared" ca="1" si="20"/>
        <v>30093426.122000679</v>
      </c>
      <c r="X59" s="277">
        <f t="shared" ca="1" si="20"/>
        <v>30093426.122000679</v>
      </c>
      <c r="Y59" s="277">
        <f t="shared" ca="1" si="20"/>
        <v>30093426.122000679</v>
      </c>
      <c r="Z59" s="277">
        <f t="shared" ca="1" si="20"/>
        <v>30093426.122000679</v>
      </c>
      <c r="AA59" s="277">
        <f t="shared" ca="1" si="20"/>
        <v>30093426.122000679</v>
      </c>
      <c r="AB59" s="277">
        <f t="shared" ca="1" si="20"/>
        <v>30093426.122000679</v>
      </c>
      <c r="AC59" s="277">
        <f t="shared" ca="1" si="20"/>
        <v>30093426.122000679</v>
      </c>
      <c r="AD59" s="277">
        <f t="shared" ca="1" si="20"/>
        <v>30093426.122000679</v>
      </c>
      <c r="AE59" s="277">
        <f t="shared" ca="1" si="20"/>
        <v>30093426.122000679</v>
      </c>
      <c r="AF59" s="278">
        <f t="shared" ca="1" si="20"/>
        <v>30093426.122000679</v>
      </c>
    </row>
    <row r="60" spans="1:32" ht="15.75" thickBot="1" x14ac:dyDescent="0.3">
      <c r="A60" s="276" t="str">
        <f>+A22</f>
        <v>Total</v>
      </c>
      <c r="B60" s="279">
        <f t="shared" ref="B60:AF60" ca="1" si="21">B22-B41</f>
        <v>519827260.41936469</v>
      </c>
      <c r="C60" s="279">
        <f t="shared" ca="1" si="21"/>
        <v>549514328.78472066</v>
      </c>
      <c r="D60" s="279">
        <f t="shared" ca="1" si="21"/>
        <v>581839847.48288918</v>
      </c>
      <c r="E60" s="279">
        <f t="shared" ca="1" si="21"/>
        <v>584909634.98450232</v>
      </c>
      <c r="F60" s="279">
        <f t="shared" ca="1" si="21"/>
        <v>524294161.09632039</v>
      </c>
      <c r="G60" s="279">
        <f t="shared" ca="1" si="21"/>
        <v>707550516.18548656</v>
      </c>
      <c r="H60" s="279">
        <f t="shared" ca="1" si="21"/>
        <v>773696803.38004398</v>
      </c>
      <c r="I60" s="279">
        <f t="shared" ca="1" si="21"/>
        <v>992709140.64231586</v>
      </c>
      <c r="J60" s="279">
        <f t="shared" ca="1" si="21"/>
        <v>1100518336.783643</v>
      </c>
      <c r="K60" s="279">
        <f t="shared" ca="1" si="21"/>
        <v>1205424807.6156535</v>
      </c>
      <c r="L60" s="279">
        <f t="shared" ca="1" si="21"/>
        <v>1291317896.4680557</v>
      </c>
      <c r="M60" s="279">
        <f t="shared" ca="1" si="21"/>
        <v>1376248778.0604625</v>
      </c>
      <c r="N60" s="279">
        <f t="shared" ca="1" si="21"/>
        <v>1420720686.6548076</v>
      </c>
      <c r="O60" s="279">
        <f t="shared" ca="1" si="21"/>
        <v>1448578213.9596491</v>
      </c>
      <c r="P60" s="279">
        <f t="shared" ca="1" si="21"/>
        <v>1459087699.0180464</v>
      </c>
      <c r="Q60" s="279">
        <f t="shared" ca="1" si="21"/>
        <v>1459087699.0180464</v>
      </c>
      <c r="R60" s="279">
        <f t="shared" ca="1" si="21"/>
        <v>1459087699.0180464</v>
      </c>
      <c r="S60" s="279">
        <f t="shared" ca="1" si="21"/>
        <v>1400305425.3194942</v>
      </c>
      <c r="T60" s="279">
        <f t="shared" ca="1" si="21"/>
        <v>1400305425.3194942</v>
      </c>
      <c r="U60" s="279">
        <f t="shared" ca="1" si="21"/>
        <v>1400305425.3194942</v>
      </c>
      <c r="V60" s="279">
        <f t="shared" ca="1" si="21"/>
        <v>1400305425.3194942</v>
      </c>
      <c r="W60" s="279">
        <f t="shared" ca="1" si="21"/>
        <v>1400305425.3194942</v>
      </c>
      <c r="X60" s="279">
        <f t="shared" ca="1" si="21"/>
        <v>1400305425.3194942</v>
      </c>
      <c r="Y60" s="279">
        <f t="shared" ca="1" si="21"/>
        <v>1400305425.3194942</v>
      </c>
      <c r="Z60" s="279">
        <f t="shared" ca="1" si="21"/>
        <v>1400305425.3194942</v>
      </c>
      <c r="AA60" s="279">
        <f t="shared" ca="1" si="21"/>
        <v>1400305425.3194942</v>
      </c>
      <c r="AB60" s="279">
        <f t="shared" ca="1" si="21"/>
        <v>1400305425.3194942</v>
      </c>
      <c r="AC60" s="279">
        <f t="shared" ca="1" si="21"/>
        <v>1400305425.3194942</v>
      </c>
      <c r="AD60" s="279">
        <f t="shared" ca="1" si="21"/>
        <v>1400305425.3194942</v>
      </c>
      <c r="AE60" s="279">
        <f t="shared" ca="1" si="21"/>
        <v>1400305425.3194942</v>
      </c>
      <c r="AF60" s="280">
        <f t="shared" ca="1" si="21"/>
        <v>1400305425.3194942</v>
      </c>
    </row>
    <row r="62" spans="1:32" ht="15.75" thickBot="1" x14ac:dyDescent="0.3">
      <c r="B62" s="291"/>
      <c r="AF62" s="290"/>
    </row>
    <row r="63" spans="1:32" x14ac:dyDescent="0.25">
      <c r="A63" s="260"/>
      <c r="B63" s="12" t="s">
        <v>5</v>
      </c>
      <c r="C63" s="12" t="s">
        <v>4</v>
      </c>
      <c r="D63" s="12" t="s">
        <v>6</v>
      </c>
      <c r="E63" s="12" t="s">
        <v>7</v>
      </c>
      <c r="F63" s="12" t="s">
        <v>8</v>
      </c>
      <c r="G63" s="12" t="s">
        <v>9</v>
      </c>
      <c r="H63" s="12" t="s">
        <v>10</v>
      </c>
      <c r="I63" s="12" t="s">
        <v>11</v>
      </c>
      <c r="J63" s="12" t="s">
        <v>12</v>
      </c>
      <c r="K63" s="12" t="s">
        <v>13</v>
      </c>
      <c r="L63" s="12" t="s">
        <v>14</v>
      </c>
      <c r="M63" s="12" t="s">
        <v>15</v>
      </c>
      <c r="N63" s="12" t="s">
        <v>16</v>
      </c>
      <c r="O63" s="12" t="s">
        <v>17</v>
      </c>
      <c r="P63" s="12" t="s">
        <v>18</v>
      </c>
      <c r="Q63" s="12" t="s">
        <v>19</v>
      </c>
      <c r="R63" s="12" t="s">
        <v>20</v>
      </c>
      <c r="S63" s="12" t="s">
        <v>21</v>
      </c>
      <c r="T63" s="12" t="s">
        <v>22</v>
      </c>
      <c r="U63" s="12" t="s">
        <v>23</v>
      </c>
      <c r="V63" s="12" t="s">
        <v>24</v>
      </c>
      <c r="W63" s="12" t="s">
        <v>25</v>
      </c>
      <c r="X63" s="12" t="s">
        <v>26</v>
      </c>
      <c r="Y63" s="12" t="s">
        <v>27</v>
      </c>
      <c r="Z63" s="12" t="s">
        <v>28</v>
      </c>
      <c r="AA63" s="12" t="s">
        <v>29</v>
      </c>
      <c r="AB63" s="12" t="s">
        <v>30</v>
      </c>
      <c r="AC63" s="12" t="s">
        <v>31</v>
      </c>
      <c r="AD63" s="12" t="s">
        <v>32</v>
      </c>
      <c r="AE63" s="12" t="s">
        <v>33</v>
      </c>
      <c r="AF63" s="274" t="s">
        <v>34</v>
      </c>
    </row>
    <row r="64" spans="1:32" x14ac:dyDescent="0.25">
      <c r="A64" s="54" t="s">
        <v>253</v>
      </c>
      <c r="B64" s="277">
        <f ca="1">+B22-'6. BA SP PP'!B22</f>
        <v>0</v>
      </c>
      <c r="C64" s="277">
        <f ca="1">+C22-'6. BA SP PP'!C22</f>
        <v>92883599.863927126</v>
      </c>
      <c r="D64" s="277">
        <f ca="1">+D22-'6. BA SP PP'!D22</f>
        <v>278650799.59178138</v>
      </c>
      <c r="E64" s="277">
        <f ca="1">+E22-'6. BA SP PP'!E22</f>
        <v>559751865.22904038</v>
      </c>
      <c r="F64" s="277">
        <f ca="1">+F22-'6. BA SP PP'!F22</f>
        <v>950069120.26766372</v>
      </c>
      <c r="G64" s="277">
        <f ca="1">+G22-'6. BA SP PP'!G22</f>
        <v>1152508631.4085958</v>
      </c>
      <c r="H64" s="277">
        <f ca="1">+H22-'6. BA SP PP'!H22</f>
        <v>1420865808.03527</v>
      </c>
      <c r="I64" s="277">
        <f ca="1">+I22-'6. BA SP PP'!I22</f>
        <v>1564564086.444977</v>
      </c>
      <c r="J64" s="277">
        <f ca="1">+J22-'6. BA SP PP'!J22</f>
        <v>1734721339.0123618</v>
      </c>
      <c r="K64" s="277">
        <f ca="1">+K22-'6. BA SP PP'!K22</f>
        <v>1913047498.6736672</v>
      </c>
      <c r="L64" s="277">
        <f ca="1">+L22-'6. BA SP PP'!L22</f>
        <v>2052679263.4323914</v>
      </c>
      <c r="M64" s="277">
        <f ca="1">+M22-'6. BA SP PP'!M22</f>
        <v>2188790141.2545891</v>
      </c>
      <c r="N64" s="277">
        <f ca="1">+N22-'6. BA SP PP'!N22</f>
        <v>2264115294.3838968</v>
      </c>
      <c r="O64" s="277">
        <f ca="1">+O22-'6. BA SP PP'!O22</f>
        <v>2308293223.0331802</v>
      </c>
      <c r="P64" s="277">
        <f ca="1">+P22-'6. BA SP PP'!P22</f>
        <v>2326499288.8639832</v>
      </c>
      <c r="Q64" s="277">
        <f ca="1">+Q22-'6. BA SP PP'!Q22</f>
        <v>2326499288.8639832</v>
      </c>
      <c r="R64" s="277">
        <f ca="1">+R22-'6. BA SP PP'!R22</f>
        <v>2326499288.8639832</v>
      </c>
      <c r="S64" s="277">
        <f ca="1">+S22-'6. BA SP PP'!S22</f>
        <v>2326499288.8639832</v>
      </c>
      <c r="T64" s="277">
        <f ca="1">+T22-'6. BA SP PP'!T22</f>
        <v>2326499288.8639832</v>
      </c>
      <c r="U64" s="277">
        <f ca="1">+U22-'6. BA SP PP'!U22</f>
        <v>2326499288.8639832</v>
      </c>
      <c r="V64" s="277">
        <f ca="1">+V22-'6. BA SP PP'!V22</f>
        <v>2326499288.8639832</v>
      </c>
      <c r="W64" s="277">
        <f ca="1">+W22-'6. BA SP PP'!W22</f>
        <v>2326499288.8639832</v>
      </c>
      <c r="X64" s="277">
        <f ca="1">+X22-'6. BA SP PP'!X22</f>
        <v>2326499288.8639832</v>
      </c>
      <c r="Y64" s="277">
        <f ca="1">+Y22-'6. BA SP PP'!Y22</f>
        <v>2326499288.8639832</v>
      </c>
      <c r="Z64" s="277">
        <f ca="1">+Z22-'6. BA SP PP'!Z22</f>
        <v>2326499288.8639832</v>
      </c>
      <c r="AA64" s="277">
        <f ca="1">+AA22-'6. BA SP PP'!AA22</f>
        <v>2326499288.8639832</v>
      </c>
      <c r="AB64" s="277">
        <f ca="1">+AB22-'6. BA SP PP'!AB22</f>
        <v>2326499288.8639832</v>
      </c>
      <c r="AC64" s="277">
        <f ca="1">+AC22-'6. BA SP PP'!AC22</f>
        <v>2326499288.8639832</v>
      </c>
      <c r="AD64" s="277">
        <f ca="1">+AD22-'6. BA SP PP'!AD22</f>
        <v>2326499288.8639832</v>
      </c>
      <c r="AE64" s="277">
        <f ca="1">+AE22-'6. BA SP PP'!AE22</f>
        <v>2326499288.8639832</v>
      </c>
      <c r="AF64" s="278">
        <f ca="1">+AF22-'6. BA SP PP'!AF22</f>
        <v>2326499288.8639832</v>
      </c>
    </row>
    <row r="65" spans="1:32" x14ac:dyDescent="0.25">
      <c r="A65" s="54" t="s">
        <v>254</v>
      </c>
      <c r="B65" s="277">
        <f ca="1">+B41-'6. BA SP PP'!B41</f>
        <v>-44405129.887532115</v>
      </c>
      <c r="C65" s="277">
        <f ca="1">+C41-'6. BA SP PP'!C41</f>
        <v>18791401.611039042</v>
      </c>
      <c r="D65" s="277">
        <f ca="1">+D41-'6. BA SP PP'!D41</f>
        <v>172233082.64072478</v>
      </c>
      <c r="E65" s="277">
        <f ca="1">+E41-'6. BA SP PP'!E41</f>
        <v>450264360.77637064</v>
      </c>
      <c r="F65" s="277">
        <f ca="1">+F41-'6. BA SP PP'!F41</f>
        <v>901197089.7031759</v>
      </c>
      <c r="G65" s="277">
        <f ca="1">+G41-'6. BA SP PP'!G41</f>
        <v>920380245.75494182</v>
      </c>
      <c r="H65" s="277">
        <f ca="1">+H41-'6. BA SP PP'!H41</f>
        <v>1122591135.1870584</v>
      </c>
      <c r="I65" s="277">
        <f ca="1">+I41-'6. BA SP PP'!I41</f>
        <v>1047277076.3344938</v>
      </c>
      <c r="J65" s="277">
        <f ca="1">+J41-'6. BA SP PP'!J41</f>
        <v>1109625132.7605515</v>
      </c>
      <c r="K65" s="277">
        <f ca="1">+K41-'6. BA SP PP'!K41</f>
        <v>1183044821.5898461</v>
      </c>
      <c r="L65" s="277">
        <f ca="1">+L41-'6. BA SP PP'!L41</f>
        <v>1236783497.4961681</v>
      </c>
      <c r="M65" s="277">
        <f ca="1">+M41-'6. BA SP PP'!M41</f>
        <v>1287963493.7259588</v>
      </c>
      <c r="N65" s="277">
        <f ca="1">+N41-'6. BA SP PP'!N41</f>
        <v>1318816738.2609215</v>
      </c>
      <c r="O65" s="277">
        <f ca="1">+O41-'6. BA SP PP'!O41</f>
        <v>1335137139.6053638</v>
      </c>
      <c r="P65" s="277">
        <f ca="1">+P41-'6. BA SP PP'!P41</f>
        <v>1342833720.377769</v>
      </c>
      <c r="Q65" s="277">
        <f ca="1">+Q41-'6. BA SP PP'!Q41</f>
        <v>1342833720.377769</v>
      </c>
      <c r="R65" s="277">
        <f ca="1">+R41-'6. BA SP PP'!R41</f>
        <v>1342833720.377769</v>
      </c>
      <c r="S65" s="277">
        <f ca="1">+S41-'6. BA SP PP'!S41</f>
        <v>1401615994.0763211</v>
      </c>
      <c r="T65" s="277">
        <f ca="1">+T41-'6. BA SP PP'!T41</f>
        <v>1401615994.0763211</v>
      </c>
      <c r="U65" s="277">
        <f ca="1">+U41-'6. BA SP PP'!U41</f>
        <v>1401615994.0763211</v>
      </c>
      <c r="V65" s="277">
        <f ca="1">+V41-'6. BA SP PP'!V41</f>
        <v>1401615994.0763211</v>
      </c>
      <c r="W65" s="277">
        <f ca="1">+W41-'6. BA SP PP'!W41</f>
        <v>1401615994.0763211</v>
      </c>
      <c r="X65" s="277">
        <f ca="1">+X41-'6. BA SP PP'!X41</f>
        <v>1401615994.0763211</v>
      </c>
      <c r="Y65" s="277">
        <f ca="1">+Y41-'6. BA SP PP'!Y41</f>
        <v>1401615994.0763211</v>
      </c>
      <c r="Z65" s="277">
        <f ca="1">+Z41-'6. BA SP PP'!Z41</f>
        <v>1401615994.0763211</v>
      </c>
      <c r="AA65" s="277">
        <f ca="1">+AA41-'6. BA SP PP'!AA41</f>
        <v>1401615994.0763211</v>
      </c>
      <c r="AB65" s="277">
        <f ca="1">+AB41-'6. BA SP PP'!AB41</f>
        <v>1401615994.0763211</v>
      </c>
      <c r="AC65" s="277">
        <f ca="1">+AC41-'6. BA SP PP'!AC41</f>
        <v>1401615994.0763211</v>
      </c>
      <c r="AD65" s="277">
        <f ca="1">+AD41-'6. BA SP PP'!AD41</f>
        <v>1401615994.0763211</v>
      </c>
      <c r="AE65" s="277">
        <f ca="1">+AE41-'6. BA SP PP'!AE41</f>
        <v>1401615994.0763211</v>
      </c>
      <c r="AF65" s="278">
        <f ca="1">+AF41-'6. BA SP PP'!AF41</f>
        <v>1401615994.0763211</v>
      </c>
    </row>
    <row r="66" spans="1:32" ht="15.75" thickBot="1" x14ac:dyDescent="0.3">
      <c r="A66" s="261" t="s">
        <v>255</v>
      </c>
      <c r="B66" s="306">
        <f ca="1">+B60-'6. BA SP PP'!B60</f>
        <v>44405129.887532115</v>
      </c>
      <c r="C66" s="306">
        <f ca="1">+C60-'6. BA SP PP'!C60</f>
        <v>74092198.252888083</v>
      </c>
      <c r="D66" s="306">
        <f ca="1">+D60-'6. BA SP PP'!D60</f>
        <v>106417716.9510566</v>
      </c>
      <c r="E66" s="306">
        <f ca="1">+E60-'6. BA SP PP'!E60</f>
        <v>109487504.45266974</v>
      </c>
      <c r="F66" s="306">
        <f ca="1">+F60-'6. BA SP PP'!F60</f>
        <v>48872030.564487815</v>
      </c>
      <c r="G66" s="306">
        <f ca="1">+G60-'6. BA SP PP'!G60</f>
        <v>232128385.65365398</v>
      </c>
      <c r="H66" s="306">
        <f ca="1">+H60-'6. BA SP PP'!H60</f>
        <v>298274672.84821141</v>
      </c>
      <c r="I66" s="306">
        <f ca="1">+I60-'6. BA SP PP'!I60</f>
        <v>517287010.11048329</v>
      </c>
      <c r="J66" s="306">
        <f ca="1">+J60-'6. BA SP PP'!J60</f>
        <v>625096206.25181043</v>
      </c>
      <c r="K66" s="306">
        <f ca="1">+K60-'6. BA SP PP'!K60</f>
        <v>730002677.08382094</v>
      </c>
      <c r="L66" s="306">
        <f ca="1">+L60-'6. BA SP PP'!L60</f>
        <v>815895765.93622315</v>
      </c>
      <c r="M66" s="306">
        <f ca="1">+M60-'6. BA SP PP'!M60</f>
        <v>900826647.5286299</v>
      </c>
      <c r="N66" s="306">
        <f ca="1">+N60-'6. BA SP PP'!N60</f>
        <v>945298556.12297499</v>
      </c>
      <c r="O66" s="306">
        <f ca="1">+O60-'6. BA SP PP'!O60</f>
        <v>973156083.42781651</v>
      </c>
      <c r="P66" s="306">
        <f ca="1">+P60-'6. BA SP PP'!P60</f>
        <v>983665568.4862138</v>
      </c>
      <c r="Q66" s="306">
        <f ca="1">+Q60-'6. BA SP PP'!Q60</f>
        <v>983665568.4862138</v>
      </c>
      <c r="R66" s="306">
        <f ca="1">+R60-'6. BA SP PP'!R60</f>
        <v>983665568.4862138</v>
      </c>
      <c r="S66" s="306">
        <f ca="1">+S60-'6. BA SP PP'!S60</f>
        <v>924883294.78766167</v>
      </c>
      <c r="T66" s="306">
        <f ca="1">+T60-'6. BA SP PP'!T60</f>
        <v>924883294.78766167</v>
      </c>
      <c r="U66" s="306">
        <f ca="1">+U60-'6. BA SP PP'!U60</f>
        <v>924883294.78766167</v>
      </c>
      <c r="V66" s="306">
        <f ca="1">+V60-'6. BA SP PP'!V60</f>
        <v>924883294.78766167</v>
      </c>
      <c r="W66" s="306">
        <f ca="1">+W60-'6. BA SP PP'!W60</f>
        <v>924883294.78766167</v>
      </c>
      <c r="X66" s="306">
        <f ca="1">+X60-'6. BA SP PP'!X60</f>
        <v>924883294.78766167</v>
      </c>
      <c r="Y66" s="306">
        <f ca="1">+Y60-'6. BA SP PP'!Y60</f>
        <v>924883294.78766167</v>
      </c>
      <c r="Z66" s="306">
        <f ca="1">+Z60-'6. BA SP PP'!Z60</f>
        <v>924883294.78766167</v>
      </c>
      <c r="AA66" s="306">
        <f ca="1">+AA60-'6. BA SP PP'!AA60</f>
        <v>924883294.78766167</v>
      </c>
      <c r="AB66" s="306">
        <f ca="1">+AB60-'6. BA SP PP'!AB60</f>
        <v>924883294.78766167</v>
      </c>
      <c r="AC66" s="306">
        <f ca="1">+AC60-'6. BA SP PP'!AC60</f>
        <v>924883294.78766167</v>
      </c>
      <c r="AD66" s="306">
        <f ca="1">+AD60-'6. BA SP PP'!AD60</f>
        <v>924883294.78766167</v>
      </c>
      <c r="AE66" s="306">
        <f ca="1">+AE60-'6. BA SP PP'!AE60</f>
        <v>924883294.78766167</v>
      </c>
      <c r="AF66" s="307">
        <f ca="1">+AF60-'6. BA SP PP'!AF60</f>
        <v>924883294.78766167</v>
      </c>
    </row>
  </sheetData>
  <mergeCells count="2">
    <mergeCell ref="A1:AF1"/>
    <mergeCell ref="A2:AF2"/>
  </mergeCells>
  <pageMargins left="0.70866141732283472" right="0.70866141732283472" top="1.3385826771653544" bottom="0.74803149606299213" header="0.9055118110236221" footer="0.31496062992125984"/>
  <pageSetup paperSize="3" scale="45" orientation="landscape" horizontalDpi="4294967295" verticalDpi="4294967295" r:id="rId1"/>
  <headerFooter>
    <oddHeader>&amp;L&amp;F&amp;C&amp;A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60"/>
  <sheetViews>
    <sheetView zoomScale="40" zoomScaleNormal="40" workbookViewId="0">
      <pane xSplit="1" ySplit="5" topLeftCell="B6" activePane="bottomRight" state="frozen"/>
      <selection pane="topRight" activeCell="B1" sqref="B1"/>
      <selection pane="bottomLeft" activeCell="A3" sqref="A3"/>
      <selection pane="bottomRight" activeCell="AO43" sqref="AO43"/>
    </sheetView>
  </sheetViews>
  <sheetFormatPr baseColWidth="10" defaultRowHeight="15" x14ac:dyDescent="0.25"/>
  <cols>
    <col min="1" max="1" width="18.85546875" customWidth="1"/>
    <col min="2" max="32" width="13.7109375" bestFit="1" customWidth="1"/>
  </cols>
  <sheetData>
    <row r="1" spans="1:32" ht="18.75" x14ac:dyDescent="0.3">
      <c r="A1" s="404" t="s">
        <v>413</v>
      </c>
      <c r="B1" s="404"/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</row>
    <row r="2" spans="1:32" ht="18.75" x14ac:dyDescent="0.3">
      <c r="A2" s="404" t="s">
        <v>417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404"/>
      <c r="R2" s="404"/>
      <c r="S2" s="404"/>
      <c r="T2" s="404"/>
      <c r="U2" s="404"/>
      <c r="V2" s="404"/>
      <c r="W2" s="404"/>
      <c r="X2" s="404"/>
      <c r="Y2" s="404"/>
      <c r="Z2" s="404"/>
      <c r="AA2" s="404"/>
      <c r="AB2" s="404"/>
      <c r="AC2" s="404"/>
      <c r="AD2" s="404"/>
      <c r="AE2" s="404"/>
      <c r="AF2" s="404"/>
    </row>
    <row r="4" spans="1:32" ht="15.75" thickBot="1" x14ac:dyDescent="0.3"/>
    <row r="5" spans="1:32" x14ac:dyDescent="0.25">
      <c r="A5" s="273" t="s">
        <v>244</v>
      </c>
      <c r="B5" s="12" t="s">
        <v>5</v>
      </c>
      <c r="C5" s="12" t="s">
        <v>4</v>
      </c>
      <c r="D5" s="12" t="s">
        <v>6</v>
      </c>
      <c r="E5" s="12" t="s">
        <v>7</v>
      </c>
      <c r="F5" s="12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  <c r="O5" s="12" t="s">
        <v>17</v>
      </c>
      <c r="P5" s="12" t="s">
        <v>18</v>
      </c>
      <c r="Q5" s="12" t="s">
        <v>19</v>
      </c>
      <c r="R5" s="12" t="s">
        <v>20</v>
      </c>
      <c r="S5" s="12" t="s">
        <v>21</v>
      </c>
      <c r="T5" s="12" t="s">
        <v>22</v>
      </c>
      <c r="U5" s="12" t="s">
        <v>23</v>
      </c>
      <c r="V5" s="12" t="s">
        <v>24</v>
      </c>
      <c r="W5" s="12" t="s">
        <v>25</v>
      </c>
      <c r="X5" s="12" t="s">
        <v>26</v>
      </c>
      <c r="Y5" s="12" t="s">
        <v>27</v>
      </c>
      <c r="Z5" s="12" t="s">
        <v>28</v>
      </c>
      <c r="AA5" s="12" t="s">
        <v>29</v>
      </c>
      <c r="AB5" s="12" t="s">
        <v>30</v>
      </c>
      <c r="AC5" s="12" t="s">
        <v>31</v>
      </c>
      <c r="AD5" s="12" t="s">
        <v>32</v>
      </c>
      <c r="AE5" s="12" t="s">
        <v>33</v>
      </c>
      <c r="AF5" s="274" t="s">
        <v>34</v>
      </c>
    </row>
    <row r="6" spans="1:32" x14ac:dyDescent="0.25">
      <c r="A6" s="275" t="str">
        <f>+'5. Flujo Agrícola'!B3</f>
        <v>Secano</v>
      </c>
      <c r="B6" s="277">
        <f>+'5. Flujo Agrícola'!C3*'3. Matriz I-C-B'!$E3</f>
        <v>0</v>
      </c>
      <c r="C6" s="277">
        <f>+'5. Flujo Agrícola'!D3*'3. Matriz I-C-B'!$E3</f>
        <v>0</v>
      </c>
      <c r="D6" s="277">
        <f>+'5. Flujo Agrícola'!E3*'3. Matriz I-C-B'!$E3</f>
        <v>0</v>
      </c>
      <c r="E6" s="277">
        <f>+'5. Flujo Agrícola'!F3*'3. Matriz I-C-B'!$E3</f>
        <v>0</v>
      </c>
      <c r="F6" s="277">
        <f>+'5. Flujo Agrícola'!G3*'3. Matriz I-C-B'!$E3</f>
        <v>0</v>
      </c>
      <c r="G6" s="277">
        <f>+'5. Flujo Agrícola'!H3*'3. Matriz I-C-B'!$E3</f>
        <v>0</v>
      </c>
      <c r="H6" s="277">
        <f>+'5. Flujo Agrícola'!I3*'3. Matriz I-C-B'!$E3</f>
        <v>0</v>
      </c>
      <c r="I6" s="277">
        <f>+'5. Flujo Agrícola'!J3*'3. Matriz I-C-B'!$E3</f>
        <v>0</v>
      </c>
      <c r="J6" s="277">
        <f>+'5. Flujo Agrícola'!K3*'3. Matriz I-C-B'!$E3</f>
        <v>0</v>
      </c>
      <c r="K6" s="277">
        <f>+'5. Flujo Agrícola'!L3*'3. Matriz I-C-B'!$E3</f>
        <v>0</v>
      </c>
      <c r="L6" s="277">
        <f>+'5. Flujo Agrícola'!M3*'3. Matriz I-C-B'!$E3</f>
        <v>0</v>
      </c>
      <c r="M6" s="277">
        <f>+'5. Flujo Agrícola'!N3*'3. Matriz I-C-B'!$E3</f>
        <v>0</v>
      </c>
      <c r="N6" s="277">
        <f>+'5. Flujo Agrícola'!O3*'3. Matriz I-C-B'!$E3</f>
        <v>0</v>
      </c>
      <c r="O6" s="277">
        <f>+'5. Flujo Agrícola'!P3*'3. Matriz I-C-B'!$E3</f>
        <v>0</v>
      </c>
      <c r="P6" s="277">
        <f>+'5. Flujo Agrícola'!Q3*'3. Matriz I-C-B'!$E3</f>
        <v>0</v>
      </c>
      <c r="Q6" s="277">
        <f>+'5. Flujo Agrícola'!R3*'3. Matriz I-C-B'!$E3</f>
        <v>0</v>
      </c>
      <c r="R6" s="277">
        <f>+'5. Flujo Agrícola'!S3*'3. Matriz I-C-B'!$E3</f>
        <v>0</v>
      </c>
      <c r="S6" s="277">
        <f>+'5. Flujo Agrícola'!T3*'3. Matriz I-C-B'!$E3</f>
        <v>0</v>
      </c>
      <c r="T6" s="277">
        <f>+'5. Flujo Agrícola'!U3*'3. Matriz I-C-B'!$E3</f>
        <v>0</v>
      </c>
      <c r="U6" s="277">
        <f>+'5. Flujo Agrícola'!V3*'3. Matriz I-C-B'!$E3</f>
        <v>0</v>
      </c>
      <c r="V6" s="277">
        <f>+'5. Flujo Agrícola'!W3*'3. Matriz I-C-B'!$E3</f>
        <v>0</v>
      </c>
      <c r="W6" s="277">
        <f>+'5. Flujo Agrícola'!X3*'3. Matriz I-C-B'!$E3</f>
        <v>0</v>
      </c>
      <c r="X6" s="277">
        <f>+'5. Flujo Agrícola'!Y3*'3. Matriz I-C-B'!$E3</f>
        <v>0</v>
      </c>
      <c r="Y6" s="277">
        <f>+'5. Flujo Agrícola'!Z3*'3. Matriz I-C-B'!$E3</f>
        <v>0</v>
      </c>
      <c r="Z6" s="277">
        <f>+'5. Flujo Agrícola'!AA3*'3. Matriz I-C-B'!$E3</f>
        <v>0</v>
      </c>
      <c r="AA6" s="277">
        <f>+'5. Flujo Agrícola'!AB3*'3. Matriz I-C-B'!$E3</f>
        <v>0</v>
      </c>
      <c r="AB6" s="277">
        <f>+'5. Flujo Agrícola'!AC3*'3. Matriz I-C-B'!$E3</f>
        <v>0</v>
      </c>
      <c r="AC6" s="277">
        <f>+'5. Flujo Agrícola'!AD3*'3. Matriz I-C-B'!$E3</f>
        <v>0</v>
      </c>
      <c r="AD6" s="277">
        <f>+'5. Flujo Agrícola'!AE3*'3. Matriz I-C-B'!$E3</f>
        <v>0</v>
      </c>
      <c r="AE6" s="277">
        <f>+'5. Flujo Agrícola'!AF3*'3. Matriz I-C-B'!$E3</f>
        <v>0</v>
      </c>
      <c r="AF6" s="277">
        <f>+'5. Flujo Agrícola'!AG3*'3. Matriz I-C-B'!$E3</f>
        <v>0</v>
      </c>
    </row>
    <row r="7" spans="1:32" x14ac:dyDescent="0.25">
      <c r="A7" s="275" t="str">
        <f>+'5. Flujo Agrícola'!B4</f>
        <v>Forraje</v>
      </c>
      <c r="B7" s="277">
        <f>+'5. Flujo Agrícola'!C4*'3. Matriz I-C-B'!$E4</f>
        <v>4415963.5780000007</v>
      </c>
      <c r="C7" s="277">
        <f>+'5. Flujo Agrícola'!D4*'3. Matriz I-C-B'!$E4</f>
        <v>4415963.5780000007</v>
      </c>
      <c r="D7" s="277">
        <f>+'5. Flujo Agrícola'!E4*'3. Matriz I-C-B'!$E4</f>
        <v>4415963.5780000007</v>
      </c>
      <c r="E7" s="277">
        <f>+'5. Flujo Agrícola'!F4*'3. Matriz I-C-B'!$E4</f>
        <v>4415963.5780000007</v>
      </c>
      <c r="F7" s="277">
        <f>+'5. Flujo Agrícola'!G4*'3. Matriz I-C-B'!$E4</f>
        <v>4415963.5780000007</v>
      </c>
      <c r="G7" s="277">
        <f>+'5. Flujo Agrícola'!H4*'3. Matriz I-C-B'!$E4</f>
        <v>4415963.5780000007</v>
      </c>
      <c r="H7" s="277">
        <f>+'5. Flujo Agrícola'!I4*'3. Matriz I-C-B'!$E4</f>
        <v>4415963.5780000007</v>
      </c>
      <c r="I7" s="277">
        <f>+'5. Flujo Agrícola'!J4*'3. Matriz I-C-B'!$E4</f>
        <v>4415963.5780000007</v>
      </c>
      <c r="J7" s="277">
        <f>+'5. Flujo Agrícola'!K4*'3. Matriz I-C-B'!$E4</f>
        <v>4415963.5780000007</v>
      </c>
      <c r="K7" s="277">
        <f>+'5. Flujo Agrícola'!L4*'3. Matriz I-C-B'!$E4</f>
        <v>4415963.5780000007</v>
      </c>
      <c r="L7" s="277">
        <f>+'5. Flujo Agrícola'!M4*'3. Matriz I-C-B'!$E4</f>
        <v>4415963.5780000007</v>
      </c>
      <c r="M7" s="277">
        <f>+'5. Flujo Agrícola'!N4*'3. Matriz I-C-B'!$E4</f>
        <v>4415963.5780000007</v>
      </c>
      <c r="N7" s="277">
        <f>+'5. Flujo Agrícola'!O4*'3. Matriz I-C-B'!$E4</f>
        <v>4415963.5780000007</v>
      </c>
      <c r="O7" s="277">
        <f>+'5. Flujo Agrícola'!P4*'3. Matriz I-C-B'!$E4</f>
        <v>4415963.5780000007</v>
      </c>
      <c r="P7" s="277">
        <f>+'5. Flujo Agrícola'!Q4*'3. Matriz I-C-B'!$E4</f>
        <v>4415963.5780000007</v>
      </c>
      <c r="Q7" s="277">
        <f>+'5. Flujo Agrícola'!R4*'3. Matriz I-C-B'!$E4</f>
        <v>4415963.5780000007</v>
      </c>
      <c r="R7" s="277">
        <f>+'5. Flujo Agrícola'!S4*'3. Matriz I-C-B'!$E4</f>
        <v>4415963.5780000007</v>
      </c>
      <c r="S7" s="277">
        <f>+'5. Flujo Agrícola'!T4*'3. Matriz I-C-B'!$E4</f>
        <v>4415963.5780000007</v>
      </c>
      <c r="T7" s="277">
        <f>+'5. Flujo Agrícola'!U4*'3. Matriz I-C-B'!$E4</f>
        <v>4415963.5780000007</v>
      </c>
      <c r="U7" s="277">
        <f>+'5. Flujo Agrícola'!V4*'3. Matriz I-C-B'!$E4</f>
        <v>4415963.5780000007</v>
      </c>
      <c r="V7" s="277">
        <f>+'5. Flujo Agrícola'!W4*'3. Matriz I-C-B'!$E4</f>
        <v>4415963.5780000007</v>
      </c>
      <c r="W7" s="277">
        <f>+'5. Flujo Agrícola'!X4*'3. Matriz I-C-B'!$E4</f>
        <v>4415963.5780000007</v>
      </c>
      <c r="X7" s="277">
        <f>+'5. Flujo Agrícola'!Y4*'3. Matriz I-C-B'!$E4</f>
        <v>4415963.5780000007</v>
      </c>
      <c r="Y7" s="277">
        <f>+'5. Flujo Agrícola'!Z4*'3. Matriz I-C-B'!$E4</f>
        <v>4415963.5780000007</v>
      </c>
      <c r="Z7" s="277">
        <f>+'5. Flujo Agrícola'!AA4*'3. Matriz I-C-B'!$E4</f>
        <v>4415963.5780000007</v>
      </c>
      <c r="AA7" s="277">
        <f>+'5. Flujo Agrícola'!AB4*'3. Matriz I-C-B'!$E4</f>
        <v>4415963.5780000007</v>
      </c>
      <c r="AB7" s="277">
        <f>+'5. Flujo Agrícola'!AC4*'3. Matriz I-C-B'!$E4</f>
        <v>4415963.5780000007</v>
      </c>
      <c r="AC7" s="277">
        <f>+'5. Flujo Agrícola'!AD4*'3. Matriz I-C-B'!$E4</f>
        <v>4415963.5780000007</v>
      </c>
      <c r="AD7" s="277">
        <f>+'5. Flujo Agrícola'!AE4*'3. Matriz I-C-B'!$E4</f>
        <v>4415963.5780000007</v>
      </c>
      <c r="AE7" s="277">
        <f>+'5. Flujo Agrícola'!AF4*'3. Matriz I-C-B'!$E4</f>
        <v>4415963.5780000007</v>
      </c>
      <c r="AF7" s="277">
        <f>+'5. Flujo Agrícola'!AG4*'3. Matriz I-C-B'!$E4</f>
        <v>4415963.5780000007</v>
      </c>
    </row>
    <row r="8" spans="1:32" x14ac:dyDescent="0.25">
      <c r="A8" s="275" t="str">
        <f>+'5. Flujo Agrícola'!B5</f>
        <v>Zapallo camote</v>
      </c>
      <c r="B8" s="277">
        <f ca="1">+'5. Flujo Agrícola'!C5*'3. Matriz I-C-B'!$E5</f>
        <v>11259656.209524412</v>
      </c>
      <c r="C8" s="277">
        <f ca="1">+'5. Flujo Agrícola'!D5*'3. Matriz I-C-B'!$E5</f>
        <v>11259656.209524412</v>
      </c>
      <c r="D8" s="277">
        <f ca="1">+'5. Flujo Agrícola'!E5*'3. Matriz I-C-B'!$E5</f>
        <v>11259656.209524412</v>
      </c>
      <c r="E8" s="277">
        <f ca="1">+'5. Flujo Agrícola'!F5*'3. Matriz I-C-B'!$E5</f>
        <v>11259656.209524412</v>
      </c>
      <c r="F8" s="277">
        <f ca="1">+'5. Flujo Agrícola'!G5*'3. Matriz I-C-B'!$E5</f>
        <v>11259656.209524412</v>
      </c>
      <c r="G8" s="277">
        <f ca="1">+'5. Flujo Agrícola'!H5*'3. Matriz I-C-B'!$E5</f>
        <v>11259656.209524412</v>
      </c>
      <c r="H8" s="277">
        <f ca="1">+'5. Flujo Agrícola'!I5*'3. Matriz I-C-B'!$E5</f>
        <v>11259656.209524412</v>
      </c>
      <c r="I8" s="277">
        <f ca="1">+'5. Flujo Agrícola'!J5*'3. Matriz I-C-B'!$E5</f>
        <v>11259656.209524412</v>
      </c>
      <c r="J8" s="277">
        <f ca="1">+'5. Flujo Agrícola'!K5*'3. Matriz I-C-B'!$E5</f>
        <v>11259656.209524412</v>
      </c>
      <c r="K8" s="277">
        <f ca="1">+'5. Flujo Agrícola'!L5*'3. Matriz I-C-B'!$E5</f>
        <v>11259656.209524412</v>
      </c>
      <c r="L8" s="277">
        <f ca="1">+'5. Flujo Agrícola'!M5*'3. Matriz I-C-B'!$E5</f>
        <v>11259656.209524412</v>
      </c>
      <c r="M8" s="277">
        <f ca="1">+'5. Flujo Agrícola'!N5*'3. Matriz I-C-B'!$E5</f>
        <v>11259656.209524412</v>
      </c>
      <c r="N8" s="277">
        <f ca="1">+'5. Flujo Agrícola'!O5*'3. Matriz I-C-B'!$E5</f>
        <v>11259656.209524412</v>
      </c>
      <c r="O8" s="277">
        <f ca="1">+'5. Flujo Agrícola'!P5*'3. Matriz I-C-B'!$E5</f>
        <v>11259656.209524412</v>
      </c>
      <c r="P8" s="277">
        <f ca="1">+'5. Flujo Agrícola'!Q5*'3. Matriz I-C-B'!$E5</f>
        <v>11259656.209524412</v>
      </c>
      <c r="Q8" s="277">
        <f ca="1">+'5. Flujo Agrícola'!R5*'3. Matriz I-C-B'!$E5</f>
        <v>11259656.209524412</v>
      </c>
      <c r="R8" s="277">
        <f ca="1">+'5. Flujo Agrícola'!S5*'3. Matriz I-C-B'!$E5</f>
        <v>11259656.209524412</v>
      </c>
      <c r="S8" s="277">
        <f ca="1">+'5. Flujo Agrícola'!T5*'3. Matriz I-C-B'!$E5</f>
        <v>11259656.209524412</v>
      </c>
      <c r="T8" s="277">
        <f ca="1">+'5. Flujo Agrícola'!U5*'3. Matriz I-C-B'!$E5</f>
        <v>11259656.209524412</v>
      </c>
      <c r="U8" s="277">
        <f ca="1">+'5. Flujo Agrícola'!V5*'3. Matriz I-C-B'!$E5</f>
        <v>11259656.209524412</v>
      </c>
      <c r="V8" s="277">
        <f ca="1">+'5. Flujo Agrícola'!W5*'3. Matriz I-C-B'!$E5</f>
        <v>11259656.209524412</v>
      </c>
      <c r="W8" s="277">
        <f ca="1">+'5. Flujo Agrícola'!X5*'3. Matriz I-C-B'!$E5</f>
        <v>11259656.209524412</v>
      </c>
      <c r="X8" s="277">
        <f ca="1">+'5. Flujo Agrícola'!Y5*'3. Matriz I-C-B'!$E5</f>
        <v>11259656.209524412</v>
      </c>
      <c r="Y8" s="277">
        <f ca="1">+'5. Flujo Agrícola'!Z5*'3. Matriz I-C-B'!$E5</f>
        <v>11259656.209524412</v>
      </c>
      <c r="Z8" s="277">
        <f ca="1">+'5. Flujo Agrícola'!AA5*'3. Matriz I-C-B'!$E5</f>
        <v>11259656.209524412</v>
      </c>
      <c r="AA8" s="277">
        <f ca="1">+'5. Flujo Agrícola'!AB5*'3. Matriz I-C-B'!$E5</f>
        <v>11259656.209524412</v>
      </c>
      <c r="AB8" s="277">
        <f ca="1">+'5. Flujo Agrícola'!AC5*'3. Matriz I-C-B'!$E5</f>
        <v>11259656.209524412</v>
      </c>
      <c r="AC8" s="277">
        <f ca="1">+'5. Flujo Agrícola'!AD5*'3. Matriz I-C-B'!$E5</f>
        <v>11259656.209524412</v>
      </c>
      <c r="AD8" s="277">
        <f ca="1">+'5. Flujo Agrícola'!AE5*'3. Matriz I-C-B'!$E5</f>
        <v>11259656.209524412</v>
      </c>
      <c r="AE8" s="277">
        <f ca="1">+'5. Flujo Agrícola'!AF5*'3. Matriz I-C-B'!$E5</f>
        <v>11259656.209524412</v>
      </c>
      <c r="AF8" s="277">
        <f ca="1">+'5. Flujo Agrícola'!AG5*'3. Matriz I-C-B'!$E5</f>
        <v>11259656.209524412</v>
      </c>
    </row>
    <row r="9" spans="1:32" x14ac:dyDescent="0.25">
      <c r="A9" s="275" t="str">
        <f>+'5. Flujo Agrícola'!B6</f>
        <v>Arveja</v>
      </c>
      <c r="B9" s="277">
        <f ca="1">+'5. Flujo Agrícola'!C6*'3. Matriz I-C-B'!$E6</f>
        <v>55100881.499945417</v>
      </c>
      <c r="C9" s="277">
        <f ca="1">+'5. Flujo Agrícola'!D6*'3. Matriz I-C-B'!$E6</f>
        <v>55100881.499945417</v>
      </c>
      <c r="D9" s="277">
        <f ca="1">+'5. Flujo Agrícola'!E6*'3. Matriz I-C-B'!$E6</f>
        <v>55100881.499945417</v>
      </c>
      <c r="E9" s="277">
        <f ca="1">+'5. Flujo Agrícola'!F6*'3. Matriz I-C-B'!$E6</f>
        <v>55100881.499945417</v>
      </c>
      <c r="F9" s="277">
        <f ca="1">+'5. Flujo Agrícola'!G6*'3. Matriz I-C-B'!$E6</f>
        <v>55100881.499945417</v>
      </c>
      <c r="G9" s="277">
        <f ca="1">+'5. Flujo Agrícola'!H6*'3. Matriz I-C-B'!$E6</f>
        <v>55100881.499945417</v>
      </c>
      <c r="H9" s="277">
        <f ca="1">+'5. Flujo Agrícola'!I6*'3. Matriz I-C-B'!$E6</f>
        <v>55100881.499945417</v>
      </c>
      <c r="I9" s="277">
        <f ca="1">+'5. Flujo Agrícola'!J6*'3. Matriz I-C-B'!$E6</f>
        <v>55100881.499945417</v>
      </c>
      <c r="J9" s="277">
        <f ca="1">+'5. Flujo Agrícola'!K6*'3. Matriz I-C-B'!$E6</f>
        <v>55100881.499945417</v>
      </c>
      <c r="K9" s="277">
        <f ca="1">+'5. Flujo Agrícola'!L6*'3. Matriz I-C-B'!$E6</f>
        <v>55100881.499945417</v>
      </c>
      <c r="L9" s="277">
        <f ca="1">+'5. Flujo Agrícola'!M6*'3. Matriz I-C-B'!$E6</f>
        <v>55100881.499945417</v>
      </c>
      <c r="M9" s="277">
        <f ca="1">+'5. Flujo Agrícola'!N6*'3. Matriz I-C-B'!$E6</f>
        <v>55100881.499945417</v>
      </c>
      <c r="N9" s="277">
        <f ca="1">+'5. Flujo Agrícola'!O6*'3. Matriz I-C-B'!$E6</f>
        <v>55100881.499945417</v>
      </c>
      <c r="O9" s="277">
        <f ca="1">+'5. Flujo Agrícola'!P6*'3. Matriz I-C-B'!$E6</f>
        <v>55100881.499945417</v>
      </c>
      <c r="P9" s="277">
        <f ca="1">+'5. Flujo Agrícola'!Q6*'3. Matriz I-C-B'!$E6</f>
        <v>55100881.499945417</v>
      </c>
      <c r="Q9" s="277">
        <f ca="1">+'5. Flujo Agrícola'!R6*'3. Matriz I-C-B'!$E6</f>
        <v>55100881.499945417</v>
      </c>
      <c r="R9" s="277">
        <f ca="1">+'5. Flujo Agrícola'!S6*'3. Matriz I-C-B'!$E6</f>
        <v>55100881.499945417</v>
      </c>
      <c r="S9" s="277">
        <f ca="1">+'5. Flujo Agrícola'!T6*'3. Matriz I-C-B'!$E6</f>
        <v>55100881.499945417</v>
      </c>
      <c r="T9" s="277">
        <f ca="1">+'5. Flujo Agrícola'!U6*'3. Matriz I-C-B'!$E6</f>
        <v>55100881.499945417</v>
      </c>
      <c r="U9" s="277">
        <f ca="1">+'5. Flujo Agrícola'!V6*'3. Matriz I-C-B'!$E6</f>
        <v>55100881.499945417</v>
      </c>
      <c r="V9" s="277">
        <f ca="1">+'5. Flujo Agrícola'!W6*'3. Matriz I-C-B'!$E6</f>
        <v>55100881.499945417</v>
      </c>
      <c r="W9" s="277">
        <f ca="1">+'5. Flujo Agrícola'!X6*'3. Matriz I-C-B'!$E6</f>
        <v>55100881.499945417</v>
      </c>
      <c r="X9" s="277">
        <f ca="1">+'5. Flujo Agrícola'!Y6*'3. Matriz I-C-B'!$E6</f>
        <v>55100881.499945417</v>
      </c>
      <c r="Y9" s="277">
        <f ca="1">+'5. Flujo Agrícola'!Z6*'3. Matriz I-C-B'!$E6</f>
        <v>55100881.499945417</v>
      </c>
      <c r="Z9" s="277">
        <f ca="1">+'5. Flujo Agrícola'!AA6*'3. Matriz I-C-B'!$E6</f>
        <v>55100881.499945417</v>
      </c>
      <c r="AA9" s="277">
        <f ca="1">+'5. Flujo Agrícola'!AB6*'3. Matriz I-C-B'!$E6</f>
        <v>55100881.499945417</v>
      </c>
      <c r="AB9" s="277">
        <f ca="1">+'5. Flujo Agrícola'!AC6*'3. Matriz I-C-B'!$E6</f>
        <v>55100881.499945417</v>
      </c>
      <c r="AC9" s="277">
        <f ca="1">+'5. Flujo Agrícola'!AD6*'3. Matriz I-C-B'!$E6</f>
        <v>55100881.499945417</v>
      </c>
      <c r="AD9" s="277">
        <f ca="1">+'5. Flujo Agrícola'!AE6*'3. Matriz I-C-B'!$E6</f>
        <v>55100881.499945417</v>
      </c>
      <c r="AE9" s="277">
        <f ca="1">+'5. Flujo Agrícola'!AF6*'3. Matriz I-C-B'!$E6</f>
        <v>55100881.499945417</v>
      </c>
      <c r="AF9" s="277">
        <f ca="1">+'5. Flujo Agrícola'!AG6*'3. Matriz I-C-B'!$E6</f>
        <v>55100881.499945417</v>
      </c>
    </row>
    <row r="10" spans="1:32" x14ac:dyDescent="0.25">
      <c r="A10" s="275" t="str">
        <f>+'5. Flujo Agrícola'!B7</f>
        <v>Cebolla</v>
      </c>
      <c r="B10" s="277">
        <f ca="1">+'5. Flujo Agrícola'!C7*'3. Matriz I-C-B'!$E7</f>
        <v>242385888.6758076</v>
      </c>
      <c r="C10" s="277">
        <f ca="1">+'5. Flujo Agrícola'!D7*'3. Matriz I-C-B'!$E7</f>
        <v>242385888.6758076</v>
      </c>
      <c r="D10" s="277">
        <f ca="1">+'5. Flujo Agrícola'!E7*'3. Matriz I-C-B'!$E7</f>
        <v>242385888.6758076</v>
      </c>
      <c r="E10" s="277">
        <f ca="1">+'5. Flujo Agrícola'!F7*'3. Matriz I-C-B'!$E7</f>
        <v>242385888.6758076</v>
      </c>
      <c r="F10" s="277">
        <f ca="1">+'5. Flujo Agrícola'!G7*'3. Matriz I-C-B'!$E7</f>
        <v>242385888.6758076</v>
      </c>
      <c r="G10" s="277">
        <f ca="1">+'5. Flujo Agrícola'!H7*'3. Matriz I-C-B'!$E7</f>
        <v>242385888.6758076</v>
      </c>
      <c r="H10" s="277">
        <f ca="1">+'5. Flujo Agrícola'!I7*'3. Matriz I-C-B'!$E7</f>
        <v>242385888.6758076</v>
      </c>
      <c r="I10" s="277">
        <f ca="1">+'5. Flujo Agrícola'!J7*'3. Matriz I-C-B'!$E7</f>
        <v>242385888.6758076</v>
      </c>
      <c r="J10" s="277">
        <f ca="1">+'5. Flujo Agrícola'!K7*'3. Matriz I-C-B'!$E7</f>
        <v>242385888.6758076</v>
      </c>
      <c r="K10" s="277">
        <f ca="1">+'5. Flujo Agrícola'!L7*'3. Matriz I-C-B'!$E7</f>
        <v>242385888.6758076</v>
      </c>
      <c r="L10" s="277">
        <f ca="1">+'5. Flujo Agrícola'!M7*'3. Matriz I-C-B'!$E7</f>
        <v>242385888.6758076</v>
      </c>
      <c r="M10" s="277">
        <f ca="1">+'5. Flujo Agrícola'!N7*'3. Matriz I-C-B'!$E7</f>
        <v>242385888.6758076</v>
      </c>
      <c r="N10" s="277">
        <f ca="1">+'5. Flujo Agrícola'!O7*'3. Matriz I-C-B'!$E7</f>
        <v>242385888.6758076</v>
      </c>
      <c r="O10" s="277">
        <f ca="1">+'5. Flujo Agrícola'!P7*'3. Matriz I-C-B'!$E7</f>
        <v>242385888.6758076</v>
      </c>
      <c r="P10" s="277">
        <f ca="1">+'5. Flujo Agrícola'!Q7*'3. Matriz I-C-B'!$E7</f>
        <v>242385888.6758076</v>
      </c>
      <c r="Q10" s="277">
        <f ca="1">+'5. Flujo Agrícola'!R7*'3. Matriz I-C-B'!$E7</f>
        <v>242385888.6758076</v>
      </c>
      <c r="R10" s="277">
        <f ca="1">+'5. Flujo Agrícola'!S7*'3. Matriz I-C-B'!$E7</f>
        <v>242385888.6758076</v>
      </c>
      <c r="S10" s="277">
        <f ca="1">+'5. Flujo Agrícola'!T7*'3. Matriz I-C-B'!$E7</f>
        <v>242385888.6758076</v>
      </c>
      <c r="T10" s="277">
        <f ca="1">+'5. Flujo Agrícola'!U7*'3. Matriz I-C-B'!$E7</f>
        <v>242385888.6758076</v>
      </c>
      <c r="U10" s="277">
        <f ca="1">+'5. Flujo Agrícola'!V7*'3. Matriz I-C-B'!$E7</f>
        <v>242385888.6758076</v>
      </c>
      <c r="V10" s="277">
        <f ca="1">+'5. Flujo Agrícola'!W7*'3. Matriz I-C-B'!$E7</f>
        <v>242385888.6758076</v>
      </c>
      <c r="W10" s="277">
        <f ca="1">+'5. Flujo Agrícola'!X7*'3. Matriz I-C-B'!$E7</f>
        <v>242385888.6758076</v>
      </c>
      <c r="X10" s="277">
        <f ca="1">+'5. Flujo Agrícola'!Y7*'3. Matriz I-C-B'!$E7</f>
        <v>242385888.6758076</v>
      </c>
      <c r="Y10" s="277">
        <f ca="1">+'5. Flujo Agrícola'!Z7*'3. Matriz I-C-B'!$E7</f>
        <v>242385888.6758076</v>
      </c>
      <c r="Z10" s="277">
        <f ca="1">+'5. Flujo Agrícola'!AA7*'3. Matriz I-C-B'!$E7</f>
        <v>242385888.6758076</v>
      </c>
      <c r="AA10" s="277">
        <f ca="1">+'5. Flujo Agrícola'!AB7*'3. Matriz I-C-B'!$E7</f>
        <v>242385888.6758076</v>
      </c>
      <c r="AB10" s="277">
        <f ca="1">+'5. Flujo Agrícola'!AC7*'3. Matriz I-C-B'!$E7</f>
        <v>242385888.6758076</v>
      </c>
      <c r="AC10" s="277">
        <f ca="1">+'5. Flujo Agrícola'!AD7*'3. Matriz I-C-B'!$E7</f>
        <v>242385888.6758076</v>
      </c>
      <c r="AD10" s="277">
        <f ca="1">+'5. Flujo Agrícola'!AE7*'3. Matriz I-C-B'!$E7</f>
        <v>242385888.6758076</v>
      </c>
      <c r="AE10" s="277">
        <f ca="1">+'5. Flujo Agrícola'!AF7*'3. Matriz I-C-B'!$E7</f>
        <v>242385888.6758076</v>
      </c>
      <c r="AF10" s="277">
        <f ca="1">+'5. Flujo Agrícola'!AG7*'3. Matriz I-C-B'!$E7</f>
        <v>242385888.6758076</v>
      </c>
    </row>
    <row r="11" spans="1:32" x14ac:dyDescent="0.25">
      <c r="A11" s="275" t="str">
        <f>+'5. Flujo Agrícola'!B8</f>
        <v>Lechuga</v>
      </c>
      <c r="B11" s="277">
        <f ca="1">+'5. Flujo Agrícola'!C8*'3. Matriz I-C-B'!$E8</f>
        <v>4489130.9658137048</v>
      </c>
      <c r="C11" s="277">
        <f ca="1">+'5. Flujo Agrícola'!D8*'3. Matriz I-C-B'!$E8</f>
        <v>4489130.9658137048</v>
      </c>
      <c r="D11" s="277">
        <f ca="1">+'5. Flujo Agrícola'!E8*'3. Matriz I-C-B'!$E8</f>
        <v>4489130.9658137048</v>
      </c>
      <c r="E11" s="277">
        <f ca="1">+'5. Flujo Agrícola'!F8*'3. Matriz I-C-B'!$E8</f>
        <v>4489130.9658137048</v>
      </c>
      <c r="F11" s="277">
        <f ca="1">+'5. Flujo Agrícola'!G8*'3. Matriz I-C-B'!$E8</f>
        <v>4489130.9658137048</v>
      </c>
      <c r="G11" s="277">
        <f ca="1">+'5. Flujo Agrícola'!H8*'3. Matriz I-C-B'!$E8</f>
        <v>4489130.9658137048</v>
      </c>
      <c r="H11" s="277">
        <f ca="1">+'5. Flujo Agrícola'!I8*'3. Matriz I-C-B'!$E8</f>
        <v>4489130.9658137048</v>
      </c>
      <c r="I11" s="277">
        <f ca="1">+'5. Flujo Agrícola'!J8*'3. Matriz I-C-B'!$E8</f>
        <v>4489130.9658137048</v>
      </c>
      <c r="J11" s="277">
        <f ca="1">+'5. Flujo Agrícola'!K8*'3. Matriz I-C-B'!$E8</f>
        <v>4489130.9658137048</v>
      </c>
      <c r="K11" s="277">
        <f ca="1">+'5. Flujo Agrícola'!L8*'3. Matriz I-C-B'!$E8</f>
        <v>4489130.9658137048</v>
      </c>
      <c r="L11" s="277">
        <f ca="1">+'5. Flujo Agrícola'!M8*'3. Matriz I-C-B'!$E8</f>
        <v>4489130.9658137048</v>
      </c>
      <c r="M11" s="277">
        <f ca="1">+'5. Flujo Agrícola'!N8*'3. Matriz I-C-B'!$E8</f>
        <v>4489130.9658137048</v>
      </c>
      <c r="N11" s="277">
        <f ca="1">+'5. Flujo Agrícola'!O8*'3. Matriz I-C-B'!$E8</f>
        <v>4489130.9658137048</v>
      </c>
      <c r="O11" s="277">
        <f ca="1">+'5. Flujo Agrícola'!P8*'3. Matriz I-C-B'!$E8</f>
        <v>4489130.9658137048</v>
      </c>
      <c r="P11" s="277">
        <f ca="1">+'5. Flujo Agrícola'!Q8*'3. Matriz I-C-B'!$E8</f>
        <v>4489130.9658137048</v>
      </c>
      <c r="Q11" s="277">
        <f ca="1">+'5. Flujo Agrícola'!R8*'3. Matriz I-C-B'!$E8</f>
        <v>4489130.9658137048</v>
      </c>
      <c r="R11" s="277">
        <f ca="1">+'5. Flujo Agrícola'!S8*'3. Matriz I-C-B'!$E8</f>
        <v>4489130.9658137048</v>
      </c>
      <c r="S11" s="277">
        <f ca="1">+'5. Flujo Agrícola'!T8*'3. Matriz I-C-B'!$E8</f>
        <v>4489130.9658137048</v>
      </c>
      <c r="T11" s="277">
        <f ca="1">+'5. Flujo Agrícola'!U8*'3. Matriz I-C-B'!$E8</f>
        <v>4489130.9658137048</v>
      </c>
      <c r="U11" s="277">
        <f ca="1">+'5. Flujo Agrícola'!V8*'3. Matriz I-C-B'!$E8</f>
        <v>4489130.9658137048</v>
      </c>
      <c r="V11" s="277">
        <f ca="1">+'5. Flujo Agrícola'!W8*'3. Matriz I-C-B'!$E8</f>
        <v>4489130.9658137048</v>
      </c>
      <c r="W11" s="277">
        <f ca="1">+'5. Flujo Agrícola'!X8*'3. Matriz I-C-B'!$E8</f>
        <v>4489130.9658137048</v>
      </c>
      <c r="X11" s="277">
        <f ca="1">+'5. Flujo Agrícola'!Y8*'3. Matriz I-C-B'!$E8</f>
        <v>4489130.9658137048</v>
      </c>
      <c r="Y11" s="277">
        <f ca="1">+'5. Flujo Agrícola'!Z8*'3. Matriz I-C-B'!$E8</f>
        <v>4489130.9658137048</v>
      </c>
      <c r="Z11" s="277">
        <f ca="1">+'5. Flujo Agrícola'!AA8*'3. Matriz I-C-B'!$E8</f>
        <v>4489130.9658137048</v>
      </c>
      <c r="AA11" s="277">
        <f ca="1">+'5. Flujo Agrícola'!AB8*'3. Matriz I-C-B'!$E8</f>
        <v>4489130.9658137048</v>
      </c>
      <c r="AB11" s="277">
        <f ca="1">+'5. Flujo Agrícola'!AC8*'3. Matriz I-C-B'!$E8</f>
        <v>4489130.9658137048</v>
      </c>
      <c r="AC11" s="277">
        <f ca="1">+'5. Flujo Agrícola'!AD8*'3. Matriz I-C-B'!$E8</f>
        <v>4489130.9658137048</v>
      </c>
      <c r="AD11" s="277">
        <f ca="1">+'5. Flujo Agrícola'!AE8*'3. Matriz I-C-B'!$E8</f>
        <v>4489130.9658137048</v>
      </c>
      <c r="AE11" s="277">
        <f ca="1">+'5. Flujo Agrícola'!AF8*'3. Matriz I-C-B'!$E8</f>
        <v>4489130.9658137048</v>
      </c>
      <c r="AF11" s="277">
        <f ca="1">+'5. Flujo Agrícola'!AG8*'3. Matriz I-C-B'!$E8</f>
        <v>4489130.9658137048</v>
      </c>
    </row>
    <row r="12" spans="1:32" x14ac:dyDescent="0.25">
      <c r="A12" s="275" t="str">
        <f>+'5. Flujo Agrícola'!B9</f>
        <v>Melón</v>
      </c>
      <c r="B12" s="277">
        <f ca="1">+'5. Flujo Agrícola'!C9*'3. Matriz I-C-B'!$E9</f>
        <v>25546608.36547387</v>
      </c>
      <c r="C12" s="277">
        <f ca="1">+'5. Flujo Agrícola'!D9*'3. Matriz I-C-B'!$E9</f>
        <v>25546608.36547387</v>
      </c>
      <c r="D12" s="277">
        <f ca="1">+'5. Flujo Agrícola'!E9*'3. Matriz I-C-B'!$E9</f>
        <v>25546608.36547387</v>
      </c>
      <c r="E12" s="277">
        <f ca="1">+'5. Flujo Agrícola'!F9*'3. Matriz I-C-B'!$E9</f>
        <v>25546608.36547387</v>
      </c>
      <c r="F12" s="277">
        <f ca="1">+'5. Flujo Agrícola'!G9*'3. Matriz I-C-B'!$E9</f>
        <v>25546608.36547387</v>
      </c>
      <c r="G12" s="277">
        <f ca="1">+'5. Flujo Agrícola'!H9*'3. Matriz I-C-B'!$E9</f>
        <v>25546608.36547387</v>
      </c>
      <c r="H12" s="277">
        <f ca="1">+'5. Flujo Agrícola'!I9*'3. Matriz I-C-B'!$E9</f>
        <v>25546608.36547387</v>
      </c>
      <c r="I12" s="277">
        <f ca="1">+'5. Flujo Agrícola'!J9*'3. Matriz I-C-B'!$E9</f>
        <v>25546608.36547387</v>
      </c>
      <c r="J12" s="277">
        <f ca="1">+'5. Flujo Agrícola'!K9*'3. Matriz I-C-B'!$E9</f>
        <v>25546608.36547387</v>
      </c>
      <c r="K12" s="277">
        <f ca="1">+'5. Flujo Agrícola'!L9*'3. Matriz I-C-B'!$E9</f>
        <v>25546608.36547387</v>
      </c>
      <c r="L12" s="277">
        <f ca="1">+'5. Flujo Agrícola'!M9*'3. Matriz I-C-B'!$E9</f>
        <v>25546608.36547387</v>
      </c>
      <c r="M12" s="277">
        <f ca="1">+'5. Flujo Agrícola'!N9*'3. Matriz I-C-B'!$E9</f>
        <v>25546608.36547387</v>
      </c>
      <c r="N12" s="277">
        <f ca="1">+'5. Flujo Agrícola'!O9*'3. Matriz I-C-B'!$E9</f>
        <v>25546608.36547387</v>
      </c>
      <c r="O12" s="277">
        <f ca="1">+'5. Flujo Agrícola'!P9*'3. Matriz I-C-B'!$E9</f>
        <v>25546608.36547387</v>
      </c>
      <c r="P12" s="277">
        <f ca="1">+'5. Flujo Agrícola'!Q9*'3. Matriz I-C-B'!$E9</f>
        <v>25546608.36547387</v>
      </c>
      <c r="Q12" s="277">
        <f ca="1">+'5. Flujo Agrícola'!R9*'3. Matriz I-C-B'!$E9</f>
        <v>25546608.36547387</v>
      </c>
      <c r="R12" s="277">
        <f ca="1">+'5. Flujo Agrícola'!S9*'3. Matriz I-C-B'!$E9</f>
        <v>25546608.36547387</v>
      </c>
      <c r="S12" s="277">
        <f ca="1">+'5. Flujo Agrícola'!T9*'3. Matriz I-C-B'!$E9</f>
        <v>25546608.36547387</v>
      </c>
      <c r="T12" s="277">
        <f ca="1">+'5. Flujo Agrícola'!U9*'3. Matriz I-C-B'!$E9</f>
        <v>25546608.36547387</v>
      </c>
      <c r="U12" s="277">
        <f ca="1">+'5. Flujo Agrícola'!V9*'3. Matriz I-C-B'!$E9</f>
        <v>25546608.36547387</v>
      </c>
      <c r="V12" s="277">
        <f ca="1">+'5. Flujo Agrícola'!W9*'3. Matriz I-C-B'!$E9</f>
        <v>25546608.36547387</v>
      </c>
      <c r="W12" s="277">
        <f ca="1">+'5. Flujo Agrícola'!X9*'3. Matriz I-C-B'!$E9</f>
        <v>25546608.36547387</v>
      </c>
      <c r="X12" s="277">
        <f ca="1">+'5. Flujo Agrícola'!Y9*'3. Matriz I-C-B'!$E9</f>
        <v>25546608.36547387</v>
      </c>
      <c r="Y12" s="277">
        <f ca="1">+'5. Flujo Agrícola'!Z9*'3. Matriz I-C-B'!$E9</f>
        <v>25546608.36547387</v>
      </c>
      <c r="Z12" s="277">
        <f ca="1">+'5. Flujo Agrícola'!AA9*'3. Matriz I-C-B'!$E9</f>
        <v>25546608.36547387</v>
      </c>
      <c r="AA12" s="277">
        <f ca="1">+'5. Flujo Agrícola'!AB9*'3. Matriz I-C-B'!$E9</f>
        <v>25546608.36547387</v>
      </c>
      <c r="AB12" s="277">
        <f ca="1">+'5. Flujo Agrícola'!AC9*'3. Matriz I-C-B'!$E9</f>
        <v>25546608.36547387</v>
      </c>
      <c r="AC12" s="277">
        <f ca="1">+'5. Flujo Agrícola'!AD9*'3. Matriz I-C-B'!$E9</f>
        <v>25546608.36547387</v>
      </c>
      <c r="AD12" s="277">
        <f ca="1">+'5. Flujo Agrícola'!AE9*'3. Matriz I-C-B'!$E9</f>
        <v>25546608.36547387</v>
      </c>
      <c r="AE12" s="277">
        <f ca="1">+'5. Flujo Agrícola'!AF9*'3. Matriz I-C-B'!$E9</f>
        <v>25546608.36547387</v>
      </c>
      <c r="AF12" s="277">
        <f ca="1">+'5. Flujo Agrícola'!AG9*'3. Matriz I-C-B'!$E9</f>
        <v>25546608.36547387</v>
      </c>
    </row>
    <row r="13" spans="1:32" x14ac:dyDescent="0.25">
      <c r="A13" s="275" t="str">
        <f>+'5. Flujo Agrícola'!B10</f>
        <v>Poroto verde</v>
      </c>
      <c r="B13" s="277">
        <f ca="1">+'5. Flujo Agrícola'!C10*'3. Matriz I-C-B'!$E10</f>
        <v>27335109.179259919</v>
      </c>
      <c r="C13" s="277">
        <f ca="1">+'5. Flujo Agrícola'!D10*'3. Matriz I-C-B'!$E10</f>
        <v>27335109.179259919</v>
      </c>
      <c r="D13" s="277">
        <f ca="1">+'5. Flujo Agrícola'!E10*'3. Matriz I-C-B'!$E10</f>
        <v>27335109.179259919</v>
      </c>
      <c r="E13" s="277">
        <f ca="1">+'5. Flujo Agrícola'!F10*'3. Matriz I-C-B'!$E10</f>
        <v>27335109.179259919</v>
      </c>
      <c r="F13" s="277">
        <f ca="1">+'5. Flujo Agrícola'!G10*'3. Matriz I-C-B'!$E10</f>
        <v>27335109.179259919</v>
      </c>
      <c r="G13" s="277">
        <f ca="1">+'5. Flujo Agrícola'!H10*'3. Matriz I-C-B'!$E10</f>
        <v>27335109.179259919</v>
      </c>
      <c r="H13" s="277">
        <f ca="1">+'5. Flujo Agrícola'!I10*'3. Matriz I-C-B'!$E10</f>
        <v>27335109.179259919</v>
      </c>
      <c r="I13" s="277">
        <f ca="1">+'5. Flujo Agrícola'!J10*'3. Matriz I-C-B'!$E10</f>
        <v>27335109.179259919</v>
      </c>
      <c r="J13" s="277">
        <f ca="1">+'5. Flujo Agrícola'!K10*'3. Matriz I-C-B'!$E10</f>
        <v>27335109.179259919</v>
      </c>
      <c r="K13" s="277">
        <f ca="1">+'5. Flujo Agrícola'!L10*'3. Matriz I-C-B'!$E10</f>
        <v>27335109.179259919</v>
      </c>
      <c r="L13" s="277">
        <f ca="1">+'5. Flujo Agrícola'!M10*'3. Matriz I-C-B'!$E10</f>
        <v>27335109.179259919</v>
      </c>
      <c r="M13" s="277">
        <f ca="1">+'5. Flujo Agrícola'!N10*'3. Matriz I-C-B'!$E10</f>
        <v>27335109.179259919</v>
      </c>
      <c r="N13" s="277">
        <f ca="1">+'5. Flujo Agrícola'!O10*'3. Matriz I-C-B'!$E10</f>
        <v>27335109.179259919</v>
      </c>
      <c r="O13" s="277">
        <f ca="1">+'5. Flujo Agrícola'!P10*'3. Matriz I-C-B'!$E10</f>
        <v>27335109.179259919</v>
      </c>
      <c r="P13" s="277">
        <f ca="1">+'5. Flujo Agrícola'!Q10*'3. Matriz I-C-B'!$E10</f>
        <v>27335109.179259919</v>
      </c>
      <c r="Q13" s="277">
        <f ca="1">+'5. Flujo Agrícola'!R10*'3. Matriz I-C-B'!$E10</f>
        <v>27335109.179259919</v>
      </c>
      <c r="R13" s="277">
        <f ca="1">+'5. Flujo Agrícola'!S10*'3. Matriz I-C-B'!$E10</f>
        <v>27335109.179259919</v>
      </c>
      <c r="S13" s="277">
        <f ca="1">+'5. Flujo Agrícola'!T10*'3. Matriz I-C-B'!$E10</f>
        <v>27335109.179259919</v>
      </c>
      <c r="T13" s="277">
        <f ca="1">+'5. Flujo Agrícola'!U10*'3. Matriz I-C-B'!$E10</f>
        <v>27335109.179259919</v>
      </c>
      <c r="U13" s="277">
        <f ca="1">+'5. Flujo Agrícola'!V10*'3. Matriz I-C-B'!$E10</f>
        <v>27335109.179259919</v>
      </c>
      <c r="V13" s="277">
        <f ca="1">+'5. Flujo Agrícola'!W10*'3. Matriz I-C-B'!$E10</f>
        <v>27335109.179259919</v>
      </c>
      <c r="W13" s="277">
        <f ca="1">+'5. Flujo Agrícola'!X10*'3. Matriz I-C-B'!$E10</f>
        <v>27335109.179259919</v>
      </c>
      <c r="X13" s="277">
        <f ca="1">+'5. Flujo Agrícola'!Y10*'3. Matriz I-C-B'!$E10</f>
        <v>27335109.179259919</v>
      </c>
      <c r="Y13" s="277">
        <f ca="1">+'5. Flujo Agrícola'!Z10*'3. Matriz I-C-B'!$E10</f>
        <v>27335109.179259919</v>
      </c>
      <c r="Z13" s="277">
        <f ca="1">+'5. Flujo Agrícola'!AA10*'3. Matriz I-C-B'!$E10</f>
        <v>27335109.179259919</v>
      </c>
      <c r="AA13" s="277">
        <f ca="1">+'5. Flujo Agrícola'!AB10*'3. Matriz I-C-B'!$E10</f>
        <v>27335109.179259919</v>
      </c>
      <c r="AB13" s="277">
        <f ca="1">+'5. Flujo Agrícola'!AC10*'3. Matriz I-C-B'!$E10</f>
        <v>27335109.179259919</v>
      </c>
      <c r="AC13" s="277">
        <f ca="1">+'5. Flujo Agrícola'!AD10*'3. Matriz I-C-B'!$E10</f>
        <v>27335109.179259919</v>
      </c>
      <c r="AD13" s="277">
        <f ca="1">+'5. Flujo Agrícola'!AE10*'3. Matriz I-C-B'!$E10</f>
        <v>27335109.179259919</v>
      </c>
      <c r="AE13" s="277">
        <f ca="1">+'5. Flujo Agrícola'!AF10*'3. Matriz I-C-B'!$E10</f>
        <v>27335109.179259919</v>
      </c>
      <c r="AF13" s="277">
        <f ca="1">+'5. Flujo Agrícola'!AG10*'3. Matriz I-C-B'!$E10</f>
        <v>27335109.179259919</v>
      </c>
    </row>
    <row r="14" spans="1:32" x14ac:dyDescent="0.25">
      <c r="A14" s="275" t="str">
        <f>+'5. Flujo Agrícola'!B11</f>
        <v>Tomate</v>
      </c>
      <c r="B14" s="277">
        <f ca="1">+'5. Flujo Agrícola'!C11*'3. Matriz I-C-B'!$E11</f>
        <v>118066956.55745108</v>
      </c>
      <c r="C14" s="277">
        <f ca="1">+'5. Flujo Agrícola'!D11*'3. Matriz I-C-B'!$E11</f>
        <v>118066956.55745108</v>
      </c>
      <c r="D14" s="277">
        <f ca="1">+'5. Flujo Agrícola'!E11*'3. Matriz I-C-B'!$E11</f>
        <v>118066956.55745108</v>
      </c>
      <c r="E14" s="277">
        <f ca="1">+'5. Flujo Agrícola'!F11*'3. Matriz I-C-B'!$E11</f>
        <v>118066956.55745108</v>
      </c>
      <c r="F14" s="277">
        <f ca="1">+'5. Flujo Agrícola'!G11*'3. Matriz I-C-B'!$E11</f>
        <v>118066956.55745108</v>
      </c>
      <c r="G14" s="277">
        <f ca="1">+'5. Flujo Agrícola'!H11*'3. Matriz I-C-B'!$E11</f>
        <v>118066956.55745108</v>
      </c>
      <c r="H14" s="277">
        <f ca="1">+'5. Flujo Agrícola'!I11*'3. Matriz I-C-B'!$E11</f>
        <v>118066956.55745108</v>
      </c>
      <c r="I14" s="277">
        <f ca="1">+'5. Flujo Agrícola'!J11*'3. Matriz I-C-B'!$E11</f>
        <v>118066956.55745108</v>
      </c>
      <c r="J14" s="277">
        <f ca="1">+'5. Flujo Agrícola'!K11*'3. Matriz I-C-B'!$E11</f>
        <v>118066956.55745108</v>
      </c>
      <c r="K14" s="277">
        <f ca="1">+'5. Flujo Agrícola'!L11*'3. Matriz I-C-B'!$E11</f>
        <v>118066956.55745108</v>
      </c>
      <c r="L14" s="277">
        <f ca="1">+'5. Flujo Agrícola'!M11*'3. Matriz I-C-B'!$E11</f>
        <v>118066956.55745108</v>
      </c>
      <c r="M14" s="277">
        <f ca="1">+'5. Flujo Agrícola'!N11*'3. Matriz I-C-B'!$E11</f>
        <v>118066956.55745108</v>
      </c>
      <c r="N14" s="277">
        <f ca="1">+'5. Flujo Agrícola'!O11*'3. Matriz I-C-B'!$E11</f>
        <v>118066956.55745108</v>
      </c>
      <c r="O14" s="277">
        <f ca="1">+'5. Flujo Agrícola'!P11*'3. Matriz I-C-B'!$E11</f>
        <v>118066956.55745108</v>
      </c>
      <c r="P14" s="277">
        <f ca="1">+'5. Flujo Agrícola'!Q11*'3. Matriz I-C-B'!$E11</f>
        <v>118066956.55745108</v>
      </c>
      <c r="Q14" s="277">
        <f ca="1">+'5. Flujo Agrícola'!R11*'3. Matriz I-C-B'!$E11</f>
        <v>118066956.55745108</v>
      </c>
      <c r="R14" s="277">
        <f ca="1">+'5. Flujo Agrícola'!S11*'3. Matriz I-C-B'!$E11</f>
        <v>118066956.55745108</v>
      </c>
      <c r="S14" s="277">
        <f ca="1">+'5. Flujo Agrícola'!T11*'3. Matriz I-C-B'!$E11</f>
        <v>118066956.55745108</v>
      </c>
      <c r="T14" s="277">
        <f ca="1">+'5. Flujo Agrícola'!U11*'3. Matriz I-C-B'!$E11</f>
        <v>118066956.55745108</v>
      </c>
      <c r="U14" s="277">
        <f ca="1">+'5. Flujo Agrícola'!V11*'3. Matriz I-C-B'!$E11</f>
        <v>118066956.55745108</v>
      </c>
      <c r="V14" s="277">
        <f ca="1">+'5. Flujo Agrícola'!W11*'3. Matriz I-C-B'!$E11</f>
        <v>118066956.55745108</v>
      </c>
      <c r="W14" s="277">
        <f ca="1">+'5. Flujo Agrícola'!X11*'3. Matriz I-C-B'!$E11</f>
        <v>118066956.55745108</v>
      </c>
      <c r="X14" s="277">
        <f ca="1">+'5. Flujo Agrícola'!Y11*'3. Matriz I-C-B'!$E11</f>
        <v>118066956.55745108</v>
      </c>
      <c r="Y14" s="277">
        <f ca="1">+'5. Flujo Agrícola'!Z11*'3. Matriz I-C-B'!$E11</f>
        <v>118066956.55745108</v>
      </c>
      <c r="Z14" s="277">
        <f ca="1">+'5. Flujo Agrícola'!AA11*'3. Matriz I-C-B'!$E11</f>
        <v>118066956.55745108</v>
      </c>
      <c r="AA14" s="277">
        <f ca="1">+'5. Flujo Agrícola'!AB11*'3. Matriz I-C-B'!$E11</f>
        <v>118066956.55745108</v>
      </c>
      <c r="AB14" s="277">
        <f ca="1">+'5. Flujo Agrícola'!AC11*'3. Matriz I-C-B'!$E11</f>
        <v>118066956.55745108</v>
      </c>
      <c r="AC14" s="277">
        <f ca="1">+'5. Flujo Agrícola'!AD11*'3. Matriz I-C-B'!$E11</f>
        <v>118066956.55745108</v>
      </c>
      <c r="AD14" s="277">
        <f ca="1">+'5. Flujo Agrícola'!AE11*'3. Matriz I-C-B'!$E11</f>
        <v>118066956.55745108</v>
      </c>
      <c r="AE14" s="277">
        <f ca="1">+'5. Flujo Agrícola'!AF11*'3. Matriz I-C-B'!$E11</f>
        <v>118066956.55745108</v>
      </c>
      <c r="AF14" s="277">
        <f ca="1">+'5. Flujo Agrícola'!AG11*'3. Matriz I-C-B'!$E11</f>
        <v>118066956.55745108</v>
      </c>
    </row>
    <row r="15" spans="1:32" x14ac:dyDescent="0.25">
      <c r="A15" s="275" t="str">
        <f>+'5. Flujo Agrícola'!B12</f>
        <v>Kiwi</v>
      </c>
      <c r="B15" s="277">
        <f ca="1">+'5. Flujo Agrícola'!C12*'3. Matriz I-C-B'!$E12</f>
        <v>351225843.6297226</v>
      </c>
      <c r="C15" s="277">
        <f ca="1">+'5. Flujo Agrícola'!D12*'3. Matriz I-C-B'!$E12</f>
        <v>351225843.6297226</v>
      </c>
      <c r="D15" s="277">
        <f ca="1">+'5. Flujo Agrícola'!E12*'3. Matriz I-C-B'!$E12</f>
        <v>351225843.6297226</v>
      </c>
      <c r="E15" s="277">
        <f ca="1">+'5. Flujo Agrícola'!F12*'3. Matriz I-C-B'!$E12</f>
        <v>351225843.6297226</v>
      </c>
      <c r="F15" s="277">
        <f ca="1">+'5. Flujo Agrícola'!G12*'3. Matriz I-C-B'!$E12</f>
        <v>351225843.6297226</v>
      </c>
      <c r="G15" s="277">
        <f ca="1">+'5. Flujo Agrícola'!H12*'3. Matriz I-C-B'!$E12</f>
        <v>351225843.6297226</v>
      </c>
      <c r="H15" s="277">
        <f ca="1">+'5. Flujo Agrícola'!I12*'3. Matriz I-C-B'!$E12</f>
        <v>351225843.6297226</v>
      </c>
      <c r="I15" s="277">
        <f ca="1">+'5. Flujo Agrícola'!J12*'3. Matriz I-C-B'!$E12</f>
        <v>351225843.6297226</v>
      </c>
      <c r="J15" s="277">
        <f ca="1">+'5. Flujo Agrícola'!K12*'3. Matriz I-C-B'!$E12</f>
        <v>351225843.6297226</v>
      </c>
      <c r="K15" s="277">
        <f ca="1">+'5. Flujo Agrícola'!L12*'3. Matriz I-C-B'!$E12</f>
        <v>351225843.6297226</v>
      </c>
      <c r="L15" s="277">
        <f ca="1">+'5. Flujo Agrícola'!M12*'3. Matriz I-C-B'!$E12</f>
        <v>351225843.6297226</v>
      </c>
      <c r="M15" s="277">
        <f ca="1">+'5. Flujo Agrícola'!N12*'3. Matriz I-C-B'!$E12</f>
        <v>351225843.6297226</v>
      </c>
      <c r="N15" s="277">
        <f ca="1">+'5. Flujo Agrícola'!O12*'3. Matriz I-C-B'!$E12</f>
        <v>351225843.6297226</v>
      </c>
      <c r="O15" s="277">
        <f ca="1">+'5. Flujo Agrícola'!P12*'3. Matriz I-C-B'!$E12</f>
        <v>351225843.6297226</v>
      </c>
      <c r="P15" s="277">
        <f ca="1">+'5. Flujo Agrícola'!Q12*'3. Matriz I-C-B'!$E12</f>
        <v>351225843.6297226</v>
      </c>
      <c r="Q15" s="277">
        <f ca="1">+'5. Flujo Agrícola'!R12*'3. Matriz I-C-B'!$E12</f>
        <v>351225843.6297226</v>
      </c>
      <c r="R15" s="277">
        <f ca="1">+'5. Flujo Agrícola'!S12*'3. Matriz I-C-B'!$E12</f>
        <v>351225843.6297226</v>
      </c>
      <c r="S15" s="277">
        <f ca="1">+'5. Flujo Agrícola'!T12*'3. Matriz I-C-B'!$E12</f>
        <v>351225843.6297226</v>
      </c>
      <c r="T15" s="277">
        <f ca="1">+'5. Flujo Agrícola'!U12*'3. Matriz I-C-B'!$E12</f>
        <v>351225843.6297226</v>
      </c>
      <c r="U15" s="277">
        <f ca="1">+'5. Flujo Agrícola'!V12*'3. Matriz I-C-B'!$E12</f>
        <v>351225843.6297226</v>
      </c>
      <c r="V15" s="277">
        <f ca="1">+'5. Flujo Agrícola'!W12*'3. Matriz I-C-B'!$E12</f>
        <v>351225843.6297226</v>
      </c>
      <c r="W15" s="277">
        <f ca="1">+'5. Flujo Agrícola'!X12*'3. Matriz I-C-B'!$E12</f>
        <v>351225843.6297226</v>
      </c>
      <c r="X15" s="277">
        <f ca="1">+'5. Flujo Agrícola'!Y12*'3. Matriz I-C-B'!$E12</f>
        <v>351225843.6297226</v>
      </c>
      <c r="Y15" s="277">
        <f ca="1">+'5. Flujo Agrícola'!Z12*'3. Matriz I-C-B'!$E12</f>
        <v>351225843.6297226</v>
      </c>
      <c r="Z15" s="277">
        <f ca="1">+'5. Flujo Agrícola'!AA12*'3. Matriz I-C-B'!$E12</f>
        <v>351225843.6297226</v>
      </c>
      <c r="AA15" s="277">
        <f ca="1">+'5. Flujo Agrícola'!AB12*'3. Matriz I-C-B'!$E12</f>
        <v>351225843.6297226</v>
      </c>
      <c r="AB15" s="277">
        <f ca="1">+'5. Flujo Agrícola'!AC12*'3. Matriz I-C-B'!$E12</f>
        <v>351225843.6297226</v>
      </c>
      <c r="AC15" s="277">
        <f ca="1">+'5. Flujo Agrícola'!AD12*'3. Matriz I-C-B'!$E12</f>
        <v>351225843.6297226</v>
      </c>
      <c r="AD15" s="277">
        <f ca="1">+'5. Flujo Agrícola'!AE12*'3. Matriz I-C-B'!$E12</f>
        <v>351225843.6297226</v>
      </c>
      <c r="AE15" s="277">
        <f ca="1">+'5. Flujo Agrícola'!AF12*'3. Matriz I-C-B'!$E12</f>
        <v>351225843.6297226</v>
      </c>
      <c r="AF15" s="277">
        <f ca="1">+'5. Flujo Agrícola'!AG12*'3. Matriz I-C-B'!$E12</f>
        <v>351225843.6297226</v>
      </c>
    </row>
    <row r="16" spans="1:32" x14ac:dyDescent="0.25">
      <c r="A16" s="275" t="str">
        <f>+'5. Flujo Agrícola'!B13</f>
        <v>Manzano</v>
      </c>
      <c r="B16" s="277">
        <f ca="1">+'5. Flujo Agrícola'!C13*'3. Matriz I-C-B'!$E13</f>
        <v>136666770.37905976</v>
      </c>
      <c r="C16" s="277">
        <f ca="1">+'5. Flujo Agrícola'!D13*'3. Matriz I-C-B'!$E13</f>
        <v>136666770.37905976</v>
      </c>
      <c r="D16" s="277">
        <f ca="1">+'5. Flujo Agrícola'!E13*'3. Matriz I-C-B'!$E13</f>
        <v>136666770.37905976</v>
      </c>
      <c r="E16" s="277">
        <f ca="1">+'5. Flujo Agrícola'!F13*'3. Matriz I-C-B'!$E13</f>
        <v>136666770.37905976</v>
      </c>
      <c r="F16" s="277">
        <f ca="1">+'5. Flujo Agrícola'!G13*'3. Matriz I-C-B'!$E13</f>
        <v>136666770.37905976</v>
      </c>
      <c r="G16" s="277">
        <f ca="1">+'5. Flujo Agrícola'!H13*'3. Matriz I-C-B'!$E13</f>
        <v>136666770.37905976</v>
      </c>
      <c r="H16" s="277">
        <f ca="1">+'5. Flujo Agrícola'!I13*'3. Matriz I-C-B'!$E13</f>
        <v>136666770.37905976</v>
      </c>
      <c r="I16" s="277">
        <f ca="1">+'5. Flujo Agrícola'!J13*'3. Matriz I-C-B'!$E13</f>
        <v>136666770.37905976</v>
      </c>
      <c r="J16" s="277">
        <f ca="1">+'5. Flujo Agrícola'!K13*'3. Matriz I-C-B'!$E13</f>
        <v>136666770.37905976</v>
      </c>
      <c r="K16" s="277">
        <f ca="1">+'5. Flujo Agrícola'!L13*'3. Matriz I-C-B'!$E13</f>
        <v>136666770.37905976</v>
      </c>
      <c r="L16" s="277">
        <f ca="1">+'5. Flujo Agrícola'!M13*'3. Matriz I-C-B'!$E13</f>
        <v>136666770.37905976</v>
      </c>
      <c r="M16" s="277">
        <f ca="1">+'5. Flujo Agrícola'!N13*'3. Matriz I-C-B'!$E13</f>
        <v>136666770.37905976</v>
      </c>
      <c r="N16" s="277">
        <f ca="1">+'5. Flujo Agrícola'!O13*'3. Matriz I-C-B'!$E13</f>
        <v>136666770.37905976</v>
      </c>
      <c r="O16" s="277">
        <f ca="1">+'5. Flujo Agrícola'!P13*'3. Matriz I-C-B'!$E13</f>
        <v>136666770.37905976</v>
      </c>
      <c r="P16" s="277">
        <f ca="1">+'5. Flujo Agrícola'!Q13*'3. Matriz I-C-B'!$E13</f>
        <v>136666770.37905976</v>
      </c>
      <c r="Q16" s="277">
        <f ca="1">+'5. Flujo Agrícola'!R13*'3. Matriz I-C-B'!$E13</f>
        <v>136666770.37905976</v>
      </c>
      <c r="R16" s="277">
        <f ca="1">+'5. Flujo Agrícola'!S13*'3. Matriz I-C-B'!$E13</f>
        <v>136666770.37905976</v>
      </c>
      <c r="S16" s="277">
        <f ca="1">+'5. Flujo Agrícola'!T13*'3. Matriz I-C-B'!$E13</f>
        <v>136666770.37905976</v>
      </c>
      <c r="T16" s="277">
        <f ca="1">+'5. Flujo Agrícola'!U13*'3. Matriz I-C-B'!$E13</f>
        <v>136666770.37905976</v>
      </c>
      <c r="U16" s="277">
        <f ca="1">+'5. Flujo Agrícola'!V13*'3. Matriz I-C-B'!$E13</f>
        <v>136666770.37905976</v>
      </c>
      <c r="V16" s="277">
        <f ca="1">+'5. Flujo Agrícola'!W13*'3. Matriz I-C-B'!$E13</f>
        <v>136666770.37905976</v>
      </c>
      <c r="W16" s="277">
        <f ca="1">+'5. Flujo Agrícola'!X13*'3. Matriz I-C-B'!$E13</f>
        <v>136666770.37905976</v>
      </c>
      <c r="X16" s="277">
        <f ca="1">+'5. Flujo Agrícola'!Y13*'3. Matriz I-C-B'!$E13</f>
        <v>136666770.37905976</v>
      </c>
      <c r="Y16" s="277">
        <f ca="1">+'5. Flujo Agrícola'!Z13*'3. Matriz I-C-B'!$E13</f>
        <v>136666770.37905976</v>
      </c>
      <c r="Z16" s="277">
        <f ca="1">+'5. Flujo Agrícola'!AA13*'3. Matriz I-C-B'!$E13</f>
        <v>136666770.37905976</v>
      </c>
      <c r="AA16" s="277">
        <f ca="1">+'5. Flujo Agrícola'!AB13*'3. Matriz I-C-B'!$E13</f>
        <v>136666770.37905976</v>
      </c>
      <c r="AB16" s="277">
        <f ca="1">+'5. Flujo Agrícola'!AC13*'3. Matriz I-C-B'!$E13</f>
        <v>136666770.37905976</v>
      </c>
      <c r="AC16" s="277">
        <f ca="1">+'5. Flujo Agrícola'!AD13*'3. Matriz I-C-B'!$E13</f>
        <v>136666770.37905976</v>
      </c>
      <c r="AD16" s="277">
        <f ca="1">+'5. Flujo Agrícola'!AE13*'3. Matriz I-C-B'!$E13</f>
        <v>136666770.37905976</v>
      </c>
      <c r="AE16" s="277">
        <f ca="1">+'5. Flujo Agrícola'!AF13*'3. Matriz I-C-B'!$E13</f>
        <v>136666770.37905976</v>
      </c>
      <c r="AF16" s="277">
        <f ca="1">+'5. Flujo Agrícola'!AG13*'3. Matriz I-C-B'!$E13</f>
        <v>136666770.37905976</v>
      </c>
    </row>
    <row r="17" spans="1:32" x14ac:dyDescent="0.25">
      <c r="A17" s="275" t="str">
        <f>+'5. Flujo Agrícola'!B14</f>
        <v>Limón</v>
      </c>
      <c r="B17" s="277">
        <f ca="1">+'5. Flujo Agrícola'!C14*'3. Matriz I-C-B'!$E14</f>
        <v>193177850.86599818</v>
      </c>
      <c r="C17" s="277">
        <f ca="1">+'5. Flujo Agrícola'!D14*'3. Matriz I-C-B'!$E14</f>
        <v>193177850.86599818</v>
      </c>
      <c r="D17" s="277">
        <f ca="1">+'5. Flujo Agrícola'!E14*'3. Matriz I-C-B'!$E14</f>
        <v>193177850.86599818</v>
      </c>
      <c r="E17" s="277">
        <f ca="1">+'5. Flujo Agrícola'!F14*'3. Matriz I-C-B'!$E14</f>
        <v>193177850.86599818</v>
      </c>
      <c r="F17" s="277">
        <f ca="1">+'5. Flujo Agrícola'!G14*'3. Matriz I-C-B'!$E14</f>
        <v>193177850.86599818</v>
      </c>
      <c r="G17" s="277">
        <f ca="1">+'5. Flujo Agrícola'!H14*'3. Matriz I-C-B'!$E14</f>
        <v>193177850.86599818</v>
      </c>
      <c r="H17" s="277">
        <f ca="1">+'5. Flujo Agrícola'!I14*'3. Matriz I-C-B'!$E14</f>
        <v>193177850.86599818</v>
      </c>
      <c r="I17" s="277">
        <f ca="1">+'5. Flujo Agrícola'!J14*'3. Matriz I-C-B'!$E14</f>
        <v>193177850.86599818</v>
      </c>
      <c r="J17" s="277">
        <f ca="1">+'5. Flujo Agrícola'!K14*'3. Matriz I-C-B'!$E14</f>
        <v>193177850.86599818</v>
      </c>
      <c r="K17" s="277">
        <f ca="1">+'5. Flujo Agrícola'!L14*'3. Matriz I-C-B'!$E14</f>
        <v>193177850.86599818</v>
      </c>
      <c r="L17" s="277">
        <f ca="1">+'5. Flujo Agrícola'!M14*'3. Matriz I-C-B'!$E14</f>
        <v>193177850.86599818</v>
      </c>
      <c r="M17" s="277">
        <f ca="1">+'5. Flujo Agrícola'!N14*'3. Matriz I-C-B'!$E14</f>
        <v>193177850.86599818</v>
      </c>
      <c r="N17" s="277">
        <f ca="1">+'5. Flujo Agrícola'!O14*'3. Matriz I-C-B'!$E14</f>
        <v>193177850.86599818</v>
      </c>
      <c r="O17" s="277">
        <f ca="1">+'5. Flujo Agrícola'!P14*'3. Matriz I-C-B'!$E14</f>
        <v>193177850.86599818</v>
      </c>
      <c r="P17" s="277">
        <f ca="1">+'5. Flujo Agrícola'!Q14*'3. Matriz I-C-B'!$E14</f>
        <v>193177850.86599818</v>
      </c>
      <c r="Q17" s="277">
        <f ca="1">+'5. Flujo Agrícola'!R14*'3. Matriz I-C-B'!$E14</f>
        <v>193177850.86599818</v>
      </c>
      <c r="R17" s="277">
        <f ca="1">+'5. Flujo Agrícola'!S14*'3. Matriz I-C-B'!$E14</f>
        <v>193177850.86599818</v>
      </c>
      <c r="S17" s="277">
        <f ca="1">+'5. Flujo Agrícola'!T14*'3. Matriz I-C-B'!$E14</f>
        <v>193177850.86599818</v>
      </c>
      <c r="T17" s="277">
        <f ca="1">+'5. Flujo Agrícola'!U14*'3. Matriz I-C-B'!$E14</f>
        <v>193177850.86599818</v>
      </c>
      <c r="U17" s="277">
        <f ca="1">+'5. Flujo Agrícola'!V14*'3. Matriz I-C-B'!$E14</f>
        <v>193177850.86599818</v>
      </c>
      <c r="V17" s="277">
        <f ca="1">+'5. Flujo Agrícola'!W14*'3. Matriz I-C-B'!$E14</f>
        <v>193177850.86599818</v>
      </c>
      <c r="W17" s="277">
        <f ca="1">+'5. Flujo Agrícola'!X14*'3. Matriz I-C-B'!$E14</f>
        <v>193177850.86599818</v>
      </c>
      <c r="X17" s="277">
        <f ca="1">+'5. Flujo Agrícola'!Y14*'3. Matriz I-C-B'!$E14</f>
        <v>193177850.86599818</v>
      </c>
      <c r="Y17" s="277">
        <f ca="1">+'5. Flujo Agrícola'!Z14*'3. Matriz I-C-B'!$E14</f>
        <v>193177850.86599818</v>
      </c>
      <c r="Z17" s="277">
        <f ca="1">+'5. Flujo Agrícola'!AA14*'3. Matriz I-C-B'!$E14</f>
        <v>193177850.86599818</v>
      </c>
      <c r="AA17" s="277">
        <f ca="1">+'5. Flujo Agrícola'!AB14*'3. Matriz I-C-B'!$E14</f>
        <v>193177850.86599818</v>
      </c>
      <c r="AB17" s="277">
        <f ca="1">+'5. Flujo Agrícola'!AC14*'3. Matriz I-C-B'!$E14</f>
        <v>193177850.86599818</v>
      </c>
      <c r="AC17" s="277">
        <f ca="1">+'5. Flujo Agrícola'!AD14*'3. Matriz I-C-B'!$E14</f>
        <v>193177850.86599818</v>
      </c>
      <c r="AD17" s="277">
        <f ca="1">+'5. Flujo Agrícola'!AE14*'3. Matriz I-C-B'!$E14</f>
        <v>193177850.86599818</v>
      </c>
      <c r="AE17" s="277">
        <f ca="1">+'5. Flujo Agrícola'!AF14*'3. Matriz I-C-B'!$E14</f>
        <v>193177850.86599818</v>
      </c>
      <c r="AF17" s="277">
        <f ca="1">+'5. Flujo Agrícola'!AG14*'3. Matriz I-C-B'!$E14</f>
        <v>193177850.86599818</v>
      </c>
    </row>
    <row r="18" spans="1:32" x14ac:dyDescent="0.25">
      <c r="A18" s="275" t="str">
        <f>+'5. Flujo Agrícola'!B15</f>
        <v>Olivo de mesa</v>
      </c>
      <c r="B18" s="277">
        <f ca="1">+'5. Flujo Agrícola'!C15*'3. Matriz I-C-B'!$E15</f>
        <v>54339160.515587978</v>
      </c>
      <c r="C18" s="277">
        <f ca="1">+'5. Flujo Agrícola'!D15*'3. Matriz I-C-B'!$E15</f>
        <v>54339160.515587978</v>
      </c>
      <c r="D18" s="277">
        <f ca="1">+'5. Flujo Agrícola'!E15*'3. Matriz I-C-B'!$E15</f>
        <v>54339160.515587978</v>
      </c>
      <c r="E18" s="277">
        <f ca="1">+'5. Flujo Agrícola'!F15*'3. Matriz I-C-B'!$E15</f>
        <v>54339160.515587978</v>
      </c>
      <c r="F18" s="277">
        <f ca="1">+'5. Flujo Agrícola'!G15*'3. Matriz I-C-B'!$E15</f>
        <v>54339160.515587978</v>
      </c>
      <c r="G18" s="277">
        <f ca="1">+'5. Flujo Agrícola'!H15*'3. Matriz I-C-B'!$E15</f>
        <v>54339160.515587978</v>
      </c>
      <c r="H18" s="277">
        <f ca="1">+'5. Flujo Agrícola'!I15*'3. Matriz I-C-B'!$E15</f>
        <v>54339160.515587978</v>
      </c>
      <c r="I18" s="277">
        <f ca="1">+'5. Flujo Agrícola'!J15*'3. Matriz I-C-B'!$E15</f>
        <v>54339160.515587978</v>
      </c>
      <c r="J18" s="277">
        <f ca="1">+'5. Flujo Agrícola'!K15*'3. Matriz I-C-B'!$E15</f>
        <v>54339160.515587978</v>
      </c>
      <c r="K18" s="277">
        <f ca="1">+'5. Flujo Agrícola'!L15*'3. Matriz I-C-B'!$E15</f>
        <v>54339160.515587978</v>
      </c>
      <c r="L18" s="277">
        <f ca="1">+'5. Flujo Agrícola'!M15*'3. Matriz I-C-B'!$E15</f>
        <v>54339160.515587978</v>
      </c>
      <c r="M18" s="277">
        <f ca="1">+'5. Flujo Agrícola'!N15*'3. Matriz I-C-B'!$E15</f>
        <v>54339160.515587978</v>
      </c>
      <c r="N18" s="277">
        <f ca="1">+'5. Flujo Agrícola'!O15*'3. Matriz I-C-B'!$E15</f>
        <v>54339160.515587978</v>
      </c>
      <c r="O18" s="277">
        <f ca="1">+'5. Flujo Agrícola'!P15*'3. Matriz I-C-B'!$E15</f>
        <v>54339160.515587978</v>
      </c>
      <c r="P18" s="277">
        <f ca="1">+'5. Flujo Agrícola'!Q15*'3. Matriz I-C-B'!$E15</f>
        <v>54339160.515587978</v>
      </c>
      <c r="Q18" s="277">
        <f ca="1">+'5. Flujo Agrícola'!R15*'3. Matriz I-C-B'!$E15</f>
        <v>54339160.515587978</v>
      </c>
      <c r="R18" s="277">
        <f ca="1">+'5. Flujo Agrícola'!S15*'3. Matriz I-C-B'!$E15</f>
        <v>54339160.515587978</v>
      </c>
      <c r="S18" s="277">
        <f ca="1">+'5. Flujo Agrícola'!T15*'3. Matriz I-C-B'!$E15</f>
        <v>54339160.515587978</v>
      </c>
      <c r="T18" s="277">
        <f ca="1">+'5. Flujo Agrícola'!U15*'3. Matriz I-C-B'!$E15</f>
        <v>54339160.515587978</v>
      </c>
      <c r="U18" s="277">
        <f ca="1">+'5. Flujo Agrícola'!V15*'3. Matriz I-C-B'!$E15</f>
        <v>54339160.515587978</v>
      </c>
      <c r="V18" s="277">
        <f ca="1">+'5. Flujo Agrícola'!W15*'3. Matriz I-C-B'!$E15</f>
        <v>54339160.515587978</v>
      </c>
      <c r="W18" s="277">
        <f ca="1">+'5. Flujo Agrícola'!X15*'3. Matriz I-C-B'!$E15</f>
        <v>54339160.515587978</v>
      </c>
      <c r="X18" s="277">
        <f ca="1">+'5. Flujo Agrícola'!Y15*'3. Matriz I-C-B'!$E15</f>
        <v>54339160.515587978</v>
      </c>
      <c r="Y18" s="277">
        <f ca="1">+'5. Flujo Agrícola'!Z15*'3. Matriz I-C-B'!$E15</f>
        <v>54339160.515587978</v>
      </c>
      <c r="Z18" s="277">
        <f ca="1">+'5. Flujo Agrícola'!AA15*'3. Matriz I-C-B'!$E15</f>
        <v>54339160.515587978</v>
      </c>
      <c r="AA18" s="277">
        <f ca="1">+'5. Flujo Agrícola'!AB15*'3. Matriz I-C-B'!$E15</f>
        <v>54339160.515587978</v>
      </c>
      <c r="AB18" s="277">
        <f ca="1">+'5. Flujo Agrícola'!AC15*'3. Matriz I-C-B'!$E15</f>
        <v>54339160.515587978</v>
      </c>
      <c r="AC18" s="277">
        <f ca="1">+'5. Flujo Agrícola'!AD15*'3. Matriz I-C-B'!$E15</f>
        <v>54339160.515587978</v>
      </c>
      <c r="AD18" s="277">
        <f ca="1">+'5. Flujo Agrícola'!AE15*'3. Matriz I-C-B'!$E15</f>
        <v>54339160.515587978</v>
      </c>
      <c r="AE18" s="277">
        <f ca="1">+'5. Flujo Agrícola'!AF15*'3. Matriz I-C-B'!$E15</f>
        <v>54339160.515587978</v>
      </c>
      <c r="AF18" s="277">
        <f ca="1">+'5. Flujo Agrícola'!AG15*'3. Matriz I-C-B'!$E15</f>
        <v>54339160.515587978</v>
      </c>
    </row>
    <row r="19" spans="1:32" x14ac:dyDescent="0.25">
      <c r="A19" s="275" t="str">
        <f>+'5. Flujo Agrícola'!B16</f>
        <v>Uva de mesa</v>
      </c>
      <c r="B19" s="277">
        <f ca="1">+'5. Flujo Agrícola'!C16*'3. Matriz I-C-B'!$E16</f>
        <v>39856346.328428179</v>
      </c>
      <c r="C19" s="277">
        <f ca="1">+'5. Flujo Agrícola'!D16*'3. Matriz I-C-B'!$E16</f>
        <v>39856346.328428179</v>
      </c>
      <c r="D19" s="277">
        <f ca="1">+'5. Flujo Agrícola'!E16*'3. Matriz I-C-B'!$E16</f>
        <v>39856346.328428179</v>
      </c>
      <c r="E19" s="277">
        <f ca="1">+'5. Flujo Agrícola'!F16*'3. Matriz I-C-B'!$E16</f>
        <v>39856346.328428179</v>
      </c>
      <c r="F19" s="277">
        <f ca="1">+'5. Flujo Agrícola'!G16*'3. Matriz I-C-B'!$E16</f>
        <v>39856346.328428179</v>
      </c>
      <c r="G19" s="277">
        <f ca="1">+'5. Flujo Agrícola'!H16*'3. Matriz I-C-B'!$E16</f>
        <v>39856346.328428179</v>
      </c>
      <c r="H19" s="277">
        <f ca="1">+'5. Flujo Agrícola'!I16*'3. Matriz I-C-B'!$E16</f>
        <v>39856346.328428179</v>
      </c>
      <c r="I19" s="277">
        <f ca="1">+'5. Flujo Agrícola'!J16*'3. Matriz I-C-B'!$E16</f>
        <v>39856346.328428179</v>
      </c>
      <c r="J19" s="277">
        <f ca="1">+'5. Flujo Agrícola'!K16*'3. Matriz I-C-B'!$E16</f>
        <v>39856346.328428179</v>
      </c>
      <c r="K19" s="277">
        <f ca="1">+'5. Flujo Agrícola'!L16*'3. Matriz I-C-B'!$E16</f>
        <v>39856346.328428179</v>
      </c>
      <c r="L19" s="277">
        <f ca="1">+'5. Flujo Agrícola'!M16*'3. Matriz I-C-B'!$E16</f>
        <v>39856346.328428179</v>
      </c>
      <c r="M19" s="277">
        <f ca="1">+'5. Flujo Agrícola'!N16*'3. Matriz I-C-B'!$E16</f>
        <v>39856346.328428179</v>
      </c>
      <c r="N19" s="277">
        <f ca="1">+'5. Flujo Agrícola'!O16*'3. Matriz I-C-B'!$E16</f>
        <v>39856346.328428179</v>
      </c>
      <c r="O19" s="277">
        <f ca="1">+'5. Flujo Agrícola'!P16*'3. Matriz I-C-B'!$E16</f>
        <v>39856346.328428179</v>
      </c>
      <c r="P19" s="277">
        <f ca="1">+'5. Flujo Agrícola'!Q16*'3. Matriz I-C-B'!$E16</f>
        <v>39856346.328428179</v>
      </c>
      <c r="Q19" s="277">
        <f ca="1">+'5. Flujo Agrícola'!R16*'3. Matriz I-C-B'!$E16</f>
        <v>39856346.328428179</v>
      </c>
      <c r="R19" s="277">
        <f ca="1">+'5. Flujo Agrícola'!S16*'3. Matriz I-C-B'!$E16</f>
        <v>39856346.328428179</v>
      </c>
      <c r="S19" s="277">
        <f ca="1">+'5. Flujo Agrícola'!T16*'3. Matriz I-C-B'!$E16</f>
        <v>39856346.328428179</v>
      </c>
      <c r="T19" s="277">
        <f ca="1">+'5. Flujo Agrícola'!U16*'3. Matriz I-C-B'!$E16</f>
        <v>39856346.328428179</v>
      </c>
      <c r="U19" s="277">
        <f ca="1">+'5. Flujo Agrícola'!V16*'3. Matriz I-C-B'!$E16</f>
        <v>39856346.328428179</v>
      </c>
      <c r="V19" s="277">
        <f ca="1">+'5. Flujo Agrícola'!W16*'3. Matriz I-C-B'!$E16</f>
        <v>39856346.328428179</v>
      </c>
      <c r="W19" s="277">
        <f ca="1">+'5. Flujo Agrícola'!X16*'3. Matriz I-C-B'!$E16</f>
        <v>39856346.328428179</v>
      </c>
      <c r="X19" s="277">
        <f ca="1">+'5. Flujo Agrícola'!Y16*'3. Matriz I-C-B'!$E16</f>
        <v>39856346.328428179</v>
      </c>
      <c r="Y19" s="277">
        <f ca="1">+'5. Flujo Agrícola'!Z16*'3. Matriz I-C-B'!$E16</f>
        <v>39856346.328428179</v>
      </c>
      <c r="Z19" s="277">
        <f ca="1">+'5. Flujo Agrícola'!AA16*'3. Matriz I-C-B'!$E16</f>
        <v>39856346.328428179</v>
      </c>
      <c r="AA19" s="277">
        <f ca="1">+'5. Flujo Agrícola'!AB16*'3. Matriz I-C-B'!$E16</f>
        <v>39856346.328428179</v>
      </c>
      <c r="AB19" s="277">
        <f ca="1">+'5. Flujo Agrícola'!AC16*'3. Matriz I-C-B'!$E16</f>
        <v>39856346.328428179</v>
      </c>
      <c r="AC19" s="277">
        <f ca="1">+'5. Flujo Agrícola'!AD16*'3. Matriz I-C-B'!$E16</f>
        <v>39856346.328428179</v>
      </c>
      <c r="AD19" s="277">
        <f ca="1">+'5. Flujo Agrícola'!AE16*'3. Matriz I-C-B'!$E16</f>
        <v>39856346.328428179</v>
      </c>
      <c r="AE19" s="277">
        <f ca="1">+'5. Flujo Agrícola'!AF16*'3. Matriz I-C-B'!$E16</f>
        <v>39856346.328428179</v>
      </c>
      <c r="AF19" s="277">
        <f ca="1">+'5. Flujo Agrícola'!AG16*'3. Matriz I-C-B'!$E16</f>
        <v>39856346.328428179</v>
      </c>
    </row>
    <row r="20" spans="1:32" x14ac:dyDescent="0.25">
      <c r="A20" s="275" t="str">
        <f>+'5. Flujo Agrícola'!B17</f>
        <v>Palto</v>
      </c>
      <c r="B20" s="277">
        <f ca="1">+'5. Flujo Agrícola'!C17*'3. Matriz I-C-B'!$E17</f>
        <v>67224064.522151336</v>
      </c>
      <c r="C20" s="277">
        <f ca="1">+'5. Flujo Agrícola'!D17*'3. Matriz I-C-B'!$E17</f>
        <v>67224064.522151336</v>
      </c>
      <c r="D20" s="277">
        <f ca="1">+'5. Flujo Agrícola'!E17*'3. Matriz I-C-B'!$E17</f>
        <v>67224064.522151336</v>
      </c>
      <c r="E20" s="277">
        <f ca="1">+'5. Flujo Agrícola'!F17*'3. Matriz I-C-B'!$E17</f>
        <v>67224064.522151336</v>
      </c>
      <c r="F20" s="277">
        <f ca="1">+'5. Flujo Agrícola'!G17*'3. Matriz I-C-B'!$E17</f>
        <v>67224064.522151336</v>
      </c>
      <c r="G20" s="277">
        <f ca="1">+'5. Flujo Agrícola'!H17*'3. Matriz I-C-B'!$E17</f>
        <v>67224064.522151336</v>
      </c>
      <c r="H20" s="277">
        <f ca="1">+'5. Flujo Agrícola'!I17*'3. Matriz I-C-B'!$E17</f>
        <v>67224064.522151336</v>
      </c>
      <c r="I20" s="277">
        <f ca="1">+'5. Flujo Agrícola'!J17*'3. Matriz I-C-B'!$E17</f>
        <v>67224064.522151336</v>
      </c>
      <c r="J20" s="277">
        <f ca="1">+'5. Flujo Agrícola'!K17*'3. Matriz I-C-B'!$E17</f>
        <v>67224064.522151336</v>
      </c>
      <c r="K20" s="277">
        <f ca="1">+'5. Flujo Agrícola'!L17*'3. Matriz I-C-B'!$E17</f>
        <v>67224064.522151336</v>
      </c>
      <c r="L20" s="277">
        <f ca="1">+'5. Flujo Agrícola'!M17*'3. Matriz I-C-B'!$E17</f>
        <v>67224064.522151336</v>
      </c>
      <c r="M20" s="277">
        <f ca="1">+'5. Flujo Agrícola'!N17*'3. Matriz I-C-B'!$E17</f>
        <v>67224064.522151336</v>
      </c>
      <c r="N20" s="277">
        <f ca="1">+'5. Flujo Agrícola'!O17*'3. Matriz I-C-B'!$E17</f>
        <v>67224064.522151336</v>
      </c>
      <c r="O20" s="277">
        <f ca="1">+'5. Flujo Agrícola'!P17*'3. Matriz I-C-B'!$E17</f>
        <v>67224064.522151336</v>
      </c>
      <c r="P20" s="277">
        <f ca="1">+'5. Flujo Agrícola'!Q17*'3. Matriz I-C-B'!$E17</f>
        <v>67224064.522151336</v>
      </c>
      <c r="Q20" s="277">
        <f ca="1">+'5. Flujo Agrícola'!R17*'3. Matriz I-C-B'!$E17</f>
        <v>67224064.522151336</v>
      </c>
      <c r="R20" s="277">
        <f ca="1">+'5. Flujo Agrícola'!S17*'3. Matriz I-C-B'!$E17</f>
        <v>67224064.522151336</v>
      </c>
      <c r="S20" s="277">
        <f ca="1">+'5. Flujo Agrícola'!T17*'3. Matriz I-C-B'!$E17</f>
        <v>67224064.522151336</v>
      </c>
      <c r="T20" s="277">
        <f ca="1">+'5. Flujo Agrícola'!U17*'3. Matriz I-C-B'!$E17</f>
        <v>67224064.522151336</v>
      </c>
      <c r="U20" s="277">
        <f ca="1">+'5. Flujo Agrícola'!V17*'3. Matriz I-C-B'!$E17</f>
        <v>67224064.522151336</v>
      </c>
      <c r="V20" s="277">
        <f ca="1">+'5. Flujo Agrícola'!W17*'3. Matriz I-C-B'!$E17</f>
        <v>67224064.522151336</v>
      </c>
      <c r="W20" s="277">
        <f ca="1">+'5. Flujo Agrícola'!X17*'3. Matriz I-C-B'!$E17</f>
        <v>67224064.522151336</v>
      </c>
      <c r="X20" s="277">
        <f ca="1">+'5. Flujo Agrícola'!Y17*'3. Matriz I-C-B'!$E17</f>
        <v>67224064.522151336</v>
      </c>
      <c r="Y20" s="277">
        <f ca="1">+'5. Flujo Agrícola'!Z17*'3. Matriz I-C-B'!$E17</f>
        <v>67224064.522151336</v>
      </c>
      <c r="Z20" s="277">
        <f ca="1">+'5. Flujo Agrícola'!AA17*'3. Matriz I-C-B'!$E17</f>
        <v>67224064.522151336</v>
      </c>
      <c r="AA20" s="277">
        <f ca="1">+'5. Flujo Agrícola'!AB17*'3. Matriz I-C-B'!$E17</f>
        <v>67224064.522151336</v>
      </c>
      <c r="AB20" s="277">
        <f ca="1">+'5. Flujo Agrícola'!AC17*'3. Matriz I-C-B'!$E17</f>
        <v>67224064.522151336</v>
      </c>
      <c r="AC20" s="277">
        <f ca="1">+'5. Flujo Agrícola'!AD17*'3. Matriz I-C-B'!$E17</f>
        <v>67224064.522151336</v>
      </c>
      <c r="AD20" s="277">
        <f ca="1">+'5. Flujo Agrícola'!AE17*'3. Matriz I-C-B'!$E17</f>
        <v>67224064.522151336</v>
      </c>
      <c r="AE20" s="277">
        <f ca="1">+'5. Flujo Agrícola'!AF17*'3. Matriz I-C-B'!$E17</f>
        <v>67224064.522151336</v>
      </c>
      <c r="AF20" s="277">
        <f ca="1">+'5. Flujo Agrícola'!AG17*'3. Matriz I-C-B'!$E17</f>
        <v>67224064.522151336</v>
      </c>
    </row>
    <row r="21" spans="1:32" x14ac:dyDescent="0.25">
      <c r="A21" s="275" t="str">
        <f>+'5. Flujo Agrícola'!B18</f>
        <v>Vid Vinifera</v>
      </c>
      <c r="B21" s="277">
        <f ca="1">+'5. Flujo Agrícola'!C18*'3. Matriz I-C-B'!$E18</f>
        <v>67138216.099221244</v>
      </c>
      <c r="C21" s="277">
        <f ca="1">+'5. Flujo Agrícola'!D18*'3. Matriz I-C-B'!$E18</f>
        <v>67138216.099221244</v>
      </c>
      <c r="D21" s="277">
        <f ca="1">+'5. Flujo Agrícola'!E18*'3. Matriz I-C-B'!$E18</f>
        <v>67138216.099221244</v>
      </c>
      <c r="E21" s="277">
        <f ca="1">+'5. Flujo Agrícola'!F18*'3. Matriz I-C-B'!$E18</f>
        <v>67138216.099221244</v>
      </c>
      <c r="F21" s="277">
        <f ca="1">+'5. Flujo Agrícola'!G18*'3. Matriz I-C-B'!$E18</f>
        <v>67138216.099221244</v>
      </c>
      <c r="G21" s="277">
        <f ca="1">+'5. Flujo Agrícola'!H18*'3. Matriz I-C-B'!$E18</f>
        <v>67138216.099221244</v>
      </c>
      <c r="H21" s="277">
        <f ca="1">+'5. Flujo Agrícola'!I18*'3. Matriz I-C-B'!$E18</f>
        <v>67138216.099221244</v>
      </c>
      <c r="I21" s="277">
        <f ca="1">+'5. Flujo Agrícola'!J18*'3. Matriz I-C-B'!$E18</f>
        <v>67138216.099221244</v>
      </c>
      <c r="J21" s="277">
        <f ca="1">+'5. Flujo Agrícola'!K18*'3. Matriz I-C-B'!$E18</f>
        <v>67138216.099221244</v>
      </c>
      <c r="K21" s="277">
        <f ca="1">+'5. Flujo Agrícola'!L18*'3. Matriz I-C-B'!$E18</f>
        <v>67138216.099221244</v>
      </c>
      <c r="L21" s="277">
        <f ca="1">+'5. Flujo Agrícola'!M18*'3. Matriz I-C-B'!$E18</f>
        <v>67138216.099221244</v>
      </c>
      <c r="M21" s="277">
        <f ca="1">+'5. Flujo Agrícola'!N18*'3. Matriz I-C-B'!$E18</f>
        <v>67138216.099221244</v>
      </c>
      <c r="N21" s="277">
        <f ca="1">+'5. Flujo Agrícola'!O18*'3. Matriz I-C-B'!$E18</f>
        <v>67138216.099221244</v>
      </c>
      <c r="O21" s="277">
        <f ca="1">+'5. Flujo Agrícola'!P18*'3. Matriz I-C-B'!$E18</f>
        <v>67138216.099221244</v>
      </c>
      <c r="P21" s="277">
        <f ca="1">+'5. Flujo Agrícola'!Q18*'3. Matriz I-C-B'!$E18</f>
        <v>67138216.099221244</v>
      </c>
      <c r="Q21" s="277">
        <f ca="1">+'5. Flujo Agrícola'!R18*'3. Matriz I-C-B'!$E18</f>
        <v>67138216.099221244</v>
      </c>
      <c r="R21" s="277">
        <f ca="1">+'5. Flujo Agrícola'!S18*'3. Matriz I-C-B'!$E18</f>
        <v>67138216.099221244</v>
      </c>
      <c r="S21" s="277">
        <f ca="1">+'5. Flujo Agrícola'!T18*'3. Matriz I-C-B'!$E18</f>
        <v>67138216.099221244</v>
      </c>
      <c r="T21" s="277">
        <f ca="1">+'5. Flujo Agrícola'!U18*'3. Matriz I-C-B'!$E18</f>
        <v>67138216.099221244</v>
      </c>
      <c r="U21" s="277">
        <f ca="1">+'5. Flujo Agrícola'!V18*'3. Matriz I-C-B'!$E18</f>
        <v>67138216.099221244</v>
      </c>
      <c r="V21" s="277">
        <f ca="1">+'5. Flujo Agrícola'!W18*'3. Matriz I-C-B'!$E18</f>
        <v>67138216.099221244</v>
      </c>
      <c r="W21" s="277">
        <f ca="1">+'5. Flujo Agrícola'!X18*'3. Matriz I-C-B'!$E18</f>
        <v>67138216.099221244</v>
      </c>
      <c r="X21" s="277">
        <f ca="1">+'5. Flujo Agrícola'!Y18*'3. Matriz I-C-B'!$E18</f>
        <v>67138216.099221244</v>
      </c>
      <c r="Y21" s="277">
        <f ca="1">+'5. Flujo Agrícola'!Z18*'3. Matriz I-C-B'!$E18</f>
        <v>67138216.099221244</v>
      </c>
      <c r="Z21" s="277">
        <f ca="1">+'5. Flujo Agrícola'!AA18*'3. Matriz I-C-B'!$E18</f>
        <v>67138216.099221244</v>
      </c>
      <c r="AA21" s="277">
        <f ca="1">+'5. Flujo Agrícola'!AB18*'3. Matriz I-C-B'!$E18</f>
        <v>67138216.099221244</v>
      </c>
      <c r="AB21" s="277">
        <f ca="1">+'5. Flujo Agrícola'!AC18*'3. Matriz I-C-B'!$E18</f>
        <v>67138216.099221244</v>
      </c>
      <c r="AC21" s="277">
        <f ca="1">+'5. Flujo Agrícola'!AD18*'3. Matriz I-C-B'!$E18</f>
        <v>67138216.099221244</v>
      </c>
      <c r="AD21" s="277">
        <f ca="1">+'5. Flujo Agrícola'!AE18*'3. Matriz I-C-B'!$E18</f>
        <v>67138216.099221244</v>
      </c>
      <c r="AE21" s="277">
        <f ca="1">+'5. Flujo Agrícola'!AF18*'3. Matriz I-C-B'!$E18</f>
        <v>67138216.099221244</v>
      </c>
      <c r="AF21" s="277">
        <f ca="1">+'5. Flujo Agrícola'!AG18*'3. Matriz I-C-B'!$E18</f>
        <v>67138216.099221244</v>
      </c>
    </row>
    <row r="22" spans="1:32" ht="15.75" thickBot="1" x14ac:dyDescent="0.3">
      <c r="A22" s="276" t="s">
        <v>91</v>
      </c>
      <c r="B22" s="279">
        <f t="shared" ref="B22:AF22" ca="1" si="0">SUM(B6:B21)</f>
        <v>1398228447.3714454</v>
      </c>
      <c r="C22" s="279">
        <f t="shared" ca="1" si="0"/>
        <v>1398228447.3714454</v>
      </c>
      <c r="D22" s="279">
        <f t="shared" ca="1" si="0"/>
        <v>1398228447.3714454</v>
      </c>
      <c r="E22" s="279">
        <f t="shared" ca="1" si="0"/>
        <v>1398228447.3714454</v>
      </c>
      <c r="F22" s="279">
        <f t="shared" ca="1" si="0"/>
        <v>1398228447.3714454</v>
      </c>
      <c r="G22" s="279">
        <f t="shared" ca="1" si="0"/>
        <v>1398228447.3714454</v>
      </c>
      <c r="H22" s="279">
        <f t="shared" ca="1" si="0"/>
        <v>1398228447.3714454</v>
      </c>
      <c r="I22" s="279">
        <f t="shared" ca="1" si="0"/>
        <v>1398228447.3714454</v>
      </c>
      <c r="J22" s="279">
        <f t="shared" ca="1" si="0"/>
        <v>1398228447.3714454</v>
      </c>
      <c r="K22" s="279">
        <f t="shared" ca="1" si="0"/>
        <v>1398228447.3714454</v>
      </c>
      <c r="L22" s="279">
        <f t="shared" ca="1" si="0"/>
        <v>1398228447.3714454</v>
      </c>
      <c r="M22" s="279">
        <f t="shared" ca="1" si="0"/>
        <v>1398228447.3714454</v>
      </c>
      <c r="N22" s="279">
        <f t="shared" ca="1" si="0"/>
        <v>1398228447.3714454</v>
      </c>
      <c r="O22" s="279">
        <f t="shared" ca="1" si="0"/>
        <v>1398228447.3714454</v>
      </c>
      <c r="P22" s="279">
        <f t="shared" ca="1" si="0"/>
        <v>1398228447.3714454</v>
      </c>
      <c r="Q22" s="279">
        <f t="shared" ca="1" si="0"/>
        <v>1398228447.3714454</v>
      </c>
      <c r="R22" s="279">
        <f t="shared" ca="1" si="0"/>
        <v>1398228447.3714454</v>
      </c>
      <c r="S22" s="279">
        <f t="shared" ca="1" si="0"/>
        <v>1398228447.3714454</v>
      </c>
      <c r="T22" s="279">
        <f t="shared" ca="1" si="0"/>
        <v>1398228447.3714454</v>
      </c>
      <c r="U22" s="279">
        <f t="shared" ca="1" si="0"/>
        <v>1398228447.3714454</v>
      </c>
      <c r="V22" s="279">
        <f t="shared" ca="1" si="0"/>
        <v>1398228447.3714454</v>
      </c>
      <c r="W22" s="279">
        <f t="shared" ca="1" si="0"/>
        <v>1398228447.3714454</v>
      </c>
      <c r="X22" s="279">
        <f t="shared" ca="1" si="0"/>
        <v>1398228447.3714454</v>
      </c>
      <c r="Y22" s="279">
        <f t="shared" ca="1" si="0"/>
        <v>1398228447.3714454</v>
      </c>
      <c r="Z22" s="279">
        <f t="shared" ca="1" si="0"/>
        <v>1398228447.3714454</v>
      </c>
      <c r="AA22" s="279">
        <f t="shared" ca="1" si="0"/>
        <v>1398228447.3714454</v>
      </c>
      <c r="AB22" s="279">
        <f t="shared" ca="1" si="0"/>
        <v>1398228447.3714454</v>
      </c>
      <c r="AC22" s="279">
        <f t="shared" ca="1" si="0"/>
        <v>1398228447.3714454</v>
      </c>
      <c r="AD22" s="279">
        <f t="shared" ca="1" si="0"/>
        <v>1398228447.3714454</v>
      </c>
      <c r="AE22" s="279">
        <f t="shared" ca="1" si="0"/>
        <v>1398228447.3714454</v>
      </c>
      <c r="AF22" s="280">
        <f t="shared" ca="1" si="0"/>
        <v>1398228447.3714454</v>
      </c>
    </row>
    <row r="23" spans="1:32" ht="15.75" thickBot="1" x14ac:dyDescent="0.3">
      <c r="A23" s="1"/>
    </row>
    <row r="24" spans="1:32" x14ac:dyDescent="0.25">
      <c r="A24" s="273" t="s">
        <v>131</v>
      </c>
      <c r="B24" s="12" t="s">
        <v>5</v>
      </c>
      <c r="C24" s="12" t="s">
        <v>4</v>
      </c>
      <c r="D24" s="12" t="s">
        <v>6</v>
      </c>
      <c r="E24" s="12" t="s">
        <v>7</v>
      </c>
      <c r="F24" s="12" t="s">
        <v>8</v>
      </c>
      <c r="G24" s="12" t="s">
        <v>9</v>
      </c>
      <c r="H24" s="12" t="s">
        <v>10</v>
      </c>
      <c r="I24" s="12" t="s">
        <v>11</v>
      </c>
      <c r="J24" s="12" t="s">
        <v>12</v>
      </c>
      <c r="K24" s="12" t="s">
        <v>13</v>
      </c>
      <c r="L24" s="12" t="s">
        <v>14</v>
      </c>
      <c r="M24" s="12" t="s">
        <v>15</v>
      </c>
      <c r="N24" s="12" t="s">
        <v>16</v>
      </c>
      <c r="O24" s="12" t="s">
        <v>17</v>
      </c>
      <c r="P24" s="12" t="s">
        <v>18</v>
      </c>
      <c r="Q24" s="12" t="s">
        <v>19</v>
      </c>
      <c r="R24" s="12" t="s">
        <v>20</v>
      </c>
      <c r="S24" s="12" t="s">
        <v>21</v>
      </c>
      <c r="T24" s="12" t="s">
        <v>22</v>
      </c>
      <c r="U24" s="12" t="s">
        <v>23</v>
      </c>
      <c r="V24" s="12" t="s">
        <v>24</v>
      </c>
      <c r="W24" s="12" t="s">
        <v>25</v>
      </c>
      <c r="X24" s="12" t="s">
        <v>26</v>
      </c>
      <c r="Y24" s="12" t="s">
        <v>27</v>
      </c>
      <c r="Z24" s="12" t="s">
        <v>28</v>
      </c>
      <c r="AA24" s="12" t="s">
        <v>29</v>
      </c>
      <c r="AB24" s="12" t="s">
        <v>30</v>
      </c>
      <c r="AC24" s="12" t="s">
        <v>31</v>
      </c>
      <c r="AD24" s="12" t="s">
        <v>32</v>
      </c>
      <c r="AE24" s="12" t="s">
        <v>33</v>
      </c>
      <c r="AF24" s="274" t="s">
        <v>34</v>
      </c>
    </row>
    <row r="25" spans="1:32" x14ac:dyDescent="0.25">
      <c r="A25" s="275" t="str">
        <f>+A6</f>
        <v>Secano</v>
      </c>
      <c r="B25" s="277">
        <f>+'5. Flujo Agrícola'!C3*'3. Matriz I-C-B'!$F3</f>
        <v>0</v>
      </c>
      <c r="C25" s="277">
        <f>+'5. Flujo Agrícola'!D3*'3. Matriz I-C-B'!$F3</f>
        <v>0</v>
      </c>
      <c r="D25" s="277">
        <f>+'5. Flujo Agrícola'!E3*'3. Matriz I-C-B'!$F3</f>
        <v>0</v>
      </c>
      <c r="E25" s="277">
        <f>+'5. Flujo Agrícola'!F3*'3. Matriz I-C-B'!$F3</f>
        <v>0</v>
      </c>
      <c r="F25" s="277">
        <f>+'5. Flujo Agrícola'!G3*'3. Matriz I-C-B'!$F3</f>
        <v>0</v>
      </c>
      <c r="G25" s="277">
        <f>+'5. Flujo Agrícola'!H3*'3. Matriz I-C-B'!$F3</f>
        <v>0</v>
      </c>
      <c r="H25" s="277">
        <f>+'5. Flujo Agrícola'!I3*'3. Matriz I-C-B'!$F3</f>
        <v>0</v>
      </c>
      <c r="I25" s="277">
        <f>+'5. Flujo Agrícola'!J3*'3. Matriz I-C-B'!$F3</f>
        <v>0</v>
      </c>
      <c r="J25" s="277">
        <f>+'5. Flujo Agrícola'!K3*'3. Matriz I-C-B'!$F3</f>
        <v>0</v>
      </c>
      <c r="K25" s="277">
        <f>+'5. Flujo Agrícola'!L3*'3. Matriz I-C-B'!$F3</f>
        <v>0</v>
      </c>
      <c r="L25" s="277">
        <f>+'5. Flujo Agrícola'!M3*'3. Matriz I-C-B'!$F3</f>
        <v>0</v>
      </c>
      <c r="M25" s="277">
        <f>+'5. Flujo Agrícola'!N3*'3. Matriz I-C-B'!$F3</f>
        <v>0</v>
      </c>
      <c r="N25" s="277">
        <f>+'5. Flujo Agrícola'!O3*'3. Matriz I-C-B'!$F3</f>
        <v>0</v>
      </c>
      <c r="O25" s="277">
        <f>+'5. Flujo Agrícola'!P3*'3. Matriz I-C-B'!$F3</f>
        <v>0</v>
      </c>
      <c r="P25" s="277">
        <f>+'5. Flujo Agrícola'!Q3*'3. Matriz I-C-B'!$F3</f>
        <v>0</v>
      </c>
      <c r="Q25" s="277">
        <f>+'5. Flujo Agrícola'!R3*'3. Matriz I-C-B'!$F3</f>
        <v>0</v>
      </c>
      <c r="R25" s="277">
        <f>+'5. Flujo Agrícola'!S3*'3. Matriz I-C-B'!$F3</f>
        <v>0</v>
      </c>
      <c r="S25" s="277">
        <f>+'5. Flujo Agrícola'!T3*'3. Matriz I-C-B'!$F3</f>
        <v>0</v>
      </c>
      <c r="T25" s="277">
        <f>+'5. Flujo Agrícola'!U3*'3. Matriz I-C-B'!$F3</f>
        <v>0</v>
      </c>
      <c r="U25" s="277">
        <f>+'5. Flujo Agrícola'!V3*'3. Matriz I-C-B'!$F3</f>
        <v>0</v>
      </c>
      <c r="V25" s="277">
        <f>+'5. Flujo Agrícola'!W3*'3. Matriz I-C-B'!$F3</f>
        <v>0</v>
      </c>
      <c r="W25" s="277">
        <f>+'5. Flujo Agrícola'!X3*'3. Matriz I-C-B'!$F3</f>
        <v>0</v>
      </c>
      <c r="X25" s="277">
        <f>+'5. Flujo Agrícola'!Y3*'3. Matriz I-C-B'!$F3</f>
        <v>0</v>
      </c>
      <c r="Y25" s="277">
        <f>+'5. Flujo Agrícola'!Z3*'3. Matriz I-C-B'!$F3</f>
        <v>0</v>
      </c>
      <c r="Z25" s="277">
        <f>+'5. Flujo Agrícola'!AA3*'3. Matriz I-C-B'!$F3</f>
        <v>0</v>
      </c>
      <c r="AA25" s="277">
        <f>+'5. Flujo Agrícola'!AB3*'3. Matriz I-C-B'!$F3</f>
        <v>0</v>
      </c>
      <c r="AB25" s="277">
        <f>+'5. Flujo Agrícola'!AC3*'3. Matriz I-C-B'!$F3</f>
        <v>0</v>
      </c>
      <c r="AC25" s="277">
        <f>+'5. Flujo Agrícola'!AD3*'3. Matriz I-C-B'!$F3</f>
        <v>0</v>
      </c>
      <c r="AD25" s="277">
        <f>+'5. Flujo Agrícola'!AE3*'3. Matriz I-C-B'!$F3</f>
        <v>0</v>
      </c>
      <c r="AE25" s="277">
        <f>+'5. Flujo Agrícola'!AF3*'3. Matriz I-C-B'!$F3</f>
        <v>0</v>
      </c>
      <c r="AF25" s="278">
        <f>+'5. Flujo Agrícola'!AG3*'3. Matriz I-C-B'!$F3</f>
        <v>0</v>
      </c>
    </row>
    <row r="26" spans="1:32" x14ac:dyDescent="0.25">
      <c r="A26" s="275" t="str">
        <f t="shared" ref="A26:A40" si="1">+A7</f>
        <v>Forraje</v>
      </c>
      <c r="B26" s="277">
        <f>+'5. Flujo Agrícola'!C4*'3. Matriz I-C-B'!$F4</f>
        <v>1972923.5760000004</v>
      </c>
      <c r="C26" s="277">
        <f>+'5. Flujo Agrícola'!D4*'3. Matriz I-C-B'!$F4</f>
        <v>1972923.5760000004</v>
      </c>
      <c r="D26" s="277">
        <f>+'5. Flujo Agrícola'!E4*'3. Matriz I-C-B'!$F4</f>
        <v>1972923.5760000004</v>
      </c>
      <c r="E26" s="277">
        <f>+'5. Flujo Agrícola'!F4*'3. Matriz I-C-B'!$F4</f>
        <v>1972923.5760000004</v>
      </c>
      <c r="F26" s="277">
        <f>+'5. Flujo Agrícola'!G4*'3. Matriz I-C-B'!$F4</f>
        <v>1972923.5760000004</v>
      </c>
      <c r="G26" s="277">
        <f>+'5. Flujo Agrícola'!H4*'3. Matriz I-C-B'!$F4</f>
        <v>1972923.5760000004</v>
      </c>
      <c r="H26" s="277">
        <f>+'5. Flujo Agrícola'!I4*'3. Matriz I-C-B'!$F4</f>
        <v>1972923.5760000004</v>
      </c>
      <c r="I26" s="277">
        <f>+'5. Flujo Agrícola'!J4*'3. Matriz I-C-B'!$F4</f>
        <v>1972923.5760000004</v>
      </c>
      <c r="J26" s="277">
        <f>+'5. Flujo Agrícola'!K4*'3. Matriz I-C-B'!$F4</f>
        <v>1972923.5760000004</v>
      </c>
      <c r="K26" s="277">
        <f>+'5. Flujo Agrícola'!L4*'3. Matriz I-C-B'!$F4</f>
        <v>1972923.5760000004</v>
      </c>
      <c r="L26" s="277">
        <f>+'5. Flujo Agrícola'!M4*'3. Matriz I-C-B'!$F4</f>
        <v>1972923.5760000004</v>
      </c>
      <c r="M26" s="277">
        <f>+'5. Flujo Agrícola'!N4*'3. Matriz I-C-B'!$F4</f>
        <v>1972923.5760000004</v>
      </c>
      <c r="N26" s="277">
        <f>+'5. Flujo Agrícola'!O4*'3. Matriz I-C-B'!$F4</f>
        <v>1972923.5760000004</v>
      </c>
      <c r="O26" s="277">
        <f>+'5. Flujo Agrícola'!P4*'3. Matriz I-C-B'!$F4</f>
        <v>1972923.5760000004</v>
      </c>
      <c r="P26" s="277">
        <f>+'5. Flujo Agrícola'!Q4*'3. Matriz I-C-B'!$F4</f>
        <v>1972923.5760000004</v>
      </c>
      <c r="Q26" s="277">
        <f>+'5. Flujo Agrícola'!R4*'3. Matriz I-C-B'!$F4</f>
        <v>1972923.5760000004</v>
      </c>
      <c r="R26" s="277">
        <f>+'5. Flujo Agrícola'!S4*'3. Matriz I-C-B'!$F4</f>
        <v>1972923.5760000004</v>
      </c>
      <c r="S26" s="277">
        <f>+'5. Flujo Agrícola'!T4*'3. Matriz I-C-B'!$F4</f>
        <v>1972923.5760000004</v>
      </c>
      <c r="T26" s="277">
        <f>+'5. Flujo Agrícola'!U4*'3. Matriz I-C-B'!$F4</f>
        <v>1972923.5760000004</v>
      </c>
      <c r="U26" s="277">
        <f>+'5. Flujo Agrícola'!V4*'3. Matriz I-C-B'!$F4</f>
        <v>1972923.5760000004</v>
      </c>
      <c r="V26" s="277">
        <f>+'5. Flujo Agrícola'!W4*'3. Matriz I-C-B'!$F4</f>
        <v>1972923.5760000004</v>
      </c>
      <c r="W26" s="277">
        <f>+'5. Flujo Agrícola'!X4*'3. Matriz I-C-B'!$F4</f>
        <v>1972923.5760000004</v>
      </c>
      <c r="X26" s="277">
        <f>+'5. Flujo Agrícola'!Y4*'3. Matriz I-C-B'!$F4</f>
        <v>1972923.5760000004</v>
      </c>
      <c r="Y26" s="277">
        <f>+'5. Flujo Agrícola'!Z4*'3. Matriz I-C-B'!$F4</f>
        <v>1972923.5760000004</v>
      </c>
      <c r="Z26" s="277">
        <f>+'5. Flujo Agrícola'!AA4*'3. Matriz I-C-B'!$F4</f>
        <v>1972923.5760000004</v>
      </c>
      <c r="AA26" s="277">
        <f>+'5. Flujo Agrícola'!AB4*'3. Matriz I-C-B'!$F4</f>
        <v>1972923.5760000004</v>
      </c>
      <c r="AB26" s="277">
        <f>+'5. Flujo Agrícola'!AC4*'3. Matriz I-C-B'!$F4</f>
        <v>1972923.5760000004</v>
      </c>
      <c r="AC26" s="277">
        <f>+'5. Flujo Agrícola'!AD4*'3. Matriz I-C-B'!$F4</f>
        <v>1972923.5760000004</v>
      </c>
      <c r="AD26" s="277">
        <f>+'5. Flujo Agrícola'!AE4*'3. Matriz I-C-B'!$F4</f>
        <v>1972923.5760000004</v>
      </c>
      <c r="AE26" s="277">
        <f>+'5. Flujo Agrícola'!AF4*'3. Matriz I-C-B'!$F4</f>
        <v>1972923.5760000004</v>
      </c>
      <c r="AF26" s="278">
        <f>+'5. Flujo Agrícola'!AG4*'3. Matriz I-C-B'!$F4</f>
        <v>1972923.5760000004</v>
      </c>
    </row>
    <row r="27" spans="1:32" x14ac:dyDescent="0.25">
      <c r="A27" s="275" t="str">
        <f t="shared" si="1"/>
        <v>Zapallo camote</v>
      </c>
      <c r="B27" s="277">
        <f ca="1">+'5. Flujo Agrícola'!C5*'3. Matriz I-C-B'!$F5</f>
        <v>4197686.1895252354</v>
      </c>
      <c r="C27" s="277">
        <f ca="1">+'5. Flujo Agrícola'!D5*'3. Matriz I-C-B'!$F5</f>
        <v>4197686.1895252354</v>
      </c>
      <c r="D27" s="277">
        <f ca="1">+'5. Flujo Agrícola'!E5*'3. Matriz I-C-B'!$F5</f>
        <v>4197686.1895252354</v>
      </c>
      <c r="E27" s="277">
        <f ca="1">+'5. Flujo Agrícola'!F5*'3. Matriz I-C-B'!$F5</f>
        <v>4197686.1895252354</v>
      </c>
      <c r="F27" s="277">
        <f ca="1">+'5. Flujo Agrícola'!G5*'3. Matriz I-C-B'!$F5</f>
        <v>4197686.1895252354</v>
      </c>
      <c r="G27" s="277">
        <f ca="1">+'5. Flujo Agrícola'!H5*'3. Matriz I-C-B'!$F5</f>
        <v>4197686.1895252354</v>
      </c>
      <c r="H27" s="277">
        <f ca="1">+'5. Flujo Agrícola'!I5*'3. Matriz I-C-B'!$F5</f>
        <v>4197686.1895252354</v>
      </c>
      <c r="I27" s="277">
        <f ca="1">+'5. Flujo Agrícola'!J5*'3. Matriz I-C-B'!$F5</f>
        <v>4197686.1895252354</v>
      </c>
      <c r="J27" s="277">
        <f ca="1">+'5. Flujo Agrícola'!K5*'3. Matriz I-C-B'!$F5</f>
        <v>4197686.1895252354</v>
      </c>
      <c r="K27" s="277">
        <f ca="1">+'5. Flujo Agrícola'!L5*'3. Matriz I-C-B'!$F5</f>
        <v>4197686.1895252354</v>
      </c>
      <c r="L27" s="277">
        <f ca="1">+'5. Flujo Agrícola'!M5*'3. Matriz I-C-B'!$F5</f>
        <v>4197686.1895252354</v>
      </c>
      <c r="M27" s="277">
        <f ca="1">+'5. Flujo Agrícola'!N5*'3. Matriz I-C-B'!$F5</f>
        <v>4197686.1895252354</v>
      </c>
      <c r="N27" s="277">
        <f ca="1">+'5. Flujo Agrícola'!O5*'3. Matriz I-C-B'!$F5</f>
        <v>4197686.1895252354</v>
      </c>
      <c r="O27" s="277">
        <f ca="1">+'5. Flujo Agrícola'!P5*'3. Matriz I-C-B'!$F5</f>
        <v>4197686.1895252354</v>
      </c>
      <c r="P27" s="277">
        <f ca="1">+'5. Flujo Agrícola'!Q5*'3. Matriz I-C-B'!$F5</f>
        <v>4197686.1895252354</v>
      </c>
      <c r="Q27" s="277">
        <f ca="1">+'5. Flujo Agrícola'!R5*'3. Matriz I-C-B'!$F5</f>
        <v>4197686.1895252354</v>
      </c>
      <c r="R27" s="277">
        <f ca="1">+'5. Flujo Agrícola'!S5*'3. Matriz I-C-B'!$F5</f>
        <v>4197686.1895252354</v>
      </c>
      <c r="S27" s="277">
        <f ca="1">+'5. Flujo Agrícola'!T5*'3. Matriz I-C-B'!$F5</f>
        <v>4197686.1895252354</v>
      </c>
      <c r="T27" s="277">
        <f ca="1">+'5. Flujo Agrícola'!U5*'3. Matriz I-C-B'!$F5</f>
        <v>4197686.1895252354</v>
      </c>
      <c r="U27" s="277">
        <f ca="1">+'5. Flujo Agrícola'!V5*'3. Matriz I-C-B'!$F5</f>
        <v>4197686.1895252354</v>
      </c>
      <c r="V27" s="277">
        <f ca="1">+'5. Flujo Agrícola'!W5*'3. Matriz I-C-B'!$F5</f>
        <v>4197686.1895252354</v>
      </c>
      <c r="W27" s="277">
        <f ca="1">+'5. Flujo Agrícola'!X5*'3. Matriz I-C-B'!$F5</f>
        <v>4197686.1895252354</v>
      </c>
      <c r="X27" s="277">
        <f ca="1">+'5. Flujo Agrícola'!Y5*'3. Matriz I-C-B'!$F5</f>
        <v>4197686.1895252354</v>
      </c>
      <c r="Y27" s="277">
        <f ca="1">+'5. Flujo Agrícola'!Z5*'3. Matriz I-C-B'!$F5</f>
        <v>4197686.1895252354</v>
      </c>
      <c r="Z27" s="277">
        <f ca="1">+'5. Flujo Agrícola'!AA5*'3. Matriz I-C-B'!$F5</f>
        <v>4197686.1895252354</v>
      </c>
      <c r="AA27" s="277">
        <f ca="1">+'5. Flujo Agrícola'!AB5*'3. Matriz I-C-B'!$F5</f>
        <v>4197686.1895252354</v>
      </c>
      <c r="AB27" s="277">
        <f ca="1">+'5. Flujo Agrícola'!AC5*'3. Matriz I-C-B'!$F5</f>
        <v>4197686.1895252354</v>
      </c>
      <c r="AC27" s="277">
        <f ca="1">+'5. Flujo Agrícola'!AD5*'3. Matriz I-C-B'!$F5</f>
        <v>4197686.1895252354</v>
      </c>
      <c r="AD27" s="277">
        <f ca="1">+'5. Flujo Agrícola'!AE5*'3. Matriz I-C-B'!$F5</f>
        <v>4197686.1895252354</v>
      </c>
      <c r="AE27" s="277">
        <f ca="1">+'5. Flujo Agrícola'!AF5*'3. Matriz I-C-B'!$F5</f>
        <v>4197686.1895252354</v>
      </c>
      <c r="AF27" s="278">
        <f ca="1">+'5. Flujo Agrícola'!AG5*'3. Matriz I-C-B'!$F5</f>
        <v>4197686.1895252354</v>
      </c>
    </row>
    <row r="28" spans="1:32" x14ac:dyDescent="0.25">
      <c r="A28" s="275" t="str">
        <f t="shared" si="1"/>
        <v>Arveja</v>
      </c>
      <c r="B28" s="277">
        <f ca="1">+'5. Flujo Agrícola'!C6*'3. Matriz I-C-B'!$F6</f>
        <v>22497676.094973601</v>
      </c>
      <c r="C28" s="277">
        <f ca="1">+'5. Flujo Agrícola'!D6*'3. Matriz I-C-B'!$F6</f>
        <v>22497676.094973601</v>
      </c>
      <c r="D28" s="277">
        <f ca="1">+'5. Flujo Agrícola'!E6*'3. Matriz I-C-B'!$F6</f>
        <v>22497676.094973601</v>
      </c>
      <c r="E28" s="277">
        <f ca="1">+'5. Flujo Agrícola'!F6*'3. Matriz I-C-B'!$F6</f>
        <v>22497676.094973601</v>
      </c>
      <c r="F28" s="277">
        <f ca="1">+'5. Flujo Agrícola'!G6*'3. Matriz I-C-B'!$F6</f>
        <v>22497676.094973601</v>
      </c>
      <c r="G28" s="277">
        <f ca="1">+'5. Flujo Agrícola'!H6*'3. Matriz I-C-B'!$F6</f>
        <v>22497676.094973601</v>
      </c>
      <c r="H28" s="277">
        <f ca="1">+'5. Flujo Agrícola'!I6*'3. Matriz I-C-B'!$F6</f>
        <v>22497676.094973601</v>
      </c>
      <c r="I28" s="277">
        <f ca="1">+'5. Flujo Agrícola'!J6*'3. Matriz I-C-B'!$F6</f>
        <v>22497676.094973601</v>
      </c>
      <c r="J28" s="277">
        <f ca="1">+'5. Flujo Agrícola'!K6*'3. Matriz I-C-B'!$F6</f>
        <v>22497676.094973601</v>
      </c>
      <c r="K28" s="277">
        <f ca="1">+'5. Flujo Agrícola'!L6*'3. Matriz I-C-B'!$F6</f>
        <v>22497676.094973601</v>
      </c>
      <c r="L28" s="277">
        <f ca="1">+'5. Flujo Agrícola'!M6*'3. Matriz I-C-B'!$F6</f>
        <v>22497676.094973601</v>
      </c>
      <c r="M28" s="277">
        <f ca="1">+'5. Flujo Agrícola'!N6*'3. Matriz I-C-B'!$F6</f>
        <v>22497676.094973601</v>
      </c>
      <c r="N28" s="277">
        <f ca="1">+'5. Flujo Agrícola'!O6*'3. Matriz I-C-B'!$F6</f>
        <v>22497676.094973601</v>
      </c>
      <c r="O28" s="277">
        <f ca="1">+'5. Flujo Agrícola'!P6*'3. Matriz I-C-B'!$F6</f>
        <v>22497676.094973601</v>
      </c>
      <c r="P28" s="277">
        <f ca="1">+'5. Flujo Agrícola'!Q6*'3. Matriz I-C-B'!$F6</f>
        <v>22497676.094973601</v>
      </c>
      <c r="Q28" s="277">
        <f ca="1">+'5. Flujo Agrícola'!R6*'3. Matriz I-C-B'!$F6</f>
        <v>22497676.094973601</v>
      </c>
      <c r="R28" s="277">
        <f ca="1">+'5. Flujo Agrícola'!S6*'3. Matriz I-C-B'!$F6</f>
        <v>22497676.094973601</v>
      </c>
      <c r="S28" s="277">
        <f ca="1">+'5. Flujo Agrícola'!T6*'3. Matriz I-C-B'!$F6</f>
        <v>22497676.094973601</v>
      </c>
      <c r="T28" s="277">
        <f ca="1">+'5. Flujo Agrícola'!U6*'3. Matriz I-C-B'!$F6</f>
        <v>22497676.094973601</v>
      </c>
      <c r="U28" s="277">
        <f ca="1">+'5. Flujo Agrícola'!V6*'3. Matriz I-C-B'!$F6</f>
        <v>22497676.094973601</v>
      </c>
      <c r="V28" s="277">
        <f ca="1">+'5. Flujo Agrícola'!W6*'3. Matriz I-C-B'!$F6</f>
        <v>22497676.094973601</v>
      </c>
      <c r="W28" s="277">
        <f ca="1">+'5. Flujo Agrícola'!X6*'3. Matriz I-C-B'!$F6</f>
        <v>22497676.094973601</v>
      </c>
      <c r="X28" s="277">
        <f ca="1">+'5. Flujo Agrícola'!Y6*'3. Matriz I-C-B'!$F6</f>
        <v>22497676.094973601</v>
      </c>
      <c r="Y28" s="277">
        <f ca="1">+'5. Flujo Agrícola'!Z6*'3. Matriz I-C-B'!$F6</f>
        <v>22497676.094973601</v>
      </c>
      <c r="Z28" s="277">
        <f ca="1">+'5. Flujo Agrícola'!AA6*'3. Matriz I-C-B'!$F6</f>
        <v>22497676.094973601</v>
      </c>
      <c r="AA28" s="277">
        <f ca="1">+'5. Flujo Agrícola'!AB6*'3. Matriz I-C-B'!$F6</f>
        <v>22497676.094973601</v>
      </c>
      <c r="AB28" s="277">
        <f ca="1">+'5. Flujo Agrícola'!AC6*'3. Matriz I-C-B'!$F6</f>
        <v>22497676.094973601</v>
      </c>
      <c r="AC28" s="277">
        <f ca="1">+'5. Flujo Agrícola'!AD6*'3. Matriz I-C-B'!$F6</f>
        <v>22497676.094973601</v>
      </c>
      <c r="AD28" s="277">
        <f ca="1">+'5. Flujo Agrícola'!AE6*'3. Matriz I-C-B'!$F6</f>
        <v>22497676.094973601</v>
      </c>
      <c r="AE28" s="277">
        <f ca="1">+'5. Flujo Agrícola'!AF6*'3. Matriz I-C-B'!$F6</f>
        <v>22497676.094973601</v>
      </c>
      <c r="AF28" s="278">
        <f ca="1">+'5. Flujo Agrícola'!AG6*'3. Matriz I-C-B'!$F6</f>
        <v>22497676.094973601</v>
      </c>
    </row>
    <row r="29" spans="1:32" x14ac:dyDescent="0.25">
      <c r="A29" s="275" t="str">
        <f t="shared" si="1"/>
        <v>Cebolla</v>
      </c>
      <c r="B29" s="277">
        <f ca="1">+'5. Flujo Agrícola'!C7*'3. Matriz I-C-B'!$F7</f>
        <v>107343903.85370816</v>
      </c>
      <c r="C29" s="277">
        <f ca="1">+'5. Flujo Agrícola'!D7*'3. Matriz I-C-B'!$F7</f>
        <v>107343903.85370816</v>
      </c>
      <c r="D29" s="277">
        <f ca="1">+'5. Flujo Agrícola'!E7*'3. Matriz I-C-B'!$F7</f>
        <v>107343903.85370816</v>
      </c>
      <c r="E29" s="277">
        <f ca="1">+'5. Flujo Agrícola'!F7*'3. Matriz I-C-B'!$F7</f>
        <v>107343903.85370816</v>
      </c>
      <c r="F29" s="277">
        <f ca="1">+'5. Flujo Agrícola'!G7*'3. Matriz I-C-B'!$F7</f>
        <v>107343903.85370816</v>
      </c>
      <c r="G29" s="277">
        <f ca="1">+'5. Flujo Agrícola'!H7*'3. Matriz I-C-B'!$F7</f>
        <v>107343903.85370816</v>
      </c>
      <c r="H29" s="277">
        <f ca="1">+'5. Flujo Agrícola'!I7*'3. Matriz I-C-B'!$F7</f>
        <v>107343903.85370816</v>
      </c>
      <c r="I29" s="277">
        <f ca="1">+'5. Flujo Agrícola'!J7*'3. Matriz I-C-B'!$F7</f>
        <v>107343903.85370816</v>
      </c>
      <c r="J29" s="277">
        <f ca="1">+'5. Flujo Agrícola'!K7*'3. Matriz I-C-B'!$F7</f>
        <v>107343903.85370816</v>
      </c>
      <c r="K29" s="277">
        <f ca="1">+'5. Flujo Agrícola'!L7*'3. Matriz I-C-B'!$F7</f>
        <v>107343903.85370816</v>
      </c>
      <c r="L29" s="277">
        <f ca="1">+'5. Flujo Agrícola'!M7*'3. Matriz I-C-B'!$F7</f>
        <v>107343903.85370816</v>
      </c>
      <c r="M29" s="277">
        <f ca="1">+'5. Flujo Agrícola'!N7*'3. Matriz I-C-B'!$F7</f>
        <v>107343903.85370816</v>
      </c>
      <c r="N29" s="277">
        <f ca="1">+'5. Flujo Agrícola'!O7*'3. Matriz I-C-B'!$F7</f>
        <v>107343903.85370816</v>
      </c>
      <c r="O29" s="277">
        <f ca="1">+'5. Flujo Agrícola'!P7*'3. Matriz I-C-B'!$F7</f>
        <v>107343903.85370816</v>
      </c>
      <c r="P29" s="277">
        <f ca="1">+'5. Flujo Agrícola'!Q7*'3. Matriz I-C-B'!$F7</f>
        <v>107343903.85370816</v>
      </c>
      <c r="Q29" s="277">
        <f ca="1">+'5. Flujo Agrícola'!R7*'3. Matriz I-C-B'!$F7</f>
        <v>107343903.85370816</v>
      </c>
      <c r="R29" s="277">
        <f ca="1">+'5. Flujo Agrícola'!S7*'3. Matriz I-C-B'!$F7</f>
        <v>107343903.85370816</v>
      </c>
      <c r="S29" s="277">
        <f ca="1">+'5. Flujo Agrícola'!T7*'3. Matriz I-C-B'!$F7</f>
        <v>107343903.85370816</v>
      </c>
      <c r="T29" s="277">
        <f ca="1">+'5. Flujo Agrícola'!U7*'3. Matriz I-C-B'!$F7</f>
        <v>107343903.85370816</v>
      </c>
      <c r="U29" s="277">
        <f ca="1">+'5. Flujo Agrícola'!V7*'3. Matriz I-C-B'!$F7</f>
        <v>107343903.85370816</v>
      </c>
      <c r="V29" s="277">
        <f ca="1">+'5. Flujo Agrícola'!W7*'3. Matriz I-C-B'!$F7</f>
        <v>107343903.85370816</v>
      </c>
      <c r="W29" s="277">
        <f ca="1">+'5. Flujo Agrícola'!X7*'3. Matriz I-C-B'!$F7</f>
        <v>107343903.85370816</v>
      </c>
      <c r="X29" s="277">
        <f ca="1">+'5. Flujo Agrícola'!Y7*'3. Matriz I-C-B'!$F7</f>
        <v>107343903.85370816</v>
      </c>
      <c r="Y29" s="277">
        <f ca="1">+'5. Flujo Agrícola'!Z7*'3. Matriz I-C-B'!$F7</f>
        <v>107343903.85370816</v>
      </c>
      <c r="Z29" s="277">
        <f ca="1">+'5. Flujo Agrícola'!AA7*'3. Matriz I-C-B'!$F7</f>
        <v>107343903.85370816</v>
      </c>
      <c r="AA29" s="277">
        <f ca="1">+'5. Flujo Agrícola'!AB7*'3. Matriz I-C-B'!$F7</f>
        <v>107343903.85370816</v>
      </c>
      <c r="AB29" s="277">
        <f ca="1">+'5. Flujo Agrícola'!AC7*'3. Matriz I-C-B'!$F7</f>
        <v>107343903.85370816</v>
      </c>
      <c r="AC29" s="277">
        <f ca="1">+'5. Flujo Agrícola'!AD7*'3. Matriz I-C-B'!$F7</f>
        <v>107343903.85370816</v>
      </c>
      <c r="AD29" s="277">
        <f ca="1">+'5. Flujo Agrícola'!AE7*'3. Matriz I-C-B'!$F7</f>
        <v>107343903.85370816</v>
      </c>
      <c r="AE29" s="277">
        <f ca="1">+'5. Flujo Agrícola'!AF7*'3. Matriz I-C-B'!$F7</f>
        <v>107343903.85370816</v>
      </c>
      <c r="AF29" s="278">
        <f ca="1">+'5. Flujo Agrícola'!AG7*'3. Matriz I-C-B'!$F7</f>
        <v>107343903.85370816</v>
      </c>
    </row>
    <row r="30" spans="1:32" x14ac:dyDescent="0.25">
      <c r="A30" s="275" t="str">
        <f t="shared" si="1"/>
        <v>Lechuga</v>
      </c>
      <c r="B30" s="277">
        <f ca="1">+'5. Flujo Agrícola'!C8*'3. Matriz I-C-B'!$F8</f>
        <v>2382772.0163223641</v>
      </c>
      <c r="C30" s="277">
        <f ca="1">+'5. Flujo Agrícola'!D8*'3. Matriz I-C-B'!$F8</f>
        <v>2382772.0163223641</v>
      </c>
      <c r="D30" s="277">
        <f ca="1">+'5. Flujo Agrícola'!E8*'3. Matriz I-C-B'!$F8</f>
        <v>2382772.0163223641</v>
      </c>
      <c r="E30" s="277">
        <f ca="1">+'5. Flujo Agrícola'!F8*'3. Matriz I-C-B'!$F8</f>
        <v>2382772.0163223641</v>
      </c>
      <c r="F30" s="277">
        <f ca="1">+'5. Flujo Agrícola'!G8*'3. Matriz I-C-B'!$F8</f>
        <v>2382772.0163223641</v>
      </c>
      <c r="G30" s="277">
        <f ca="1">+'5. Flujo Agrícola'!H8*'3. Matriz I-C-B'!$F8</f>
        <v>2382772.0163223641</v>
      </c>
      <c r="H30" s="277">
        <f ca="1">+'5. Flujo Agrícola'!I8*'3. Matriz I-C-B'!$F8</f>
        <v>2382772.0163223641</v>
      </c>
      <c r="I30" s="277">
        <f ca="1">+'5. Flujo Agrícola'!J8*'3. Matriz I-C-B'!$F8</f>
        <v>2382772.0163223641</v>
      </c>
      <c r="J30" s="277">
        <f ca="1">+'5. Flujo Agrícola'!K8*'3. Matriz I-C-B'!$F8</f>
        <v>2382772.0163223641</v>
      </c>
      <c r="K30" s="277">
        <f ca="1">+'5. Flujo Agrícola'!L8*'3. Matriz I-C-B'!$F8</f>
        <v>2382772.0163223641</v>
      </c>
      <c r="L30" s="277">
        <f ca="1">+'5. Flujo Agrícola'!M8*'3. Matriz I-C-B'!$F8</f>
        <v>2382772.0163223641</v>
      </c>
      <c r="M30" s="277">
        <f ca="1">+'5. Flujo Agrícola'!N8*'3. Matriz I-C-B'!$F8</f>
        <v>2382772.0163223641</v>
      </c>
      <c r="N30" s="277">
        <f ca="1">+'5. Flujo Agrícola'!O8*'3. Matriz I-C-B'!$F8</f>
        <v>2382772.0163223641</v>
      </c>
      <c r="O30" s="277">
        <f ca="1">+'5. Flujo Agrícola'!P8*'3. Matriz I-C-B'!$F8</f>
        <v>2382772.0163223641</v>
      </c>
      <c r="P30" s="277">
        <f ca="1">+'5. Flujo Agrícola'!Q8*'3. Matriz I-C-B'!$F8</f>
        <v>2382772.0163223641</v>
      </c>
      <c r="Q30" s="277">
        <f ca="1">+'5. Flujo Agrícola'!R8*'3. Matriz I-C-B'!$F8</f>
        <v>2382772.0163223641</v>
      </c>
      <c r="R30" s="277">
        <f ca="1">+'5. Flujo Agrícola'!S8*'3. Matriz I-C-B'!$F8</f>
        <v>2382772.0163223641</v>
      </c>
      <c r="S30" s="277">
        <f ca="1">+'5. Flujo Agrícola'!T8*'3. Matriz I-C-B'!$F8</f>
        <v>2382772.0163223641</v>
      </c>
      <c r="T30" s="277">
        <f ca="1">+'5. Flujo Agrícola'!U8*'3. Matriz I-C-B'!$F8</f>
        <v>2382772.0163223641</v>
      </c>
      <c r="U30" s="277">
        <f ca="1">+'5. Flujo Agrícola'!V8*'3. Matriz I-C-B'!$F8</f>
        <v>2382772.0163223641</v>
      </c>
      <c r="V30" s="277">
        <f ca="1">+'5. Flujo Agrícola'!W8*'3. Matriz I-C-B'!$F8</f>
        <v>2382772.0163223641</v>
      </c>
      <c r="W30" s="277">
        <f ca="1">+'5. Flujo Agrícola'!X8*'3. Matriz I-C-B'!$F8</f>
        <v>2382772.0163223641</v>
      </c>
      <c r="X30" s="277">
        <f ca="1">+'5. Flujo Agrícola'!Y8*'3. Matriz I-C-B'!$F8</f>
        <v>2382772.0163223641</v>
      </c>
      <c r="Y30" s="277">
        <f ca="1">+'5. Flujo Agrícola'!Z8*'3. Matriz I-C-B'!$F8</f>
        <v>2382772.0163223641</v>
      </c>
      <c r="Z30" s="277">
        <f ca="1">+'5. Flujo Agrícola'!AA8*'3. Matriz I-C-B'!$F8</f>
        <v>2382772.0163223641</v>
      </c>
      <c r="AA30" s="277">
        <f ca="1">+'5. Flujo Agrícola'!AB8*'3. Matriz I-C-B'!$F8</f>
        <v>2382772.0163223641</v>
      </c>
      <c r="AB30" s="277">
        <f ca="1">+'5. Flujo Agrícola'!AC8*'3. Matriz I-C-B'!$F8</f>
        <v>2382772.0163223641</v>
      </c>
      <c r="AC30" s="277">
        <f ca="1">+'5. Flujo Agrícola'!AD8*'3. Matriz I-C-B'!$F8</f>
        <v>2382772.0163223641</v>
      </c>
      <c r="AD30" s="277">
        <f ca="1">+'5. Flujo Agrícola'!AE8*'3. Matriz I-C-B'!$F8</f>
        <v>2382772.0163223641</v>
      </c>
      <c r="AE30" s="277">
        <f ca="1">+'5. Flujo Agrícola'!AF8*'3. Matriz I-C-B'!$F8</f>
        <v>2382772.0163223641</v>
      </c>
      <c r="AF30" s="278">
        <f ca="1">+'5. Flujo Agrícola'!AG8*'3. Matriz I-C-B'!$F8</f>
        <v>2382772.0163223641</v>
      </c>
    </row>
    <row r="31" spans="1:32" x14ac:dyDescent="0.25">
      <c r="A31" s="275" t="str">
        <f t="shared" si="1"/>
        <v>Melón</v>
      </c>
      <c r="B31" s="277">
        <f ca="1">+'5. Flujo Agrícola'!C9*'3. Matriz I-C-B'!$F9</f>
        <v>8778972.4361066911</v>
      </c>
      <c r="C31" s="277">
        <f ca="1">+'5. Flujo Agrícola'!D9*'3. Matriz I-C-B'!$F9</f>
        <v>8778972.4361066911</v>
      </c>
      <c r="D31" s="277">
        <f ca="1">+'5. Flujo Agrícola'!E9*'3. Matriz I-C-B'!$F9</f>
        <v>8778972.4361066911</v>
      </c>
      <c r="E31" s="277">
        <f ca="1">+'5. Flujo Agrícola'!F9*'3. Matriz I-C-B'!$F9</f>
        <v>8778972.4361066911</v>
      </c>
      <c r="F31" s="277">
        <f ca="1">+'5. Flujo Agrícola'!G9*'3. Matriz I-C-B'!$F9</f>
        <v>8778972.4361066911</v>
      </c>
      <c r="G31" s="277">
        <f ca="1">+'5. Flujo Agrícola'!H9*'3. Matriz I-C-B'!$F9</f>
        <v>8778972.4361066911</v>
      </c>
      <c r="H31" s="277">
        <f ca="1">+'5. Flujo Agrícola'!I9*'3. Matriz I-C-B'!$F9</f>
        <v>8778972.4361066911</v>
      </c>
      <c r="I31" s="277">
        <f ca="1">+'5. Flujo Agrícola'!J9*'3. Matriz I-C-B'!$F9</f>
        <v>8778972.4361066911</v>
      </c>
      <c r="J31" s="277">
        <f ca="1">+'5. Flujo Agrícola'!K9*'3. Matriz I-C-B'!$F9</f>
        <v>8778972.4361066911</v>
      </c>
      <c r="K31" s="277">
        <f ca="1">+'5. Flujo Agrícola'!L9*'3. Matriz I-C-B'!$F9</f>
        <v>8778972.4361066911</v>
      </c>
      <c r="L31" s="277">
        <f ca="1">+'5. Flujo Agrícola'!M9*'3. Matriz I-C-B'!$F9</f>
        <v>8778972.4361066911</v>
      </c>
      <c r="M31" s="277">
        <f ca="1">+'5. Flujo Agrícola'!N9*'3. Matriz I-C-B'!$F9</f>
        <v>8778972.4361066911</v>
      </c>
      <c r="N31" s="277">
        <f ca="1">+'5. Flujo Agrícola'!O9*'3. Matriz I-C-B'!$F9</f>
        <v>8778972.4361066911</v>
      </c>
      <c r="O31" s="277">
        <f ca="1">+'5. Flujo Agrícola'!P9*'3. Matriz I-C-B'!$F9</f>
        <v>8778972.4361066911</v>
      </c>
      <c r="P31" s="277">
        <f ca="1">+'5. Flujo Agrícola'!Q9*'3. Matriz I-C-B'!$F9</f>
        <v>8778972.4361066911</v>
      </c>
      <c r="Q31" s="277">
        <f ca="1">+'5. Flujo Agrícola'!R9*'3. Matriz I-C-B'!$F9</f>
        <v>8778972.4361066911</v>
      </c>
      <c r="R31" s="277">
        <f ca="1">+'5. Flujo Agrícola'!S9*'3. Matriz I-C-B'!$F9</f>
        <v>8778972.4361066911</v>
      </c>
      <c r="S31" s="277">
        <f ca="1">+'5. Flujo Agrícola'!T9*'3. Matriz I-C-B'!$F9</f>
        <v>8778972.4361066911</v>
      </c>
      <c r="T31" s="277">
        <f ca="1">+'5. Flujo Agrícola'!U9*'3. Matriz I-C-B'!$F9</f>
        <v>8778972.4361066911</v>
      </c>
      <c r="U31" s="277">
        <f ca="1">+'5. Flujo Agrícola'!V9*'3. Matriz I-C-B'!$F9</f>
        <v>8778972.4361066911</v>
      </c>
      <c r="V31" s="277">
        <f ca="1">+'5. Flujo Agrícola'!W9*'3. Matriz I-C-B'!$F9</f>
        <v>8778972.4361066911</v>
      </c>
      <c r="W31" s="277">
        <f ca="1">+'5. Flujo Agrícola'!X9*'3. Matriz I-C-B'!$F9</f>
        <v>8778972.4361066911</v>
      </c>
      <c r="X31" s="277">
        <f ca="1">+'5. Flujo Agrícola'!Y9*'3. Matriz I-C-B'!$F9</f>
        <v>8778972.4361066911</v>
      </c>
      <c r="Y31" s="277">
        <f ca="1">+'5. Flujo Agrícola'!Z9*'3. Matriz I-C-B'!$F9</f>
        <v>8778972.4361066911</v>
      </c>
      <c r="Z31" s="277">
        <f ca="1">+'5. Flujo Agrícola'!AA9*'3. Matriz I-C-B'!$F9</f>
        <v>8778972.4361066911</v>
      </c>
      <c r="AA31" s="277">
        <f ca="1">+'5. Flujo Agrícola'!AB9*'3. Matriz I-C-B'!$F9</f>
        <v>8778972.4361066911</v>
      </c>
      <c r="AB31" s="277">
        <f ca="1">+'5. Flujo Agrícola'!AC9*'3. Matriz I-C-B'!$F9</f>
        <v>8778972.4361066911</v>
      </c>
      <c r="AC31" s="277">
        <f ca="1">+'5. Flujo Agrícola'!AD9*'3. Matriz I-C-B'!$F9</f>
        <v>8778972.4361066911</v>
      </c>
      <c r="AD31" s="277">
        <f ca="1">+'5. Flujo Agrícola'!AE9*'3. Matriz I-C-B'!$F9</f>
        <v>8778972.4361066911</v>
      </c>
      <c r="AE31" s="277">
        <f ca="1">+'5. Flujo Agrícola'!AF9*'3. Matriz I-C-B'!$F9</f>
        <v>8778972.4361066911</v>
      </c>
      <c r="AF31" s="278">
        <f ca="1">+'5. Flujo Agrícola'!AG9*'3. Matriz I-C-B'!$F9</f>
        <v>8778972.4361066911</v>
      </c>
    </row>
    <row r="32" spans="1:32" x14ac:dyDescent="0.25">
      <c r="A32" s="275" t="str">
        <f t="shared" si="1"/>
        <v>Poroto verde</v>
      </c>
      <c r="B32" s="277">
        <f ca="1">+'5. Flujo Agrícola'!C10*'3. Matriz I-C-B'!$F10</f>
        <v>14544481.724941064</v>
      </c>
      <c r="C32" s="277">
        <f ca="1">+'5. Flujo Agrícola'!D10*'3. Matriz I-C-B'!$F10</f>
        <v>14544481.724941064</v>
      </c>
      <c r="D32" s="277">
        <f ca="1">+'5. Flujo Agrícola'!E10*'3. Matriz I-C-B'!$F10</f>
        <v>14544481.724941064</v>
      </c>
      <c r="E32" s="277">
        <f ca="1">+'5. Flujo Agrícola'!F10*'3. Matriz I-C-B'!$F10</f>
        <v>14544481.724941064</v>
      </c>
      <c r="F32" s="277">
        <f ca="1">+'5. Flujo Agrícola'!G10*'3. Matriz I-C-B'!$F10</f>
        <v>14544481.724941064</v>
      </c>
      <c r="G32" s="277">
        <f ca="1">+'5. Flujo Agrícola'!H10*'3. Matriz I-C-B'!$F10</f>
        <v>14544481.724941064</v>
      </c>
      <c r="H32" s="277">
        <f ca="1">+'5. Flujo Agrícola'!I10*'3. Matriz I-C-B'!$F10</f>
        <v>14544481.724941064</v>
      </c>
      <c r="I32" s="277">
        <f ca="1">+'5. Flujo Agrícola'!J10*'3. Matriz I-C-B'!$F10</f>
        <v>14544481.724941064</v>
      </c>
      <c r="J32" s="277">
        <f ca="1">+'5. Flujo Agrícola'!K10*'3. Matriz I-C-B'!$F10</f>
        <v>14544481.724941064</v>
      </c>
      <c r="K32" s="277">
        <f ca="1">+'5. Flujo Agrícola'!L10*'3. Matriz I-C-B'!$F10</f>
        <v>14544481.724941064</v>
      </c>
      <c r="L32" s="277">
        <f ca="1">+'5. Flujo Agrícola'!M10*'3. Matriz I-C-B'!$F10</f>
        <v>14544481.724941064</v>
      </c>
      <c r="M32" s="277">
        <f ca="1">+'5. Flujo Agrícola'!N10*'3. Matriz I-C-B'!$F10</f>
        <v>14544481.724941064</v>
      </c>
      <c r="N32" s="277">
        <f ca="1">+'5. Flujo Agrícola'!O10*'3. Matriz I-C-B'!$F10</f>
        <v>14544481.724941064</v>
      </c>
      <c r="O32" s="277">
        <f ca="1">+'5. Flujo Agrícola'!P10*'3. Matriz I-C-B'!$F10</f>
        <v>14544481.724941064</v>
      </c>
      <c r="P32" s="277">
        <f ca="1">+'5. Flujo Agrícola'!Q10*'3. Matriz I-C-B'!$F10</f>
        <v>14544481.724941064</v>
      </c>
      <c r="Q32" s="277">
        <f ca="1">+'5. Flujo Agrícola'!R10*'3. Matriz I-C-B'!$F10</f>
        <v>14544481.724941064</v>
      </c>
      <c r="R32" s="277">
        <f ca="1">+'5. Flujo Agrícola'!S10*'3. Matriz I-C-B'!$F10</f>
        <v>14544481.724941064</v>
      </c>
      <c r="S32" s="277">
        <f ca="1">+'5. Flujo Agrícola'!T10*'3. Matriz I-C-B'!$F10</f>
        <v>14544481.724941064</v>
      </c>
      <c r="T32" s="277">
        <f ca="1">+'5. Flujo Agrícola'!U10*'3. Matriz I-C-B'!$F10</f>
        <v>14544481.724941064</v>
      </c>
      <c r="U32" s="277">
        <f ca="1">+'5. Flujo Agrícola'!V10*'3. Matriz I-C-B'!$F10</f>
        <v>14544481.724941064</v>
      </c>
      <c r="V32" s="277">
        <f ca="1">+'5. Flujo Agrícola'!W10*'3. Matriz I-C-B'!$F10</f>
        <v>14544481.724941064</v>
      </c>
      <c r="W32" s="277">
        <f ca="1">+'5. Flujo Agrícola'!X10*'3. Matriz I-C-B'!$F10</f>
        <v>14544481.724941064</v>
      </c>
      <c r="X32" s="277">
        <f ca="1">+'5. Flujo Agrícola'!Y10*'3. Matriz I-C-B'!$F10</f>
        <v>14544481.724941064</v>
      </c>
      <c r="Y32" s="277">
        <f ca="1">+'5. Flujo Agrícola'!Z10*'3. Matriz I-C-B'!$F10</f>
        <v>14544481.724941064</v>
      </c>
      <c r="Z32" s="277">
        <f ca="1">+'5. Flujo Agrícola'!AA10*'3. Matriz I-C-B'!$F10</f>
        <v>14544481.724941064</v>
      </c>
      <c r="AA32" s="277">
        <f ca="1">+'5. Flujo Agrícola'!AB10*'3. Matriz I-C-B'!$F10</f>
        <v>14544481.724941064</v>
      </c>
      <c r="AB32" s="277">
        <f ca="1">+'5. Flujo Agrícola'!AC10*'3. Matriz I-C-B'!$F10</f>
        <v>14544481.724941064</v>
      </c>
      <c r="AC32" s="277">
        <f ca="1">+'5. Flujo Agrícola'!AD10*'3. Matriz I-C-B'!$F10</f>
        <v>14544481.724941064</v>
      </c>
      <c r="AD32" s="277">
        <f ca="1">+'5. Flujo Agrícola'!AE10*'3. Matriz I-C-B'!$F10</f>
        <v>14544481.724941064</v>
      </c>
      <c r="AE32" s="277">
        <f ca="1">+'5. Flujo Agrícola'!AF10*'3. Matriz I-C-B'!$F10</f>
        <v>14544481.724941064</v>
      </c>
      <c r="AF32" s="278">
        <f ca="1">+'5. Flujo Agrícola'!AG10*'3. Matriz I-C-B'!$F10</f>
        <v>14544481.724941064</v>
      </c>
    </row>
    <row r="33" spans="1:32" x14ac:dyDescent="0.25">
      <c r="A33" s="275" t="str">
        <f t="shared" si="1"/>
        <v>Tomate</v>
      </c>
      <c r="B33" s="277">
        <f ca="1">+'5. Flujo Agrícola'!C11*'3. Matriz I-C-B'!$F11</f>
        <v>69956440.750825524</v>
      </c>
      <c r="C33" s="277">
        <f ca="1">+'5. Flujo Agrícola'!D11*'3. Matriz I-C-B'!$F11</f>
        <v>69956440.750825524</v>
      </c>
      <c r="D33" s="277">
        <f ca="1">+'5. Flujo Agrícola'!E11*'3. Matriz I-C-B'!$F11</f>
        <v>69956440.750825524</v>
      </c>
      <c r="E33" s="277">
        <f ca="1">+'5. Flujo Agrícola'!F11*'3. Matriz I-C-B'!$F11</f>
        <v>69956440.750825524</v>
      </c>
      <c r="F33" s="277">
        <f ca="1">+'5. Flujo Agrícola'!G11*'3. Matriz I-C-B'!$F11</f>
        <v>69956440.750825524</v>
      </c>
      <c r="G33" s="277">
        <f ca="1">+'5. Flujo Agrícola'!H11*'3. Matriz I-C-B'!$F11</f>
        <v>69956440.750825524</v>
      </c>
      <c r="H33" s="277">
        <f ca="1">+'5. Flujo Agrícola'!I11*'3. Matriz I-C-B'!$F11</f>
        <v>69956440.750825524</v>
      </c>
      <c r="I33" s="277">
        <f ca="1">+'5. Flujo Agrícola'!J11*'3. Matriz I-C-B'!$F11</f>
        <v>69956440.750825524</v>
      </c>
      <c r="J33" s="277">
        <f ca="1">+'5. Flujo Agrícola'!K11*'3. Matriz I-C-B'!$F11</f>
        <v>69956440.750825524</v>
      </c>
      <c r="K33" s="277">
        <f ca="1">+'5. Flujo Agrícola'!L11*'3. Matriz I-C-B'!$F11</f>
        <v>69956440.750825524</v>
      </c>
      <c r="L33" s="277">
        <f ca="1">+'5. Flujo Agrícola'!M11*'3. Matriz I-C-B'!$F11</f>
        <v>69956440.750825524</v>
      </c>
      <c r="M33" s="277">
        <f ca="1">+'5. Flujo Agrícola'!N11*'3. Matriz I-C-B'!$F11</f>
        <v>69956440.750825524</v>
      </c>
      <c r="N33" s="277">
        <f ca="1">+'5. Flujo Agrícola'!O11*'3. Matriz I-C-B'!$F11</f>
        <v>69956440.750825524</v>
      </c>
      <c r="O33" s="277">
        <f ca="1">+'5. Flujo Agrícola'!P11*'3. Matriz I-C-B'!$F11</f>
        <v>69956440.750825524</v>
      </c>
      <c r="P33" s="277">
        <f ca="1">+'5. Flujo Agrícola'!Q11*'3. Matriz I-C-B'!$F11</f>
        <v>69956440.750825524</v>
      </c>
      <c r="Q33" s="277">
        <f ca="1">+'5. Flujo Agrícola'!R11*'3. Matriz I-C-B'!$F11</f>
        <v>69956440.750825524</v>
      </c>
      <c r="R33" s="277">
        <f ca="1">+'5. Flujo Agrícola'!S11*'3. Matriz I-C-B'!$F11</f>
        <v>69956440.750825524</v>
      </c>
      <c r="S33" s="277">
        <f ca="1">+'5. Flujo Agrícola'!T11*'3. Matriz I-C-B'!$F11</f>
        <v>69956440.750825524</v>
      </c>
      <c r="T33" s="277">
        <f ca="1">+'5. Flujo Agrícola'!U11*'3. Matriz I-C-B'!$F11</f>
        <v>69956440.750825524</v>
      </c>
      <c r="U33" s="277">
        <f ca="1">+'5. Flujo Agrícola'!V11*'3. Matriz I-C-B'!$F11</f>
        <v>69956440.750825524</v>
      </c>
      <c r="V33" s="277">
        <f ca="1">+'5. Flujo Agrícola'!W11*'3. Matriz I-C-B'!$F11</f>
        <v>69956440.750825524</v>
      </c>
      <c r="W33" s="277">
        <f ca="1">+'5. Flujo Agrícola'!X11*'3. Matriz I-C-B'!$F11</f>
        <v>69956440.750825524</v>
      </c>
      <c r="X33" s="277">
        <f ca="1">+'5. Flujo Agrícola'!Y11*'3. Matriz I-C-B'!$F11</f>
        <v>69956440.750825524</v>
      </c>
      <c r="Y33" s="277">
        <f ca="1">+'5. Flujo Agrícola'!Z11*'3. Matriz I-C-B'!$F11</f>
        <v>69956440.750825524</v>
      </c>
      <c r="Z33" s="277">
        <f ca="1">+'5. Flujo Agrícola'!AA11*'3. Matriz I-C-B'!$F11</f>
        <v>69956440.750825524</v>
      </c>
      <c r="AA33" s="277">
        <f ca="1">+'5. Flujo Agrícola'!AB11*'3. Matriz I-C-B'!$F11</f>
        <v>69956440.750825524</v>
      </c>
      <c r="AB33" s="277">
        <f ca="1">+'5. Flujo Agrícola'!AC11*'3. Matriz I-C-B'!$F11</f>
        <v>69956440.750825524</v>
      </c>
      <c r="AC33" s="277">
        <f ca="1">+'5. Flujo Agrícola'!AD11*'3. Matriz I-C-B'!$F11</f>
        <v>69956440.750825524</v>
      </c>
      <c r="AD33" s="277">
        <f ca="1">+'5. Flujo Agrícola'!AE11*'3. Matriz I-C-B'!$F11</f>
        <v>69956440.750825524</v>
      </c>
      <c r="AE33" s="277">
        <f ca="1">+'5. Flujo Agrícola'!AF11*'3. Matriz I-C-B'!$F11</f>
        <v>69956440.750825524</v>
      </c>
      <c r="AF33" s="278">
        <f ca="1">+'5. Flujo Agrícola'!AG11*'3. Matriz I-C-B'!$F11</f>
        <v>69956440.750825524</v>
      </c>
    </row>
    <row r="34" spans="1:32" x14ac:dyDescent="0.25">
      <c r="A34" s="275" t="str">
        <f t="shared" si="1"/>
        <v>Kiwi</v>
      </c>
      <c r="B34" s="277">
        <f ca="1">+'5. Flujo Agrícola'!C12*'3. Matriz I-C-B'!$F12</f>
        <v>185724736.92318839</v>
      </c>
      <c r="C34" s="277">
        <f ca="1">+'5. Flujo Agrícola'!D12*'3. Matriz I-C-B'!$F12</f>
        <v>185724736.92318839</v>
      </c>
      <c r="D34" s="277">
        <f ca="1">+'5. Flujo Agrícola'!E12*'3. Matriz I-C-B'!$F12</f>
        <v>185724736.92318839</v>
      </c>
      <c r="E34" s="277">
        <f ca="1">+'5. Flujo Agrícola'!F12*'3. Matriz I-C-B'!$F12</f>
        <v>185724736.92318839</v>
      </c>
      <c r="F34" s="277">
        <f ca="1">+'5. Flujo Agrícola'!G12*'3. Matriz I-C-B'!$F12</f>
        <v>185724736.92318839</v>
      </c>
      <c r="G34" s="277">
        <f ca="1">+'5. Flujo Agrícola'!H12*'3. Matriz I-C-B'!$F12</f>
        <v>185724736.92318839</v>
      </c>
      <c r="H34" s="277">
        <f ca="1">+'5. Flujo Agrícola'!I12*'3. Matriz I-C-B'!$F12</f>
        <v>185724736.92318839</v>
      </c>
      <c r="I34" s="277">
        <f ca="1">+'5. Flujo Agrícola'!J12*'3. Matriz I-C-B'!$F12</f>
        <v>185724736.92318839</v>
      </c>
      <c r="J34" s="277">
        <f ca="1">+'5. Flujo Agrícola'!K12*'3. Matriz I-C-B'!$F12</f>
        <v>185724736.92318839</v>
      </c>
      <c r="K34" s="277">
        <f ca="1">+'5. Flujo Agrícola'!L12*'3. Matriz I-C-B'!$F12</f>
        <v>185724736.92318839</v>
      </c>
      <c r="L34" s="277">
        <f ca="1">+'5. Flujo Agrícola'!M12*'3. Matriz I-C-B'!$F12</f>
        <v>185724736.92318839</v>
      </c>
      <c r="M34" s="277">
        <f ca="1">+'5. Flujo Agrícola'!N12*'3. Matriz I-C-B'!$F12</f>
        <v>185724736.92318839</v>
      </c>
      <c r="N34" s="277">
        <f ca="1">+'5. Flujo Agrícola'!O12*'3. Matriz I-C-B'!$F12</f>
        <v>185724736.92318839</v>
      </c>
      <c r="O34" s="277">
        <f ca="1">+'5. Flujo Agrícola'!P12*'3. Matriz I-C-B'!$F12</f>
        <v>185724736.92318839</v>
      </c>
      <c r="P34" s="277">
        <f ca="1">+'5. Flujo Agrícola'!Q12*'3. Matriz I-C-B'!$F12</f>
        <v>185724736.92318839</v>
      </c>
      <c r="Q34" s="277">
        <f ca="1">+'5. Flujo Agrícola'!R12*'3. Matriz I-C-B'!$F12</f>
        <v>185724736.92318839</v>
      </c>
      <c r="R34" s="277">
        <f ca="1">+'5. Flujo Agrícola'!S12*'3. Matriz I-C-B'!$F12</f>
        <v>185724736.92318839</v>
      </c>
      <c r="S34" s="277">
        <f ca="1">+'5. Flujo Agrícola'!T12*'3. Matriz I-C-B'!$F12</f>
        <v>185724736.92318839</v>
      </c>
      <c r="T34" s="277">
        <f ca="1">+'5. Flujo Agrícola'!U12*'3. Matriz I-C-B'!$F12</f>
        <v>185724736.92318839</v>
      </c>
      <c r="U34" s="277">
        <f ca="1">+'5. Flujo Agrícola'!V12*'3. Matriz I-C-B'!$F12</f>
        <v>185724736.92318839</v>
      </c>
      <c r="V34" s="277">
        <f ca="1">+'5. Flujo Agrícola'!W12*'3. Matriz I-C-B'!$F12</f>
        <v>185724736.92318839</v>
      </c>
      <c r="W34" s="277">
        <f ca="1">+'5. Flujo Agrícola'!X12*'3. Matriz I-C-B'!$F12</f>
        <v>185724736.92318839</v>
      </c>
      <c r="X34" s="277">
        <f ca="1">+'5. Flujo Agrícola'!Y12*'3. Matriz I-C-B'!$F12</f>
        <v>185724736.92318839</v>
      </c>
      <c r="Y34" s="277">
        <f ca="1">+'5. Flujo Agrícola'!Z12*'3. Matriz I-C-B'!$F12</f>
        <v>185724736.92318839</v>
      </c>
      <c r="Z34" s="277">
        <f ca="1">+'5. Flujo Agrícola'!AA12*'3. Matriz I-C-B'!$F12</f>
        <v>185724736.92318839</v>
      </c>
      <c r="AA34" s="277">
        <f ca="1">+'5. Flujo Agrícola'!AB12*'3. Matriz I-C-B'!$F12</f>
        <v>185724736.92318839</v>
      </c>
      <c r="AB34" s="277">
        <f ca="1">+'5. Flujo Agrícola'!AC12*'3. Matriz I-C-B'!$F12</f>
        <v>185724736.92318839</v>
      </c>
      <c r="AC34" s="277">
        <f ca="1">+'5. Flujo Agrícola'!AD12*'3. Matriz I-C-B'!$F12</f>
        <v>185724736.92318839</v>
      </c>
      <c r="AD34" s="277">
        <f ca="1">+'5. Flujo Agrícola'!AE12*'3. Matriz I-C-B'!$F12</f>
        <v>185724736.92318839</v>
      </c>
      <c r="AE34" s="277">
        <f ca="1">+'5. Flujo Agrícola'!AF12*'3. Matriz I-C-B'!$F12</f>
        <v>185724736.92318839</v>
      </c>
      <c r="AF34" s="278">
        <f ca="1">+'5. Flujo Agrícola'!AG12*'3. Matriz I-C-B'!$F12</f>
        <v>185724736.92318839</v>
      </c>
    </row>
    <row r="35" spans="1:32" x14ac:dyDescent="0.25">
      <c r="A35" s="275" t="str">
        <f t="shared" si="1"/>
        <v>Manzano</v>
      </c>
      <c r="B35" s="277">
        <f ca="1">+'5. Flujo Agrícola'!C13*'3. Matriz I-C-B'!$F13</f>
        <v>66087461.949749768</v>
      </c>
      <c r="C35" s="277">
        <f ca="1">+'5. Flujo Agrícola'!D13*'3. Matriz I-C-B'!$F13</f>
        <v>66087461.949749768</v>
      </c>
      <c r="D35" s="277">
        <f ca="1">+'5. Flujo Agrícola'!E13*'3. Matriz I-C-B'!$F13</f>
        <v>66087461.949749768</v>
      </c>
      <c r="E35" s="277">
        <f ca="1">+'5. Flujo Agrícola'!F13*'3. Matriz I-C-B'!$F13</f>
        <v>66087461.949749768</v>
      </c>
      <c r="F35" s="277">
        <f ca="1">+'5. Flujo Agrícola'!G13*'3. Matriz I-C-B'!$F13</f>
        <v>66087461.949749768</v>
      </c>
      <c r="G35" s="277">
        <f ca="1">+'5. Flujo Agrícola'!H13*'3. Matriz I-C-B'!$F13</f>
        <v>66087461.949749768</v>
      </c>
      <c r="H35" s="277">
        <f ca="1">+'5. Flujo Agrícola'!I13*'3. Matriz I-C-B'!$F13</f>
        <v>66087461.949749768</v>
      </c>
      <c r="I35" s="277">
        <f ca="1">+'5. Flujo Agrícola'!J13*'3. Matriz I-C-B'!$F13</f>
        <v>66087461.949749768</v>
      </c>
      <c r="J35" s="277">
        <f ca="1">+'5. Flujo Agrícola'!K13*'3. Matriz I-C-B'!$F13</f>
        <v>66087461.949749768</v>
      </c>
      <c r="K35" s="277">
        <f ca="1">+'5. Flujo Agrícola'!L13*'3. Matriz I-C-B'!$F13</f>
        <v>66087461.949749768</v>
      </c>
      <c r="L35" s="277">
        <f ca="1">+'5. Flujo Agrícola'!M13*'3. Matriz I-C-B'!$F13</f>
        <v>66087461.949749768</v>
      </c>
      <c r="M35" s="277">
        <f ca="1">+'5. Flujo Agrícola'!N13*'3. Matriz I-C-B'!$F13</f>
        <v>66087461.949749768</v>
      </c>
      <c r="N35" s="277">
        <f ca="1">+'5. Flujo Agrícola'!O13*'3. Matriz I-C-B'!$F13</f>
        <v>66087461.949749768</v>
      </c>
      <c r="O35" s="277">
        <f ca="1">+'5. Flujo Agrícola'!P13*'3. Matriz I-C-B'!$F13</f>
        <v>66087461.949749768</v>
      </c>
      <c r="P35" s="277">
        <f ca="1">+'5. Flujo Agrícola'!Q13*'3. Matriz I-C-B'!$F13</f>
        <v>66087461.949749768</v>
      </c>
      <c r="Q35" s="277">
        <f ca="1">+'5. Flujo Agrícola'!R13*'3. Matriz I-C-B'!$F13</f>
        <v>66087461.949749768</v>
      </c>
      <c r="R35" s="277">
        <f ca="1">+'5. Flujo Agrícola'!S13*'3. Matriz I-C-B'!$F13</f>
        <v>66087461.949749768</v>
      </c>
      <c r="S35" s="277">
        <f ca="1">+'5. Flujo Agrícola'!T13*'3. Matriz I-C-B'!$F13</f>
        <v>66087461.949749768</v>
      </c>
      <c r="T35" s="277">
        <f ca="1">+'5. Flujo Agrícola'!U13*'3. Matriz I-C-B'!$F13</f>
        <v>66087461.949749768</v>
      </c>
      <c r="U35" s="277">
        <f ca="1">+'5. Flujo Agrícola'!V13*'3. Matriz I-C-B'!$F13</f>
        <v>66087461.949749768</v>
      </c>
      <c r="V35" s="277">
        <f ca="1">+'5. Flujo Agrícola'!W13*'3. Matriz I-C-B'!$F13</f>
        <v>66087461.949749768</v>
      </c>
      <c r="W35" s="277">
        <f ca="1">+'5. Flujo Agrícola'!X13*'3. Matriz I-C-B'!$F13</f>
        <v>66087461.949749768</v>
      </c>
      <c r="X35" s="277">
        <f ca="1">+'5. Flujo Agrícola'!Y13*'3. Matriz I-C-B'!$F13</f>
        <v>66087461.949749768</v>
      </c>
      <c r="Y35" s="277">
        <f ca="1">+'5. Flujo Agrícola'!Z13*'3. Matriz I-C-B'!$F13</f>
        <v>66087461.949749768</v>
      </c>
      <c r="Z35" s="277">
        <f ca="1">+'5. Flujo Agrícola'!AA13*'3. Matriz I-C-B'!$F13</f>
        <v>66087461.949749768</v>
      </c>
      <c r="AA35" s="277">
        <f ca="1">+'5. Flujo Agrícola'!AB13*'3. Matriz I-C-B'!$F13</f>
        <v>66087461.949749768</v>
      </c>
      <c r="AB35" s="277">
        <f ca="1">+'5. Flujo Agrícola'!AC13*'3. Matriz I-C-B'!$F13</f>
        <v>66087461.949749768</v>
      </c>
      <c r="AC35" s="277">
        <f ca="1">+'5. Flujo Agrícola'!AD13*'3. Matriz I-C-B'!$F13</f>
        <v>66087461.949749768</v>
      </c>
      <c r="AD35" s="277">
        <f ca="1">+'5. Flujo Agrícola'!AE13*'3. Matriz I-C-B'!$F13</f>
        <v>66087461.949749768</v>
      </c>
      <c r="AE35" s="277">
        <f ca="1">+'5. Flujo Agrícola'!AF13*'3. Matriz I-C-B'!$F13</f>
        <v>66087461.949749768</v>
      </c>
      <c r="AF35" s="278">
        <f ca="1">+'5. Flujo Agrícola'!AG13*'3. Matriz I-C-B'!$F13</f>
        <v>66087461.949749768</v>
      </c>
    </row>
    <row r="36" spans="1:32" x14ac:dyDescent="0.25">
      <c r="A36" s="275" t="str">
        <f t="shared" si="1"/>
        <v>Limón</v>
      </c>
      <c r="B36" s="277">
        <f ca="1">+'5. Flujo Agrícola'!C14*'3. Matriz I-C-B'!$F14</f>
        <v>147725045.73859671</v>
      </c>
      <c r="C36" s="277">
        <f ca="1">+'5. Flujo Agrícola'!D14*'3. Matriz I-C-B'!$F14</f>
        <v>147725045.73859671</v>
      </c>
      <c r="D36" s="277">
        <f ca="1">+'5. Flujo Agrícola'!E14*'3. Matriz I-C-B'!$F14</f>
        <v>147725045.73859671</v>
      </c>
      <c r="E36" s="277">
        <f ca="1">+'5. Flujo Agrícola'!F14*'3. Matriz I-C-B'!$F14</f>
        <v>147725045.73859671</v>
      </c>
      <c r="F36" s="277">
        <f ca="1">+'5. Flujo Agrícola'!G14*'3. Matriz I-C-B'!$F14</f>
        <v>147725045.73859671</v>
      </c>
      <c r="G36" s="277">
        <f ca="1">+'5. Flujo Agrícola'!H14*'3. Matriz I-C-B'!$F14</f>
        <v>147725045.73859671</v>
      </c>
      <c r="H36" s="277">
        <f ca="1">+'5. Flujo Agrícola'!I14*'3. Matriz I-C-B'!$F14</f>
        <v>147725045.73859671</v>
      </c>
      <c r="I36" s="277">
        <f ca="1">+'5. Flujo Agrícola'!J14*'3. Matriz I-C-B'!$F14</f>
        <v>147725045.73859671</v>
      </c>
      <c r="J36" s="277">
        <f ca="1">+'5. Flujo Agrícola'!K14*'3. Matriz I-C-B'!$F14</f>
        <v>147725045.73859671</v>
      </c>
      <c r="K36" s="277">
        <f ca="1">+'5. Flujo Agrícola'!L14*'3. Matriz I-C-B'!$F14</f>
        <v>147725045.73859671</v>
      </c>
      <c r="L36" s="277">
        <f ca="1">+'5. Flujo Agrícola'!M14*'3. Matriz I-C-B'!$F14</f>
        <v>147725045.73859671</v>
      </c>
      <c r="M36" s="277">
        <f ca="1">+'5. Flujo Agrícola'!N14*'3. Matriz I-C-B'!$F14</f>
        <v>147725045.73859671</v>
      </c>
      <c r="N36" s="277">
        <f ca="1">+'5. Flujo Agrícola'!O14*'3. Matriz I-C-B'!$F14</f>
        <v>147725045.73859671</v>
      </c>
      <c r="O36" s="277">
        <f ca="1">+'5. Flujo Agrícola'!P14*'3. Matriz I-C-B'!$F14</f>
        <v>147725045.73859671</v>
      </c>
      <c r="P36" s="277">
        <f ca="1">+'5. Flujo Agrícola'!Q14*'3. Matriz I-C-B'!$F14</f>
        <v>147725045.73859671</v>
      </c>
      <c r="Q36" s="277">
        <f ca="1">+'5. Flujo Agrícola'!R14*'3. Matriz I-C-B'!$F14</f>
        <v>147725045.73859671</v>
      </c>
      <c r="R36" s="277">
        <f ca="1">+'5. Flujo Agrícola'!S14*'3. Matriz I-C-B'!$F14</f>
        <v>147725045.73859671</v>
      </c>
      <c r="S36" s="277">
        <f ca="1">+'5. Flujo Agrícola'!T14*'3. Matriz I-C-B'!$F14</f>
        <v>147725045.73859671</v>
      </c>
      <c r="T36" s="277">
        <f ca="1">+'5. Flujo Agrícola'!U14*'3. Matriz I-C-B'!$F14</f>
        <v>147725045.73859671</v>
      </c>
      <c r="U36" s="277">
        <f ca="1">+'5. Flujo Agrícola'!V14*'3. Matriz I-C-B'!$F14</f>
        <v>147725045.73859671</v>
      </c>
      <c r="V36" s="277">
        <f ca="1">+'5. Flujo Agrícola'!W14*'3. Matriz I-C-B'!$F14</f>
        <v>147725045.73859671</v>
      </c>
      <c r="W36" s="277">
        <f ca="1">+'5. Flujo Agrícola'!X14*'3. Matriz I-C-B'!$F14</f>
        <v>147725045.73859671</v>
      </c>
      <c r="X36" s="277">
        <f ca="1">+'5. Flujo Agrícola'!Y14*'3. Matriz I-C-B'!$F14</f>
        <v>147725045.73859671</v>
      </c>
      <c r="Y36" s="277">
        <f ca="1">+'5. Flujo Agrícola'!Z14*'3. Matriz I-C-B'!$F14</f>
        <v>147725045.73859671</v>
      </c>
      <c r="Z36" s="277">
        <f ca="1">+'5. Flujo Agrícola'!AA14*'3. Matriz I-C-B'!$F14</f>
        <v>147725045.73859671</v>
      </c>
      <c r="AA36" s="277">
        <f ca="1">+'5. Flujo Agrícola'!AB14*'3. Matriz I-C-B'!$F14</f>
        <v>147725045.73859671</v>
      </c>
      <c r="AB36" s="277">
        <f ca="1">+'5. Flujo Agrícola'!AC14*'3. Matriz I-C-B'!$F14</f>
        <v>147725045.73859671</v>
      </c>
      <c r="AC36" s="277">
        <f ca="1">+'5. Flujo Agrícola'!AD14*'3. Matriz I-C-B'!$F14</f>
        <v>147725045.73859671</v>
      </c>
      <c r="AD36" s="277">
        <f ca="1">+'5. Flujo Agrícola'!AE14*'3. Matriz I-C-B'!$F14</f>
        <v>147725045.73859671</v>
      </c>
      <c r="AE36" s="277">
        <f ca="1">+'5. Flujo Agrícola'!AF14*'3. Matriz I-C-B'!$F14</f>
        <v>147725045.73859671</v>
      </c>
      <c r="AF36" s="278">
        <f ca="1">+'5. Flujo Agrícola'!AG14*'3. Matriz I-C-B'!$F14</f>
        <v>147725045.73859671</v>
      </c>
    </row>
    <row r="37" spans="1:32" x14ac:dyDescent="0.25">
      <c r="A37" s="275" t="str">
        <f t="shared" si="1"/>
        <v>Olivo de mesa</v>
      </c>
      <c r="B37" s="277">
        <f ca="1">+'5. Flujo Agrícola'!C15*'3. Matriz I-C-B'!$F15</f>
        <v>16076579.935062425</v>
      </c>
      <c r="C37" s="277">
        <f ca="1">+'5. Flujo Agrícola'!D15*'3. Matriz I-C-B'!$F15</f>
        <v>16076579.935062425</v>
      </c>
      <c r="D37" s="277">
        <f ca="1">+'5. Flujo Agrícola'!E15*'3. Matriz I-C-B'!$F15</f>
        <v>16076579.935062425</v>
      </c>
      <c r="E37" s="277">
        <f ca="1">+'5. Flujo Agrícola'!F15*'3. Matriz I-C-B'!$F15</f>
        <v>16076579.935062425</v>
      </c>
      <c r="F37" s="277">
        <f ca="1">+'5. Flujo Agrícola'!G15*'3. Matriz I-C-B'!$F15</f>
        <v>16076579.935062425</v>
      </c>
      <c r="G37" s="277">
        <f ca="1">+'5. Flujo Agrícola'!H15*'3. Matriz I-C-B'!$F15</f>
        <v>16076579.935062425</v>
      </c>
      <c r="H37" s="277">
        <f ca="1">+'5. Flujo Agrícola'!I15*'3. Matriz I-C-B'!$F15</f>
        <v>16076579.935062425</v>
      </c>
      <c r="I37" s="277">
        <f ca="1">+'5. Flujo Agrícola'!J15*'3. Matriz I-C-B'!$F15</f>
        <v>16076579.935062425</v>
      </c>
      <c r="J37" s="277">
        <f ca="1">+'5. Flujo Agrícola'!K15*'3. Matriz I-C-B'!$F15</f>
        <v>16076579.935062425</v>
      </c>
      <c r="K37" s="277">
        <f ca="1">+'5. Flujo Agrícola'!L15*'3. Matriz I-C-B'!$F15</f>
        <v>16076579.935062425</v>
      </c>
      <c r="L37" s="277">
        <f ca="1">+'5. Flujo Agrícola'!M15*'3. Matriz I-C-B'!$F15</f>
        <v>16076579.935062425</v>
      </c>
      <c r="M37" s="277">
        <f ca="1">+'5. Flujo Agrícola'!N15*'3. Matriz I-C-B'!$F15</f>
        <v>16076579.935062425</v>
      </c>
      <c r="N37" s="277">
        <f ca="1">+'5. Flujo Agrícola'!O15*'3. Matriz I-C-B'!$F15</f>
        <v>16076579.935062425</v>
      </c>
      <c r="O37" s="277">
        <f ca="1">+'5. Flujo Agrícola'!P15*'3. Matriz I-C-B'!$F15</f>
        <v>16076579.935062425</v>
      </c>
      <c r="P37" s="277">
        <f ca="1">+'5. Flujo Agrícola'!Q15*'3. Matriz I-C-B'!$F15</f>
        <v>16076579.935062425</v>
      </c>
      <c r="Q37" s="277">
        <f ca="1">+'5. Flujo Agrícola'!R15*'3. Matriz I-C-B'!$F15</f>
        <v>16076579.935062425</v>
      </c>
      <c r="R37" s="277">
        <f ca="1">+'5. Flujo Agrícola'!S15*'3. Matriz I-C-B'!$F15</f>
        <v>16076579.935062425</v>
      </c>
      <c r="S37" s="277">
        <f ca="1">+'5. Flujo Agrícola'!T15*'3. Matriz I-C-B'!$F15</f>
        <v>16076579.935062425</v>
      </c>
      <c r="T37" s="277">
        <f ca="1">+'5. Flujo Agrícola'!U15*'3. Matriz I-C-B'!$F15</f>
        <v>16076579.935062425</v>
      </c>
      <c r="U37" s="277">
        <f ca="1">+'5. Flujo Agrícola'!V15*'3. Matriz I-C-B'!$F15</f>
        <v>16076579.935062425</v>
      </c>
      <c r="V37" s="277">
        <f ca="1">+'5. Flujo Agrícola'!W15*'3. Matriz I-C-B'!$F15</f>
        <v>16076579.935062425</v>
      </c>
      <c r="W37" s="277">
        <f ca="1">+'5. Flujo Agrícola'!X15*'3. Matriz I-C-B'!$F15</f>
        <v>16076579.935062425</v>
      </c>
      <c r="X37" s="277">
        <f ca="1">+'5. Flujo Agrícola'!Y15*'3. Matriz I-C-B'!$F15</f>
        <v>16076579.935062425</v>
      </c>
      <c r="Y37" s="277">
        <f ca="1">+'5. Flujo Agrícola'!Z15*'3. Matriz I-C-B'!$F15</f>
        <v>16076579.935062425</v>
      </c>
      <c r="Z37" s="277">
        <f ca="1">+'5. Flujo Agrícola'!AA15*'3. Matriz I-C-B'!$F15</f>
        <v>16076579.935062425</v>
      </c>
      <c r="AA37" s="277">
        <f ca="1">+'5. Flujo Agrícola'!AB15*'3. Matriz I-C-B'!$F15</f>
        <v>16076579.935062425</v>
      </c>
      <c r="AB37" s="277">
        <f ca="1">+'5. Flujo Agrícola'!AC15*'3. Matriz I-C-B'!$F15</f>
        <v>16076579.935062425</v>
      </c>
      <c r="AC37" s="277">
        <f ca="1">+'5. Flujo Agrícola'!AD15*'3. Matriz I-C-B'!$F15</f>
        <v>16076579.935062425</v>
      </c>
      <c r="AD37" s="277">
        <f ca="1">+'5. Flujo Agrícola'!AE15*'3. Matriz I-C-B'!$F15</f>
        <v>16076579.935062425</v>
      </c>
      <c r="AE37" s="277">
        <f ca="1">+'5. Flujo Agrícola'!AF15*'3. Matriz I-C-B'!$F15</f>
        <v>16076579.935062425</v>
      </c>
      <c r="AF37" s="278">
        <f ca="1">+'5. Flujo Agrícola'!AG15*'3. Matriz I-C-B'!$F15</f>
        <v>16076579.935062425</v>
      </c>
    </row>
    <row r="38" spans="1:32" x14ac:dyDescent="0.25">
      <c r="A38" s="275" t="str">
        <f t="shared" si="1"/>
        <v>Uva de mesa</v>
      </c>
      <c r="B38" s="277">
        <f ca="1">+'5. Flujo Agrícola'!C16*'3. Matriz I-C-B'!$F16</f>
        <v>16086976.031899117</v>
      </c>
      <c r="C38" s="277">
        <f ca="1">+'5. Flujo Agrícola'!D16*'3. Matriz I-C-B'!$F16</f>
        <v>16086976.031899117</v>
      </c>
      <c r="D38" s="277">
        <f ca="1">+'5. Flujo Agrícola'!E16*'3. Matriz I-C-B'!$F16</f>
        <v>16086976.031899117</v>
      </c>
      <c r="E38" s="277">
        <f ca="1">+'5. Flujo Agrícola'!F16*'3. Matriz I-C-B'!$F16</f>
        <v>16086976.031899117</v>
      </c>
      <c r="F38" s="277">
        <f ca="1">+'5. Flujo Agrícola'!G16*'3. Matriz I-C-B'!$F16</f>
        <v>16086976.031899117</v>
      </c>
      <c r="G38" s="277">
        <f ca="1">+'5. Flujo Agrícola'!H16*'3. Matriz I-C-B'!$F16</f>
        <v>16086976.031899117</v>
      </c>
      <c r="H38" s="277">
        <f ca="1">+'5. Flujo Agrícola'!I16*'3. Matriz I-C-B'!$F16</f>
        <v>16086976.031899117</v>
      </c>
      <c r="I38" s="277">
        <f ca="1">+'5. Flujo Agrícola'!J16*'3. Matriz I-C-B'!$F16</f>
        <v>16086976.031899117</v>
      </c>
      <c r="J38" s="277">
        <f ca="1">+'5. Flujo Agrícola'!K16*'3. Matriz I-C-B'!$F16</f>
        <v>16086976.031899117</v>
      </c>
      <c r="K38" s="277">
        <f ca="1">+'5. Flujo Agrícola'!L16*'3. Matriz I-C-B'!$F16</f>
        <v>16086976.031899117</v>
      </c>
      <c r="L38" s="277">
        <f ca="1">+'5. Flujo Agrícola'!M16*'3. Matriz I-C-B'!$F16</f>
        <v>16086976.031899117</v>
      </c>
      <c r="M38" s="277">
        <f ca="1">+'5. Flujo Agrícola'!N16*'3. Matriz I-C-B'!$F16</f>
        <v>16086976.031899117</v>
      </c>
      <c r="N38" s="277">
        <f ca="1">+'5. Flujo Agrícola'!O16*'3. Matriz I-C-B'!$F16</f>
        <v>16086976.031899117</v>
      </c>
      <c r="O38" s="277">
        <f ca="1">+'5. Flujo Agrícola'!P16*'3. Matriz I-C-B'!$F16</f>
        <v>16086976.031899117</v>
      </c>
      <c r="P38" s="277">
        <f ca="1">+'5. Flujo Agrícola'!Q16*'3. Matriz I-C-B'!$F16</f>
        <v>16086976.031899117</v>
      </c>
      <c r="Q38" s="277">
        <f ca="1">+'5. Flujo Agrícola'!R16*'3. Matriz I-C-B'!$F16</f>
        <v>16086976.031899117</v>
      </c>
      <c r="R38" s="277">
        <f ca="1">+'5. Flujo Agrícola'!S16*'3. Matriz I-C-B'!$F16</f>
        <v>16086976.031899117</v>
      </c>
      <c r="S38" s="277">
        <f ca="1">+'5. Flujo Agrícola'!T16*'3. Matriz I-C-B'!$F16</f>
        <v>16086976.031899117</v>
      </c>
      <c r="T38" s="277">
        <f ca="1">+'5. Flujo Agrícola'!U16*'3. Matriz I-C-B'!$F16</f>
        <v>16086976.031899117</v>
      </c>
      <c r="U38" s="277">
        <f ca="1">+'5. Flujo Agrícola'!V16*'3. Matriz I-C-B'!$F16</f>
        <v>16086976.031899117</v>
      </c>
      <c r="V38" s="277">
        <f ca="1">+'5. Flujo Agrícola'!W16*'3. Matriz I-C-B'!$F16</f>
        <v>16086976.031899117</v>
      </c>
      <c r="W38" s="277">
        <f ca="1">+'5. Flujo Agrícola'!X16*'3. Matriz I-C-B'!$F16</f>
        <v>16086976.031899117</v>
      </c>
      <c r="X38" s="277">
        <f ca="1">+'5. Flujo Agrícola'!Y16*'3. Matriz I-C-B'!$F16</f>
        <v>16086976.031899117</v>
      </c>
      <c r="Y38" s="277">
        <f ca="1">+'5. Flujo Agrícola'!Z16*'3. Matriz I-C-B'!$F16</f>
        <v>16086976.031899117</v>
      </c>
      <c r="Z38" s="277">
        <f ca="1">+'5. Flujo Agrícola'!AA16*'3. Matriz I-C-B'!$F16</f>
        <v>16086976.031899117</v>
      </c>
      <c r="AA38" s="277">
        <f ca="1">+'5. Flujo Agrícola'!AB16*'3. Matriz I-C-B'!$F16</f>
        <v>16086976.031899117</v>
      </c>
      <c r="AB38" s="277">
        <f ca="1">+'5. Flujo Agrícola'!AC16*'3. Matriz I-C-B'!$F16</f>
        <v>16086976.031899117</v>
      </c>
      <c r="AC38" s="277">
        <f ca="1">+'5. Flujo Agrícola'!AD16*'3. Matriz I-C-B'!$F16</f>
        <v>16086976.031899117</v>
      </c>
      <c r="AD38" s="277">
        <f ca="1">+'5. Flujo Agrícola'!AE16*'3. Matriz I-C-B'!$F16</f>
        <v>16086976.031899117</v>
      </c>
      <c r="AE38" s="277">
        <f ca="1">+'5. Flujo Agrícola'!AF16*'3. Matriz I-C-B'!$F16</f>
        <v>16086976.031899117</v>
      </c>
      <c r="AF38" s="278">
        <f ca="1">+'5. Flujo Agrícola'!AG16*'3. Matriz I-C-B'!$F16</f>
        <v>16086976.031899117</v>
      </c>
    </row>
    <row r="39" spans="1:32" x14ac:dyDescent="0.25">
      <c r="A39" s="275" t="str">
        <f t="shared" si="1"/>
        <v>Palto</v>
      </c>
      <c r="B39" s="277">
        <f ca="1">+'5. Flujo Agrícola'!C17*'3. Matriz I-C-B'!$F17</f>
        <v>27698564.759029757</v>
      </c>
      <c r="C39" s="277">
        <f ca="1">+'5. Flujo Agrícola'!D17*'3. Matriz I-C-B'!$F17</f>
        <v>27698564.759029757</v>
      </c>
      <c r="D39" s="277">
        <f ca="1">+'5. Flujo Agrícola'!E17*'3. Matriz I-C-B'!$F17</f>
        <v>27698564.759029757</v>
      </c>
      <c r="E39" s="277">
        <f ca="1">+'5. Flujo Agrícola'!F17*'3. Matriz I-C-B'!$F17</f>
        <v>27698564.759029757</v>
      </c>
      <c r="F39" s="277">
        <f ca="1">+'5. Flujo Agrícola'!G17*'3. Matriz I-C-B'!$F17</f>
        <v>27698564.759029757</v>
      </c>
      <c r="G39" s="277">
        <f ca="1">+'5. Flujo Agrícola'!H17*'3. Matriz I-C-B'!$F17</f>
        <v>27698564.759029757</v>
      </c>
      <c r="H39" s="277">
        <f ca="1">+'5. Flujo Agrícola'!I17*'3. Matriz I-C-B'!$F17</f>
        <v>27698564.759029757</v>
      </c>
      <c r="I39" s="277">
        <f ca="1">+'5. Flujo Agrícola'!J17*'3. Matriz I-C-B'!$F17</f>
        <v>27698564.759029757</v>
      </c>
      <c r="J39" s="277">
        <f ca="1">+'5. Flujo Agrícola'!K17*'3. Matriz I-C-B'!$F17</f>
        <v>27698564.759029757</v>
      </c>
      <c r="K39" s="277">
        <f ca="1">+'5. Flujo Agrícola'!L17*'3. Matriz I-C-B'!$F17</f>
        <v>27698564.759029757</v>
      </c>
      <c r="L39" s="277">
        <f ca="1">+'5. Flujo Agrícola'!M17*'3. Matriz I-C-B'!$F17</f>
        <v>27698564.759029757</v>
      </c>
      <c r="M39" s="277">
        <f ca="1">+'5. Flujo Agrícola'!N17*'3. Matriz I-C-B'!$F17</f>
        <v>27698564.759029757</v>
      </c>
      <c r="N39" s="277">
        <f ca="1">+'5. Flujo Agrícola'!O17*'3. Matriz I-C-B'!$F17</f>
        <v>27698564.759029757</v>
      </c>
      <c r="O39" s="277">
        <f ca="1">+'5. Flujo Agrícola'!P17*'3. Matriz I-C-B'!$F17</f>
        <v>27698564.759029757</v>
      </c>
      <c r="P39" s="277">
        <f ca="1">+'5. Flujo Agrícola'!Q17*'3. Matriz I-C-B'!$F17</f>
        <v>27698564.759029757</v>
      </c>
      <c r="Q39" s="277">
        <f ca="1">+'5. Flujo Agrícola'!R17*'3. Matriz I-C-B'!$F17</f>
        <v>27698564.759029757</v>
      </c>
      <c r="R39" s="277">
        <f ca="1">+'5. Flujo Agrícola'!S17*'3. Matriz I-C-B'!$F17</f>
        <v>27698564.759029757</v>
      </c>
      <c r="S39" s="277">
        <f ca="1">+'5. Flujo Agrícola'!T17*'3. Matriz I-C-B'!$F17</f>
        <v>27698564.759029757</v>
      </c>
      <c r="T39" s="277">
        <f ca="1">+'5. Flujo Agrícola'!U17*'3. Matriz I-C-B'!$F17</f>
        <v>27698564.759029757</v>
      </c>
      <c r="U39" s="277">
        <f ca="1">+'5. Flujo Agrícola'!V17*'3. Matriz I-C-B'!$F17</f>
        <v>27698564.759029757</v>
      </c>
      <c r="V39" s="277">
        <f ca="1">+'5. Flujo Agrícola'!W17*'3. Matriz I-C-B'!$F17</f>
        <v>27698564.759029757</v>
      </c>
      <c r="W39" s="277">
        <f ca="1">+'5. Flujo Agrícola'!X17*'3. Matriz I-C-B'!$F17</f>
        <v>27698564.759029757</v>
      </c>
      <c r="X39" s="277">
        <f ca="1">+'5. Flujo Agrícola'!Y17*'3. Matriz I-C-B'!$F17</f>
        <v>27698564.759029757</v>
      </c>
      <c r="Y39" s="277">
        <f ca="1">+'5. Flujo Agrícola'!Z17*'3. Matriz I-C-B'!$F17</f>
        <v>27698564.759029757</v>
      </c>
      <c r="Z39" s="277">
        <f ca="1">+'5. Flujo Agrícola'!AA17*'3. Matriz I-C-B'!$F17</f>
        <v>27698564.759029757</v>
      </c>
      <c r="AA39" s="277">
        <f ca="1">+'5. Flujo Agrícola'!AB17*'3. Matriz I-C-B'!$F17</f>
        <v>27698564.759029757</v>
      </c>
      <c r="AB39" s="277">
        <f ca="1">+'5. Flujo Agrícola'!AC17*'3. Matriz I-C-B'!$F17</f>
        <v>27698564.759029757</v>
      </c>
      <c r="AC39" s="277">
        <f ca="1">+'5. Flujo Agrícola'!AD17*'3. Matriz I-C-B'!$F17</f>
        <v>27698564.759029757</v>
      </c>
      <c r="AD39" s="277">
        <f ca="1">+'5. Flujo Agrícola'!AE17*'3. Matriz I-C-B'!$F17</f>
        <v>27698564.759029757</v>
      </c>
      <c r="AE39" s="277">
        <f ca="1">+'5. Flujo Agrícola'!AF17*'3. Matriz I-C-B'!$F17</f>
        <v>27698564.759029757</v>
      </c>
      <c r="AF39" s="278">
        <f ca="1">+'5. Flujo Agrícola'!AG17*'3. Matriz I-C-B'!$F17</f>
        <v>27698564.759029757</v>
      </c>
    </row>
    <row r="40" spans="1:32" x14ac:dyDescent="0.25">
      <c r="A40" s="275" t="str">
        <f t="shared" si="1"/>
        <v>Vid Vinifera</v>
      </c>
      <c r="B40" s="277">
        <f ca="1">+'5. Flujo Agrícola'!C18*'3. Matriz I-C-B'!$F18</f>
        <v>34794044.234271623</v>
      </c>
      <c r="C40" s="277">
        <f ca="1">+'5. Flujo Agrícola'!D18*'3. Matriz I-C-B'!$F18</f>
        <v>34794044.234271623</v>
      </c>
      <c r="D40" s="277">
        <f ca="1">+'5. Flujo Agrícola'!E18*'3. Matriz I-C-B'!$F18</f>
        <v>34794044.234271623</v>
      </c>
      <c r="E40" s="277">
        <f ca="1">+'5. Flujo Agrícola'!F18*'3. Matriz I-C-B'!$F18</f>
        <v>34794044.234271623</v>
      </c>
      <c r="F40" s="277">
        <f ca="1">+'5. Flujo Agrícola'!G18*'3. Matriz I-C-B'!$F18</f>
        <v>34794044.234271623</v>
      </c>
      <c r="G40" s="277">
        <f ca="1">+'5. Flujo Agrícola'!H18*'3. Matriz I-C-B'!$F18</f>
        <v>34794044.234271623</v>
      </c>
      <c r="H40" s="277">
        <f ca="1">+'5. Flujo Agrícola'!I18*'3. Matriz I-C-B'!$F18</f>
        <v>34794044.234271623</v>
      </c>
      <c r="I40" s="277">
        <f ca="1">+'5. Flujo Agrícola'!J18*'3. Matriz I-C-B'!$F18</f>
        <v>34794044.234271623</v>
      </c>
      <c r="J40" s="277">
        <f ca="1">+'5. Flujo Agrícola'!K18*'3. Matriz I-C-B'!$F18</f>
        <v>34794044.234271623</v>
      </c>
      <c r="K40" s="277">
        <f ca="1">+'5. Flujo Agrícola'!L18*'3. Matriz I-C-B'!$F18</f>
        <v>34794044.234271623</v>
      </c>
      <c r="L40" s="277">
        <f ca="1">+'5. Flujo Agrícola'!M18*'3. Matriz I-C-B'!$F18</f>
        <v>34794044.234271623</v>
      </c>
      <c r="M40" s="277">
        <f ca="1">+'5. Flujo Agrícola'!N18*'3. Matriz I-C-B'!$F18</f>
        <v>34794044.234271623</v>
      </c>
      <c r="N40" s="277">
        <f ca="1">+'5. Flujo Agrícola'!O18*'3. Matriz I-C-B'!$F18</f>
        <v>34794044.234271623</v>
      </c>
      <c r="O40" s="277">
        <f ca="1">+'5. Flujo Agrícola'!P18*'3. Matriz I-C-B'!$F18</f>
        <v>34794044.234271623</v>
      </c>
      <c r="P40" s="277">
        <f ca="1">+'5. Flujo Agrícola'!Q18*'3. Matriz I-C-B'!$F18</f>
        <v>34794044.234271623</v>
      </c>
      <c r="Q40" s="277">
        <f ca="1">+'5. Flujo Agrícola'!R18*'3. Matriz I-C-B'!$F18</f>
        <v>34794044.234271623</v>
      </c>
      <c r="R40" s="277">
        <f ca="1">+'5. Flujo Agrícola'!S18*'3. Matriz I-C-B'!$F18</f>
        <v>34794044.234271623</v>
      </c>
      <c r="S40" s="277">
        <f ca="1">+'5. Flujo Agrícola'!T18*'3. Matriz I-C-B'!$F18</f>
        <v>34794044.234271623</v>
      </c>
      <c r="T40" s="277">
        <f ca="1">+'5. Flujo Agrícola'!U18*'3. Matriz I-C-B'!$F18</f>
        <v>34794044.234271623</v>
      </c>
      <c r="U40" s="277">
        <f ca="1">+'5. Flujo Agrícola'!V18*'3. Matriz I-C-B'!$F18</f>
        <v>34794044.234271623</v>
      </c>
      <c r="V40" s="277">
        <f ca="1">+'5. Flujo Agrícola'!W18*'3. Matriz I-C-B'!$F18</f>
        <v>34794044.234271623</v>
      </c>
      <c r="W40" s="277">
        <f ca="1">+'5. Flujo Agrícola'!X18*'3. Matriz I-C-B'!$F18</f>
        <v>34794044.234271623</v>
      </c>
      <c r="X40" s="277">
        <f ca="1">+'5. Flujo Agrícola'!Y18*'3. Matriz I-C-B'!$F18</f>
        <v>34794044.234271623</v>
      </c>
      <c r="Y40" s="277">
        <f ca="1">+'5. Flujo Agrícola'!Z18*'3. Matriz I-C-B'!$F18</f>
        <v>34794044.234271623</v>
      </c>
      <c r="Z40" s="277">
        <f ca="1">+'5. Flujo Agrícola'!AA18*'3. Matriz I-C-B'!$F18</f>
        <v>34794044.234271623</v>
      </c>
      <c r="AA40" s="277">
        <f ca="1">+'5. Flujo Agrícola'!AB18*'3. Matriz I-C-B'!$F18</f>
        <v>34794044.234271623</v>
      </c>
      <c r="AB40" s="277">
        <f ca="1">+'5. Flujo Agrícola'!AC18*'3. Matriz I-C-B'!$F18</f>
        <v>34794044.234271623</v>
      </c>
      <c r="AC40" s="277">
        <f ca="1">+'5. Flujo Agrícola'!AD18*'3. Matriz I-C-B'!$F18</f>
        <v>34794044.234271623</v>
      </c>
      <c r="AD40" s="277">
        <f ca="1">+'5. Flujo Agrícola'!AE18*'3. Matriz I-C-B'!$F18</f>
        <v>34794044.234271623</v>
      </c>
      <c r="AE40" s="277">
        <f ca="1">+'5. Flujo Agrícola'!AF18*'3. Matriz I-C-B'!$F18</f>
        <v>34794044.234271623</v>
      </c>
      <c r="AF40" s="278">
        <f ca="1">+'5. Flujo Agrícola'!AG18*'3. Matriz I-C-B'!$F18</f>
        <v>34794044.234271623</v>
      </c>
    </row>
    <row r="41" spans="1:32" ht="15.75" thickBot="1" x14ac:dyDescent="0.3">
      <c r="A41" s="276" t="s">
        <v>91</v>
      </c>
      <c r="B41" s="279">
        <f t="shared" ref="B41:AF41" ca="1" si="2">SUM(B25:B40)</f>
        <v>725868266.21420038</v>
      </c>
      <c r="C41" s="279">
        <f t="shared" ca="1" si="2"/>
        <v>725868266.21420038</v>
      </c>
      <c r="D41" s="279">
        <f t="shared" ca="1" si="2"/>
        <v>725868266.21420038</v>
      </c>
      <c r="E41" s="279">
        <f t="shared" ca="1" si="2"/>
        <v>725868266.21420038</v>
      </c>
      <c r="F41" s="279">
        <f t="shared" ca="1" si="2"/>
        <v>725868266.21420038</v>
      </c>
      <c r="G41" s="279">
        <f t="shared" ca="1" si="2"/>
        <v>725868266.21420038</v>
      </c>
      <c r="H41" s="279">
        <f t="shared" ca="1" si="2"/>
        <v>725868266.21420038</v>
      </c>
      <c r="I41" s="279">
        <f t="shared" ca="1" si="2"/>
        <v>725868266.21420038</v>
      </c>
      <c r="J41" s="279">
        <f t="shared" ca="1" si="2"/>
        <v>725868266.21420038</v>
      </c>
      <c r="K41" s="279">
        <f t="shared" ca="1" si="2"/>
        <v>725868266.21420038</v>
      </c>
      <c r="L41" s="279">
        <f t="shared" ca="1" si="2"/>
        <v>725868266.21420038</v>
      </c>
      <c r="M41" s="279">
        <f t="shared" ca="1" si="2"/>
        <v>725868266.21420038</v>
      </c>
      <c r="N41" s="279">
        <f t="shared" ca="1" si="2"/>
        <v>725868266.21420038</v>
      </c>
      <c r="O41" s="279">
        <f t="shared" ca="1" si="2"/>
        <v>725868266.21420038</v>
      </c>
      <c r="P41" s="279">
        <f t="shared" ca="1" si="2"/>
        <v>725868266.21420038</v>
      </c>
      <c r="Q41" s="279">
        <f t="shared" ca="1" si="2"/>
        <v>725868266.21420038</v>
      </c>
      <c r="R41" s="279">
        <f t="shared" ca="1" si="2"/>
        <v>725868266.21420038</v>
      </c>
      <c r="S41" s="279">
        <f t="shared" ca="1" si="2"/>
        <v>725868266.21420038</v>
      </c>
      <c r="T41" s="279">
        <f t="shared" ca="1" si="2"/>
        <v>725868266.21420038</v>
      </c>
      <c r="U41" s="279">
        <f t="shared" ca="1" si="2"/>
        <v>725868266.21420038</v>
      </c>
      <c r="V41" s="279">
        <f t="shared" ca="1" si="2"/>
        <v>725868266.21420038</v>
      </c>
      <c r="W41" s="279">
        <f t="shared" ca="1" si="2"/>
        <v>725868266.21420038</v>
      </c>
      <c r="X41" s="279">
        <f t="shared" ca="1" si="2"/>
        <v>725868266.21420038</v>
      </c>
      <c r="Y41" s="279">
        <f t="shared" ca="1" si="2"/>
        <v>725868266.21420038</v>
      </c>
      <c r="Z41" s="279">
        <f t="shared" ca="1" si="2"/>
        <v>725868266.21420038</v>
      </c>
      <c r="AA41" s="279">
        <f t="shared" ca="1" si="2"/>
        <v>725868266.21420038</v>
      </c>
      <c r="AB41" s="279">
        <f t="shared" ca="1" si="2"/>
        <v>725868266.21420038</v>
      </c>
      <c r="AC41" s="279">
        <f t="shared" ca="1" si="2"/>
        <v>725868266.21420038</v>
      </c>
      <c r="AD41" s="279">
        <f t="shared" ca="1" si="2"/>
        <v>725868266.21420038</v>
      </c>
      <c r="AE41" s="279">
        <f t="shared" ca="1" si="2"/>
        <v>725868266.21420038</v>
      </c>
      <c r="AF41" s="280">
        <f t="shared" ca="1" si="2"/>
        <v>725868266.21420038</v>
      </c>
    </row>
    <row r="42" spans="1:32" ht="15.75" thickBot="1" x14ac:dyDescent="0.3"/>
    <row r="43" spans="1:32" x14ac:dyDescent="0.25">
      <c r="A43" s="273" t="s">
        <v>245</v>
      </c>
      <c r="B43" s="12" t="s">
        <v>5</v>
      </c>
      <c r="C43" s="12" t="s">
        <v>4</v>
      </c>
      <c r="D43" s="12" t="s">
        <v>6</v>
      </c>
      <c r="E43" s="12" t="s">
        <v>7</v>
      </c>
      <c r="F43" s="12" t="s">
        <v>8</v>
      </c>
      <c r="G43" s="12" t="s">
        <v>9</v>
      </c>
      <c r="H43" s="12" t="s">
        <v>10</v>
      </c>
      <c r="I43" s="12" t="s">
        <v>11</v>
      </c>
      <c r="J43" s="12" t="s">
        <v>12</v>
      </c>
      <c r="K43" s="12" t="s">
        <v>13</v>
      </c>
      <c r="L43" s="12" t="s">
        <v>14</v>
      </c>
      <c r="M43" s="12" t="s">
        <v>15</v>
      </c>
      <c r="N43" s="12" t="s">
        <v>16</v>
      </c>
      <c r="O43" s="12" t="s">
        <v>17</v>
      </c>
      <c r="P43" s="12" t="s">
        <v>18</v>
      </c>
      <c r="Q43" s="12" t="s">
        <v>19</v>
      </c>
      <c r="R43" s="12" t="s">
        <v>20</v>
      </c>
      <c r="S43" s="12" t="s">
        <v>21</v>
      </c>
      <c r="T43" s="12" t="s">
        <v>22</v>
      </c>
      <c r="U43" s="12" t="s">
        <v>23</v>
      </c>
      <c r="V43" s="12" t="s">
        <v>24</v>
      </c>
      <c r="W43" s="12" t="s">
        <v>25</v>
      </c>
      <c r="X43" s="12" t="s">
        <v>26</v>
      </c>
      <c r="Y43" s="12" t="s">
        <v>27</v>
      </c>
      <c r="Z43" s="12" t="s">
        <v>28</v>
      </c>
      <c r="AA43" s="12" t="s">
        <v>29</v>
      </c>
      <c r="AB43" s="12" t="s">
        <v>30</v>
      </c>
      <c r="AC43" s="12" t="s">
        <v>31</v>
      </c>
      <c r="AD43" s="12" t="s">
        <v>32</v>
      </c>
      <c r="AE43" s="12" t="s">
        <v>33</v>
      </c>
      <c r="AF43" s="274" t="s">
        <v>34</v>
      </c>
    </row>
    <row r="44" spans="1:32" x14ac:dyDescent="0.25">
      <c r="A44" s="275" t="str">
        <f>+A6</f>
        <v>Secano</v>
      </c>
      <c r="B44" s="277">
        <f t="shared" ref="B44:AF44" si="3">B6-B25</f>
        <v>0</v>
      </c>
      <c r="C44" s="277">
        <f t="shared" si="3"/>
        <v>0</v>
      </c>
      <c r="D44" s="277">
        <f t="shared" si="3"/>
        <v>0</v>
      </c>
      <c r="E44" s="277">
        <f t="shared" si="3"/>
        <v>0</v>
      </c>
      <c r="F44" s="277">
        <f t="shared" si="3"/>
        <v>0</v>
      </c>
      <c r="G44" s="277">
        <f t="shared" si="3"/>
        <v>0</v>
      </c>
      <c r="H44" s="277">
        <f t="shared" si="3"/>
        <v>0</v>
      </c>
      <c r="I44" s="277">
        <f t="shared" si="3"/>
        <v>0</v>
      </c>
      <c r="J44" s="277">
        <f t="shared" si="3"/>
        <v>0</v>
      </c>
      <c r="K44" s="277">
        <f t="shared" si="3"/>
        <v>0</v>
      </c>
      <c r="L44" s="277">
        <f t="shared" si="3"/>
        <v>0</v>
      </c>
      <c r="M44" s="277">
        <f t="shared" si="3"/>
        <v>0</v>
      </c>
      <c r="N44" s="277">
        <f t="shared" si="3"/>
        <v>0</v>
      </c>
      <c r="O44" s="277">
        <f t="shared" si="3"/>
        <v>0</v>
      </c>
      <c r="P44" s="277">
        <f t="shared" si="3"/>
        <v>0</v>
      </c>
      <c r="Q44" s="277">
        <f t="shared" si="3"/>
        <v>0</v>
      </c>
      <c r="R44" s="277">
        <f t="shared" si="3"/>
        <v>0</v>
      </c>
      <c r="S44" s="277">
        <f t="shared" si="3"/>
        <v>0</v>
      </c>
      <c r="T44" s="277">
        <f t="shared" si="3"/>
        <v>0</v>
      </c>
      <c r="U44" s="277">
        <f t="shared" si="3"/>
        <v>0</v>
      </c>
      <c r="V44" s="277">
        <f t="shared" si="3"/>
        <v>0</v>
      </c>
      <c r="W44" s="277">
        <f t="shared" si="3"/>
        <v>0</v>
      </c>
      <c r="X44" s="277">
        <f t="shared" si="3"/>
        <v>0</v>
      </c>
      <c r="Y44" s="277">
        <f t="shared" si="3"/>
        <v>0</v>
      </c>
      <c r="Z44" s="277">
        <f t="shared" si="3"/>
        <v>0</v>
      </c>
      <c r="AA44" s="277">
        <f t="shared" si="3"/>
        <v>0</v>
      </c>
      <c r="AB44" s="277">
        <f t="shared" si="3"/>
        <v>0</v>
      </c>
      <c r="AC44" s="277">
        <f t="shared" si="3"/>
        <v>0</v>
      </c>
      <c r="AD44" s="277">
        <f t="shared" si="3"/>
        <v>0</v>
      </c>
      <c r="AE44" s="277">
        <f t="shared" si="3"/>
        <v>0</v>
      </c>
      <c r="AF44" s="278">
        <f t="shared" si="3"/>
        <v>0</v>
      </c>
    </row>
    <row r="45" spans="1:32" x14ac:dyDescent="0.25">
      <c r="A45" s="275" t="str">
        <f t="shared" ref="A45:A59" si="4">+A7</f>
        <v>Forraje</v>
      </c>
      <c r="B45" s="277">
        <f t="shared" ref="B45:AF45" si="5">B7-B26</f>
        <v>2443040.0020000003</v>
      </c>
      <c r="C45" s="277">
        <f t="shared" si="5"/>
        <v>2443040.0020000003</v>
      </c>
      <c r="D45" s="277">
        <f t="shared" si="5"/>
        <v>2443040.0020000003</v>
      </c>
      <c r="E45" s="277">
        <f t="shared" si="5"/>
        <v>2443040.0020000003</v>
      </c>
      <c r="F45" s="277">
        <f t="shared" si="5"/>
        <v>2443040.0020000003</v>
      </c>
      <c r="G45" s="277">
        <f t="shared" si="5"/>
        <v>2443040.0020000003</v>
      </c>
      <c r="H45" s="277">
        <f t="shared" si="5"/>
        <v>2443040.0020000003</v>
      </c>
      <c r="I45" s="277">
        <f t="shared" si="5"/>
        <v>2443040.0020000003</v>
      </c>
      <c r="J45" s="277">
        <f t="shared" si="5"/>
        <v>2443040.0020000003</v>
      </c>
      <c r="K45" s="277">
        <f t="shared" si="5"/>
        <v>2443040.0020000003</v>
      </c>
      <c r="L45" s="277">
        <f t="shared" si="5"/>
        <v>2443040.0020000003</v>
      </c>
      <c r="M45" s="277">
        <f t="shared" si="5"/>
        <v>2443040.0020000003</v>
      </c>
      <c r="N45" s="277">
        <f t="shared" si="5"/>
        <v>2443040.0020000003</v>
      </c>
      <c r="O45" s="277">
        <f t="shared" si="5"/>
        <v>2443040.0020000003</v>
      </c>
      <c r="P45" s="277">
        <f t="shared" si="5"/>
        <v>2443040.0020000003</v>
      </c>
      <c r="Q45" s="277">
        <f t="shared" si="5"/>
        <v>2443040.0020000003</v>
      </c>
      <c r="R45" s="277">
        <f t="shared" si="5"/>
        <v>2443040.0020000003</v>
      </c>
      <c r="S45" s="277">
        <f t="shared" si="5"/>
        <v>2443040.0020000003</v>
      </c>
      <c r="T45" s="277">
        <f t="shared" si="5"/>
        <v>2443040.0020000003</v>
      </c>
      <c r="U45" s="277">
        <f t="shared" si="5"/>
        <v>2443040.0020000003</v>
      </c>
      <c r="V45" s="277">
        <f t="shared" si="5"/>
        <v>2443040.0020000003</v>
      </c>
      <c r="W45" s="277">
        <f t="shared" si="5"/>
        <v>2443040.0020000003</v>
      </c>
      <c r="X45" s="277">
        <f t="shared" si="5"/>
        <v>2443040.0020000003</v>
      </c>
      <c r="Y45" s="277">
        <f t="shared" si="5"/>
        <v>2443040.0020000003</v>
      </c>
      <c r="Z45" s="277">
        <f t="shared" si="5"/>
        <v>2443040.0020000003</v>
      </c>
      <c r="AA45" s="277">
        <f t="shared" si="5"/>
        <v>2443040.0020000003</v>
      </c>
      <c r="AB45" s="277">
        <f t="shared" si="5"/>
        <v>2443040.0020000003</v>
      </c>
      <c r="AC45" s="277">
        <f t="shared" si="5"/>
        <v>2443040.0020000003</v>
      </c>
      <c r="AD45" s="277">
        <f t="shared" si="5"/>
        <v>2443040.0020000003</v>
      </c>
      <c r="AE45" s="277">
        <f t="shared" si="5"/>
        <v>2443040.0020000003</v>
      </c>
      <c r="AF45" s="278">
        <f t="shared" si="5"/>
        <v>2443040.0020000003</v>
      </c>
    </row>
    <row r="46" spans="1:32" x14ac:dyDescent="0.25">
      <c r="A46" s="275" t="str">
        <f t="shared" si="4"/>
        <v>Zapallo camote</v>
      </c>
      <c r="B46" s="277">
        <f t="shared" ref="B46:AF46" ca="1" si="6">B8-B27</f>
        <v>7061970.0199991763</v>
      </c>
      <c r="C46" s="277">
        <f t="shared" ca="1" si="6"/>
        <v>7061970.0199991763</v>
      </c>
      <c r="D46" s="277">
        <f t="shared" ca="1" si="6"/>
        <v>7061970.0199991763</v>
      </c>
      <c r="E46" s="277">
        <f t="shared" ca="1" si="6"/>
        <v>7061970.0199991763</v>
      </c>
      <c r="F46" s="277">
        <f t="shared" ca="1" si="6"/>
        <v>7061970.0199991763</v>
      </c>
      <c r="G46" s="277">
        <f t="shared" ca="1" si="6"/>
        <v>7061970.0199991763</v>
      </c>
      <c r="H46" s="277">
        <f t="shared" ca="1" si="6"/>
        <v>7061970.0199991763</v>
      </c>
      <c r="I46" s="277">
        <f t="shared" ca="1" si="6"/>
        <v>7061970.0199991763</v>
      </c>
      <c r="J46" s="277">
        <f t="shared" ca="1" si="6"/>
        <v>7061970.0199991763</v>
      </c>
      <c r="K46" s="277">
        <f t="shared" ca="1" si="6"/>
        <v>7061970.0199991763</v>
      </c>
      <c r="L46" s="277">
        <f t="shared" ca="1" si="6"/>
        <v>7061970.0199991763</v>
      </c>
      <c r="M46" s="277">
        <f t="shared" ca="1" si="6"/>
        <v>7061970.0199991763</v>
      </c>
      <c r="N46" s="277">
        <f t="shared" ca="1" si="6"/>
        <v>7061970.0199991763</v>
      </c>
      <c r="O46" s="277">
        <f t="shared" ca="1" si="6"/>
        <v>7061970.0199991763</v>
      </c>
      <c r="P46" s="277">
        <f t="shared" ca="1" si="6"/>
        <v>7061970.0199991763</v>
      </c>
      <c r="Q46" s="277">
        <f t="shared" ca="1" si="6"/>
        <v>7061970.0199991763</v>
      </c>
      <c r="R46" s="277">
        <f t="shared" ca="1" si="6"/>
        <v>7061970.0199991763</v>
      </c>
      <c r="S46" s="277">
        <f t="shared" ca="1" si="6"/>
        <v>7061970.0199991763</v>
      </c>
      <c r="T46" s="277">
        <f t="shared" ca="1" si="6"/>
        <v>7061970.0199991763</v>
      </c>
      <c r="U46" s="277">
        <f t="shared" ca="1" si="6"/>
        <v>7061970.0199991763</v>
      </c>
      <c r="V46" s="277">
        <f t="shared" ca="1" si="6"/>
        <v>7061970.0199991763</v>
      </c>
      <c r="W46" s="277">
        <f t="shared" ca="1" si="6"/>
        <v>7061970.0199991763</v>
      </c>
      <c r="X46" s="277">
        <f t="shared" ca="1" si="6"/>
        <v>7061970.0199991763</v>
      </c>
      <c r="Y46" s="277">
        <f t="shared" ca="1" si="6"/>
        <v>7061970.0199991763</v>
      </c>
      <c r="Z46" s="277">
        <f t="shared" ca="1" si="6"/>
        <v>7061970.0199991763</v>
      </c>
      <c r="AA46" s="277">
        <f t="shared" ca="1" si="6"/>
        <v>7061970.0199991763</v>
      </c>
      <c r="AB46" s="277">
        <f t="shared" ca="1" si="6"/>
        <v>7061970.0199991763</v>
      </c>
      <c r="AC46" s="277">
        <f t="shared" ca="1" si="6"/>
        <v>7061970.0199991763</v>
      </c>
      <c r="AD46" s="277">
        <f t="shared" ca="1" si="6"/>
        <v>7061970.0199991763</v>
      </c>
      <c r="AE46" s="277">
        <f t="shared" ca="1" si="6"/>
        <v>7061970.0199991763</v>
      </c>
      <c r="AF46" s="278">
        <f t="shared" ca="1" si="6"/>
        <v>7061970.0199991763</v>
      </c>
    </row>
    <row r="47" spans="1:32" x14ac:dyDescent="0.25">
      <c r="A47" s="275" t="str">
        <f t="shared" si="4"/>
        <v>Arveja</v>
      </c>
      <c r="B47" s="277">
        <f t="shared" ref="B47:AF47" ca="1" si="7">B9-B28</f>
        <v>32603205.404971816</v>
      </c>
      <c r="C47" s="277">
        <f t="shared" ca="1" si="7"/>
        <v>32603205.404971816</v>
      </c>
      <c r="D47" s="277">
        <f t="shared" ca="1" si="7"/>
        <v>32603205.404971816</v>
      </c>
      <c r="E47" s="277">
        <f t="shared" ca="1" si="7"/>
        <v>32603205.404971816</v>
      </c>
      <c r="F47" s="277">
        <f t="shared" ca="1" si="7"/>
        <v>32603205.404971816</v>
      </c>
      <c r="G47" s="277">
        <f t="shared" ca="1" si="7"/>
        <v>32603205.404971816</v>
      </c>
      <c r="H47" s="277">
        <f t="shared" ca="1" si="7"/>
        <v>32603205.404971816</v>
      </c>
      <c r="I47" s="277">
        <f t="shared" ca="1" si="7"/>
        <v>32603205.404971816</v>
      </c>
      <c r="J47" s="277">
        <f t="shared" ca="1" si="7"/>
        <v>32603205.404971816</v>
      </c>
      <c r="K47" s="277">
        <f t="shared" ca="1" si="7"/>
        <v>32603205.404971816</v>
      </c>
      <c r="L47" s="277">
        <f t="shared" ca="1" si="7"/>
        <v>32603205.404971816</v>
      </c>
      <c r="M47" s="277">
        <f t="shared" ca="1" si="7"/>
        <v>32603205.404971816</v>
      </c>
      <c r="N47" s="277">
        <f t="shared" ca="1" si="7"/>
        <v>32603205.404971816</v>
      </c>
      <c r="O47" s="277">
        <f t="shared" ca="1" si="7"/>
        <v>32603205.404971816</v>
      </c>
      <c r="P47" s="277">
        <f t="shared" ca="1" si="7"/>
        <v>32603205.404971816</v>
      </c>
      <c r="Q47" s="277">
        <f t="shared" ca="1" si="7"/>
        <v>32603205.404971816</v>
      </c>
      <c r="R47" s="277">
        <f t="shared" ca="1" si="7"/>
        <v>32603205.404971816</v>
      </c>
      <c r="S47" s="277">
        <f t="shared" ca="1" si="7"/>
        <v>32603205.404971816</v>
      </c>
      <c r="T47" s="277">
        <f t="shared" ca="1" si="7"/>
        <v>32603205.404971816</v>
      </c>
      <c r="U47" s="277">
        <f t="shared" ca="1" si="7"/>
        <v>32603205.404971816</v>
      </c>
      <c r="V47" s="277">
        <f t="shared" ca="1" si="7"/>
        <v>32603205.404971816</v>
      </c>
      <c r="W47" s="277">
        <f t="shared" ca="1" si="7"/>
        <v>32603205.404971816</v>
      </c>
      <c r="X47" s="277">
        <f t="shared" ca="1" si="7"/>
        <v>32603205.404971816</v>
      </c>
      <c r="Y47" s="277">
        <f t="shared" ca="1" si="7"/>
        <v>32603205.404971816</v>
      </c>
      <c r="Z47" s="277">
        <f t="shared" ca="1" si="7"/>
        <v>32603205.404971816</v>
      </c>
      <c r="AA47" s="277">
        <f t="shared" ca="1" si="7"/>
        <v>32603205.404971816</v>
      </c>
      <c r="AB47" s="277">
        <f t="shared" ca="1" si="7"/>
        <v>32603205.404971816</v>
      </c>
      <c r="AC47" s="277">
        <f t="shared" ca="1" si="7"/>
        <v>32603205.404971816</v>
      </c>
      <c r="AD47" s="277">
        <f t="shared" ca="1" si="7"/>
        <v>32603205.404971816</v>
      </c>
      <c r="AE47" s="277">
        <f t="shared" ca="1" si="7"/>
        <v>32603205.404971816</v>
      </c>
      <c r="AF47" s="278">
        <f t="shared" ca="1" si="7"/>
        <v>32603205.404971816</v>
      </c>
    </row>
    <row r="48" spans="1:32" x14ac:dyDescent="0.25">
      <c r="A48" s="275" t="str">
        <f t="shared" si="4"/>
        <v>Cebolla</v>
      </c>
      <c r="B48" s="277">
        <f t="shared" ref="B48:AF48" ca="1" si="8">B10-B29</f>
        <v>135041984.82209945</v>
      </c>
      <c r="C48" s="277">
        <f t="shared" ca="1" si="8"/>
        <v>135041984.82209945</v>
      </c>
      <c r="D48" s="277">
        <f t="shared" ca="1" si="8"/>
        <v>135041984.82209945</v>
      </c>
      <c r="E48" s="277">
        <f t="shared" ca="1" si="8"/>
        <v>135041984.82209945</v>
      </c>
      <c r="F48" s="277">
        <f t="shared" ca="1" si="8"/>
        <v>135041984.82209945</v>
      </c>
      <c r="G48" s="277">
        <f t="shared" ca="1" si="8"/>
        <v>135041984.82209945</v>
      </c>
      <c r="H48" s="277">
        <f t="shared" ca="1" si="8"/>
        <v>135041984.82209945</v>
      </c>
      <c r="I48" s="277">
        <f t="shared" ca="1" si="8"/>
        <v>135041984.82209945</v>
      </c>
      <c r="J48" s="277">
        <f t="shared" ca="1" si="8"/>
        <v>135041984.82209945</v>
      </c>
      <c r="K48" s="277">
        <f t="shared" ca="1" si="8"/>
        <v>135041984.82209945</v>
      </c>
      <c r="L48" s="277">
        <f t="shared" ca="1" si="8"/>
        <v>135041984.82209945</v>
      </c>
      <c r="M48" s="277">
        <f t="shared" ca="1" si="8"/>
        <v>135041984.82209945</v>
      </c>
      <c r="N48" s="277">
        <f t="shared" ca="1" si="8"/>
        <v>135041984.82209945</v>
      </c>
      <c r="O48" s="277">
        <f t="shared" ca="1" si="8"/>
        <v>135041984.82209945</v>
      </c>
      <c r="P48" s="277">
        <f t="shared" ca="1" si="8"/>
        <v>135041984.82209945</v>
      </c>
      <c r="Q48" s="277">
        <f t="shared" ca="1" si="8"/>
        <v>135041984.82209945</v>
      </c>
      <c r="R48" s="277">
        <f t="shared" ca="1" si="8"/>
        <v>135041984.82209945</v>
      </c>
      <c r="S48" s="277">
        <f t="shared" ca="1" si="8"/>
        <v>135041984.82209945</v>
      </c>
      <c r="T48" s="277">
        <f t="shared" ca="1" si="8"/>
        <v>135041984.82209945</v>
      </c>
      <c r="U48" s="277">
        <f t="shared" ca="1" si="8"/>
        <v>135041984.82209945</v>
      </c>
      <c r="V48" s="277">
        <f t="shared" ca="1" si="8"/>
        <v>135041984.82209945</v>
      </c>
      <c r="W48" s="277">
        <f t="shared" ca="1" si="8"/>
        <v>135041984.82209945</v>
      </c>
      <c r="X48" s="277">
        <f t="shared" ca="1" si="8"/>
        <v>135041984.82209945</v>
      </c>
      <c r="Y48" s="277">
        <f t="shared" ca="1" si="8"/>
        <v>135041984.82209945</v>
      </c>
      <c r="Z48" s="277">
        <f t="shared" ca="1" si="8"/>
        <v>135041984.82209945</v>
      </c>
      <c r="AA48" s="277">
        <f t="shared" ca="1" si="8"/>
        <v>135041984.82209945</v>
      </c>
      <c r="AB48" s="277">
        <f t="shared" ca="1" si="8"/>
        <v>135041984.82209945</v>
      </c>
      <c r="AC48" s="277">
        <f t="shared" ca="1" si="8"/>
        <v>135041984.82209945</v>
      </c>
      <c r="AD48" s="277">
        <f t="shared" ca="1" si="8"/>
        <v>135041984.82209945</v>
      </c>
      <c r="AE48" s="277">
        <f t="shared" ca="1" si="8"/>
        <v>135041984.82209945</v>
      </c>
      <c r="AF48" s="278">
        <f t="shared" ca="1" si="8"/>
        <v>135041984.82209945</v>
      </c>
    </row>
    <row r="49" spans="1:32" x14ac:dyDescent="0.25">
      <c r="A49" s="275" t="str">
        <f t="shared" si="4"/>
        <v>Lechuga</v>
      </c>
      <c r="B49" s="277">
        <f t="shared" ref="B49:AF49" ca="1" si="9">B11-B30</f>
        <v>2106358.9494913407</v>
      </c>
      <c r="C49" s="277">
        <f t="shared" ca="1" si="9"/>
        <v>2106358.9494913407</v>
      </c>
      <c r="D49" s="277">
        <f t="shared" ca="1" si="9"/>
        <v>2106358.9494913407</v>
      </c>
      <c r="E49" s="277">
        <f t="shared" ca="1" si="9"/>
        <v>2106358.9494913407</v>
      </c>
      <c r="F49" s="277">
        <f t="shared" ca="1" si="9"/>
        <v>2106358.9494913407</v>
      </c>
      <c r="G49" s="277">
        <f t="shared" ca="1" si="9"/>
        <v>2106358.9494913407</v>
      </c>
      <c r="H49" s="277">
        <f t="shared" ca="1" si="9"/>
        <v>2106358.9494913407</v>
      </c>
      <c r="I49" s="277">
        <f t="shared" ca="1" si="9"/>
        <v>2106358.9494913407</v>
      </c>
      <c r="J49" s="277">
        <f t="shared" ca="1" si="9"/>
        <v>2106358.9494913407</v>
      </c>
      <c r="K49" s="277">
        <f t="shared" ca="1" si="9"/>
        <v>2106358.9494913407</v>
      </c>
      <c r="L49" s="277">
        <f t="shared" ca="1" si="9"/>
        <v>2106358.9494913407</v>
      </c>
      <c r="M49" s="277">
        <f t="shared" ca="1" si="9"/>
        <v>2106358.9494913407</v>
      </c>
      <c r="N49" s="277">
        <f t="shared" ca="1" si="9"/>
        <v>2106358.9494913407</v>
      </c>
      <c r="O49" s="277">
        <f t="shared" ca="1" si="9"/>
        <v>2106358.9494913407</v>
      </c>
      <c r="P49" s="277">
        <f t="shared" ca="1" si="9"/>
        <v>2106358.9494913407</v>
      </c>
      <c r="Q49" s="277">
        <f t="shared" ca="1" si="9"/>
        <v>2106358.9494913407</v>
      </c>
      <c r="R49" s="277">
        <f t="shared" ca="1" si="9"/>
        <v>2106358.9494913407</v>
      </c>
      <c r="S49" s="277">
        <f t="shared" ca="1" si="9"/>
        <v>2106358.9494913407</v>
      </c>
      <c r="T49" s="277">
        <f t="shared" ca="1" si="9"/>
        <v>2106358.9494913407</v>
      </c>
      <c r="U49" s="277">
        <f t="shared" ca="1" si="9"/>
        <v>2106358.9494913407</v>
      </c>
      <c r="V49" s="277">
        <f t="shared" ca="1" si="9"/>
        <v>2106358.9494913407</v>
      </c>
      <c r="W49" s="277">
        <f t="shared" ca="1" si="9"/>
        <v>2106358.9494913407</v>
      </c>
      <c r="X49" s="277">
        <f t="shared" ca="1" si="9"/>
        <v>2106358.9494913407</v>
      </c>
      <c r="Y49" s="277">
        <f t="shared" ca="1" si="9"/>
        <v>2106358.9494913407</v>
      </c>
      <c r="Z49" s="277">
        <f t="shared" ca="1" si="9"/>
        <v>2106358.9494913407</v>
      </c>
      <c r="AA49" s="277">
        <f t="shared" ca="1" si="9"/>
        <v>2106358.9494913407</v>
      </c>
      <c r="AB49" s="277">
        <f t="shared" ca="1" si="9"/>
        <v>2106358.9494913407</v>
      </c>
      <c r="AC49" s="277">
        <f t="shared" ca="1" si="9"/>
        <v>2106358.9494913407</v>
      </c>
      <c r="AD49" s="277">
        <f t="shared" ca="1" si="9"/>
        <v>2106358.9494913407</v>
      </c>
      <c r="AE49" s="277">
        <f t="shared" ca="1" si="9"/>
        <v>2106358.9494913407</v>
      </c>
      <c r="AF49" s="278">
        <f t="shared" ca="1" si="9"/>
        <v>2106358.9494913407</v>
      </c>
    </row>
    <row r="50" spans="1:32" x14ac:dyDescent="0.25">
      <c r="A50" s="275" t="str">
        <f t="shared" si="4"/>
        <v>Melón</v>
      </c>
      <c r="B50" s="277">
        <f t="shared" ref="B50:AF50" ca="1" si="10">B12-B31</f>
        <v>16767635.929367179</v>
      </c>
      <c r="C50" s="277">
        <f t="shared" ca="1" si="10"/>
        <v>16767635.929367179</v>
      </c>
      <c r="D50" s="277">
        <f t="shared" ca="1" si="10"/>
        <v>16767635.929367179</v>
      </c>
      <c r="E50" s="277">
        <f t="shared" ca="1" si="10"/>
        <v>16767635.929367179</v>
      </c>
      <c r="F50" s="277">
        <f t="shared" ca="1" si="10"/>
        <v>16767635.929367179</v>
      </c>
      <c r="G50" s="277">
        <f t="shared" ca="1" si="10"/>
        <v>16767635.929367179</v>
      </c>
      <c r="H50" s="277">
        <f t="shared" ca="1" si="10"/>
        <v>16767635.929367179</v>
      </c>
      <c r="I50" s="277">
        <f t="shared" ca="1" si="10"/>
        <v>16767635.929367179</v>
      </c>
      <c r="J50" s="277">
        <f t="shared" ca="1" si="10"/>
        <v>16767635.929367179</v>
      </c>
      <c r="K50" s="277">
        <f t="shared" ca="1" si="10"/>
        <v>16767635.929367179</v>
      </c>
      <c r="L50" s="277">
        <f t="shared" ca="1" si="10"/>
        <v>16767635.929367179</v>
      </c>
      <c r="M50" s="277">
        <f t="shared" ca="1" si="10"/>
        <v>16767635.929367179</v>
      </c>
      <c r="N50" s="277">
        <f t="shared" ca="1" si="10"/>
        <v>16767635.929367179</v>
      </c>
      <c r="O50" s="277">
        <f t="shared" ca="1" si="10"/>
        <v>16767635.929367179</v>
      </c>
      <c r="P50" s="277">
        <f t="shared" ca="1" si="10"/>
        <v>16767635.929367179</v>
      </c>
      <c r="Q50" s="277">
        <f t="shared" ca="1" si="10"/>
        <v>16767635.929367179</v>
      </c>
      <c r="R50" s="277">
        <f t="shared" ca="1" si="10"/>
        <v>16767635.929367179</v>
      </c>
      <c r="S50" s="277">
        <f t="shared" ca="1" si="10"/>
        <v>16767635.929367179</v>
      </c>
      <c r="T50" s="277">
        <f t="shared" ca="1" si="10"/>
        <v>16767635.929367179</v>
      </c>
      <c r="U50" s="277">
        <f t="shared" ca="1" si="10"/>
        <v>16767635.929367179</v>
      </c>
      <c r="V50" s="277">
        <f t="shared" ca="1" si="10"/>
        <v>16767635.929367179</v>
      </c>
      <c r="W50" s="277">
        <f t="shared" ca="1" si="10"/>
        <v>16767635.929367179</v>
      </c>
      <c r="X50" s="277">
        <f t="shared" ca="1" si="10"/>
        <v>16767635.929367179</v>
      </c>
      <c r="Y50" s="277">
        <f t="shared" ca="1" si="10"/>
        <v>16767635.929367179</v>
      </c>
      <c r="Z50" s="277">
        <f t="shared" ca="1" si="10"/>
        <v>16767635.929367179</v>
      </c>
      <c r="AA50" s="277">
        <f t="shared" ca="1" si="10"/>
        <v>16767635.929367179</v>
      </c>
      <c r="AB50" s="277">
        <f t="shared" ca="1" si="10"/>
        <v>16767635.929367179</v>
      </c>
      <c r="AC50" s="277">
        <f t="shared" ca="1" si="10"/>
        <v>16767635.929367179</v>
      </c>
      <c r="AD50" s="277">
        <f t="shared" ca="1" si="10"/>
        <v>16767635.929367179</v>
      </c>
      <c r="AE50" s="277">
        <f t="shared" ca="1" si="10"/>
        <v>16767635.929367179</v>
      </c>
      <c r="AF50" s="278">
        <f t="shared" ca="1" si="10"/>
        <v>16767635.929367179</v>
      </c>
    </row>
    <row r="51" spans="1:32" x14ac:dyDescent="0.25">
      <c r="A51" s="275" t="str">
        <f t="shared" si="4"/>
        <v>Poroto verde</v>
      </c>
      <c r="B51" s="277">
        <f t="shared" ref="B51:AF51" ca="1" si="11">B13-B32</f>
        <v>12790627.454318855</v>
      </c>
      <c r="C51" s="277">
        <f t="shared" ca="1" si="11"/>
        <v>12790627.454318855</v>
      </c>
      <c r="D51" s="277">
        <f t="shared" ca="1" si="11"/>
        <v>12790627.454318855</v>
      </c>
      <c r="E51" s="277">
        <f t="shared" ca="1" si="11"/>
        <v>12790627.454318855</v>
      </c>
      <c r="F51" s="277">
        <f t="shared" ca="1" si="11"/>
        <v>12790627.454318855</v>
      </c>
      <c r="G51" s="277">
        <f t="shared" ca="1" si="11"/>
        <v>12790627.454318855</v>
      </c>
      <c r="H51" s="277">
        <f t="shared" ca="1" si="11"/>
        <v>12790627.454318855</v>
      </c>
      <c r="I51" s="277">
        <f t="shared" ca="1" si="11"/>
        <v>12790627.454318855</v>
      </c>
      <c r="J51" s="277">
        <f t="shared" ca="1" si="11"/>
        <v>12790627.454318855</v>
      </c>
      <c r="K51" s="277">
        <f t="shared" ca="1" si="11"/>
        <v>12790627.454318855</v>
      </c>
      <c r="L51" s="277">
        <f t="shared" ca="1" si="11"/>
        <v>12790627.454318855</v>
      </c>
      <c r="M51" s="277">
        <f t="shared" ca="1" si="11"/>
        <v>12790627.454318855</v>
      </c>
      <c r="N51" s="277">
        <f t="shared" ca="1" si="11"/>
        <v>12790627.454318855</v>
      </c>
      <c r="O51" s="277">
        <f t="shared" ca="1" si="11"/>
        <v>12790627.454318855</v>
      </c>
      <c r="P51" s="277">
        <f t="shared" ca="1" si="11"/>
        <v>12790627.454318855</v>
      </c>
      <c r="Q51" s="277">
        <f t="shared" ca="1" si="11"/>
        <v>12790627.454318855</v>
      </c>
      <c r="R51" s="277">
        <f t="shared" ca="1" si="11"/>
        <v>12790627.454318855</v>
      </c>
      <c r="S51" s="277">
        <f t="shared" ca="1" si="11"/>
        <v>12790627.454318855</v>
      </c>
      <c r="T51" s="277">
        <f t="shared" ca="1" si="11"/>
        <v>12790627.454318855</v>
      </c>
      <c r="U51" s="277">
        <f t="shared" ca="1" si="11"/>
        <v>12790627.454318855</v>
      </c>
      <c r="V51" s="277">
        <f t="shared" ca="1" si="11"/>
        <v>12790627.454318855</v>
      </c>
      <c r="W51" s="277">
        <f t="shared" ca="1" si="11"/>
        <v>12790627.454318855</v>
      </c>
      <c r="X51" s="277">
        <f t="shared" ca="1" si="11"/>
        <v>12790627.454318855</v>
      </c>
      <c r="Y51" s="277">
        <f t="shared" ca="1" si="11"/>
        <v>12790627.454318855</v>
      </c>
      <c r="Z51" s="277">
        <f t="shared" ca="1" si="11"/>
        <v>12790627.454318855</v>
      </c>
      <c r="AA51" s="277">
        <f t="shared" ca="1" si="11"/>
        <v>12790627.454318855</v>
      </c>
      <c r="AB51" s="277">
        <f t="shared" ca="1" si="11"/>
        <v>12790627.454318855</v>
      </c>
      <c r="AC51" s="277">
        <f t="shared" ca="1" si="11"/>
        <v>12790627.454318855</v>
      </c>
      <c r="AD51" s="277">
        <f t="shared" ca="1" si="11"/>
        <v>12790627.454318855</v>
      </c>
      <c r="AE51" s="277">
        <f t="shared" ca="1" si="11"/>
        <v>12790627.454318855</v>
      </c>
      <c r="AF51" s="278">
        <f t="shared" ca="1" si="11"/>
        <v>12790627.454318855</v>
      </c>
    </row>
    <row r="52" spans="1:32" x14ac:dyDescent="0.25">
      <c r="A52" s="275" t="str">
        <f t="shared" si="4"/>
        <v>Tomate</v>
      </c>
      <c r="B52" s="277">
        <f t="shared" ref="B52:AF52" ca="1" si="12">B14-B33</f>
        <v>48110515.80662556</v>
      </c>
      <c r="C52" s="277">
        <f t="shared" ca="1" si="12"/>
        <v>48110515.80662556</v>
      </c>
      <c r="D52" s="277">
        <f t="shared" ca="1" si="12"/>
        <v>48110515.80662556</v>
      </c>
      <c r="E52" s="277">
        <f t="shared" ca="1" si="12"/>
        <v>48110515.80662556</v>
      </c>
      <c r="F52" s="277">
        <f t="shared" ca="1" si="12"/>
        <v>48110515.80662556</v>
      </c>
      <c r="G52" s="277">
        <f t="shared" ca="1" si="12"/>
        <v>48110515.80662556</v>
      </c>
      <c r="H52" s="277">
        <f t="shared" ca="1" si="12"/>
        <v>48110515.80662556</v>
      </c>
      <c r="I52" s="277">
        <f t="shared" ca="1" si="12"/>
        <v>48110515.80662556</v>
      </c>
      <c r="J52" s="277">
        <f t="shared" ca="1" si="12"/>
        <v>48110515.80662556</v>
      </c>
      <c r="K52" s="277">
        <f t="shared" ca="1" si="12"/>
        <v>48110515.80662556</v>
      </c>
      <c r="L52" s="277">
        <f t="shared" ca="1" si="12"/>
        <v>48110515.80662556</v>
      </c>
      <c r="M52" s="277">
        <f t="shared" ca="1" si="12"/>
        <v>48110515.80662556</v>
      </c>
      <c r="N52" s="277">
        <f t="shared" ca="1" si="12"/>
        <v>48110515.80662556</v>
      </c>
      <c r="O52" s="277">
        <f t="shared" ca="1" si="12"/>
        <v>48110515.80662556</v>
      </c>
      <c r="P52" s="277">
        <f t="shared" ca="1" si="12"/>
        <v>48110515.80662556</v>
      </c>
      <c r="Q52" s="277">
        <f t="shared" ca="1" si="12"/>
        <v>48110515.80662556</v>
      </c>
      <c r="R52" s="277">
        <f t="shared" ca="1" si="12"/>
        <v>48110515.80662556</v>
      </c>
      <c r="S52" s="277">
        <f t="shared" ca="1" si="12"/>
        <v>48110515.80662556</v>
      </c>
      <c r="T52" s="277">
        <f t="shared" ca="1" si="12"/>
        <v>48110515.80662556</v>
      </c>
      <c r="U52" s="277">
        <f t="shared" ca="1" si="12"/>
        <v>48110515.80662556</v>
      </c>
      <c r="V52" s="277">
        <f t="shared" ca="1" si="12"/>
        <v>48110515.80662556</v>
      </c>
      <c r="W52" s="277">
        <f t="shared" ca="1" si="12"/>
        <v>48110515.80662556</v>
      </c>
      <c r="X52" s="277">
        <f t="shared" ca="1" si="12"/>
        <v>48110515.80662556</v>
      </c>
      <c r="Y52" s="277">
        <f t="shared" ca="1" si="12"/>
        <v>48110515.80662556</v>
      </c>
      <c r="Z52" s="277">
        <f t="shared" ca="1" si="12"/>
        <v>48110515.80662556</v>
      </c>
      <c r="AA52" s="277">
        <f t="shared" ca="1" si="12"/>
        <v>48110515.80662556</v>
      </c>
      <c r="AB52" s="277">
        <f t="shared" ca="1" si="12"/>
        <v>48110515.80662556</v>
      </c>
      <c r="AC52" s="277">
        <f t="shared" ca="1" si="12"/>
        <v>48110515.80662556</v>
      </c>
      <c r="AD52" s="277">
        <f t="shared" ca="1" si="12"/>
        <v>48110515.80662556</v>
      </c>
      <c r="AE52" s="277">
        <f t="shared" ca="1" si="12"/>
        <v>48110515.80662556</v>
      </c>
      <c r="AF52" s="278">
        <f t="shared" ca="1" si="12"/>
        <v>48110515.80662556</v>
      </c>
    </row>
    <row r="53" spans="1:32" x14ac:dyDescent="0.25">
      <c r="A53" s="275" t="str">
        <f t="shared" si="4"/>
        <v>Kiwi</v>
      </c>
      <c r="B53" s="277">
        <f t="shared" ref="B53:AF53" ca="1" si="13">B15-B34</f>
        <v>165501106.70653421</v>
      </c>
      <c r="C53" s="277">
        <f t="shared" ca="1" si="13"/>
        <v>165501106.70653421</v>
      </c>
      <c r="D53" s="277">
        <f t="shared" ca="1" si="13"/>
        <v>165501106.70653421</v>
      </c>
      <c r="E53" s="277">
        <f t="shared" ca="1" si="13"/>
        <v>165501106.70653421</v>
      </c>
      <c r="F53" s="277">
        <f t="shared" ca="1" si="13"/>
        <v>165501106.70653421</v>
      </c>
      <c r="G53" s="277">
        <f t="shared" ca="1" si="13"/>
        <v>165501106.70653421</v>
      </c>
      <c r="H53" s="277">
        <f t="shared" ca="1" si="13"/>
        <v>165501106.70653421</v>
      </c>
      <c r="I53" s="277">
        <f t="shared" ca="1" si="13"/>
        <v>165501106.70653421</v>
      </c>
      <c r="J53" s="277">
        <f t="shared" ca="1" si="13"/>
        <v>165501106.70653421</v>
      </c>
      <c r="K53" s="277">
        <f t="shared" ca="1" si="13"/>
        <v>165501106.70653421</v>
      </c>
      <c r="L53" s="277">
        <f t="shared" ca="1" si="13"/>
        <v>165501106.70653421</v>
      </c>
      <c r="M53" s="277">
        <f t="shared" ca="1" si="13"/>
        <v>165501106.70653421</v>
      </c>
      <c r="N53" s="277">
        <f t="shared" ca="1" si="13"/>
        <v>165501106.70653421</v>
      </c>
      <c r="O53" s="277">
        <f t="shared" ca="1" si="13"/>
        <v>165501106.70653421</v>
      </c>
      <c r="P53" s="277">
        <f t="shared" ca="1" si="13"/>
        <v>165501106.70653421</v>
      </c>
      <c r="Q53" s="277">
        <f t="shared" ca="1" si="13"/>
        <v>165501106.70653421</v>
      </c>
      <c r="R53" s="277">
        <f t="shared" ca="1" si="13"/>
        <v>165501106.70653421</v>
      </c>
      <c r="S53" s="277">
        <f t="shared" ca="1" si="13"/>
        <v>165501106.70653421</v>
      </c>
      <c r="T53" s="277">
        <f t="shared" ca="1" si="13"/>
        <v>165501106.70653421</v>
      </c>
      <c r="U53" s="277">
        <f t="shared" ca="1" si="13"/>
        <v>165501106.70653421</v>
      </c>
      <c r="V53" s="277">
        <f t="shared" ca="1" si="13"/>
        <v>165501106.70653421</v>
      </c>
      <c r="W53" s="277">
        <f t="shared" ca="1" si="13"/>
        <v>165501106.70653421</v>
      </c>
      <c r="X53" s="277">
        <f t="shared" ca="1" si="13"/>
        <v>165501106.70653421</v>
      </c>
      <c r="Y53" s="277">
        <f t="shared" ca="1" si="13"/>
        <v>165501106.70653421</v>
      </c>
      <c r="Z53" s="277">
        <f t="shared" ca="1" si="13"/>
        <v>165501106.70653421</v>
      </c>
      <c r="AA53" s="277">
        <f t="shared" ca="1" si="13"/>
        <v>165501106.70653421</v>
      </c>
      <c r="AB53" s="277">
        <f t="shared" ca="1" si="13"/>
        <v>165501106.70653421</v>
      </c>
      <c r="AC53" s="277">
        <f t="shared" ca="1" si="13"/>
        <v>165501106.70653421</v>
      </c>
      <c r="AD53" s="277">
        <f t="shared" ca="1" si="13"/>
        <v>165501106.70653421</v>
      </c>
      <c r="AE53" s="277">
        <f t="shared" ca="1" si="13"/>
        <v>165501106.70653421</v>
      </c>
      <c r="AF53" s="278">
        <f t="shared" ca="1" si="13"/>
        <v>165501106.70653421</v>
      </c>
    </row>
    <row r="54" spans="1:32" x14ac:dyDescent="0.25">
      <c r="A54" s="275" t="str">
        <f t="shared" si="4"/>
        <v>Manzano</v>
      </c>
      <c r="B54" s="277">
        <f t="shared" ref="B54:AF54" ca="1" si="14">B16-B35</f>
        <v>70579308.429309994</v>
      </c>
      <c r="C54" s="277">
        <f t="shared" ca="1" si="14"/>
        <v>70579308.429309994</v>
      </c>
      <c r="D54" s="277">
        <f t="shared" ca="1" si="14"/>
        <v>70579308.429309994</v>
      </c>
      <c r="E54" s="277">
        <f t="shared" ca="1" si="14"/>
        <v>70579308.429309994</v>
      </c>
      <c r="F54" s="277">
        <f t="shared" ca="1" si="14"/>
        <v>70579308.429309994</v>
      </c>
      <c r="G54" s="277">
        <f t="shared" ca="1" si="14"/>
        <v>70579308.429309994</v>
      </c>
      <c r="H54" s="277">
        <f t="shared" ca="1" si="14"/>
        <v>70579308.429309994</v>
      </c>
      <c r="I54" s="277">
        <f t="shared" ca="1" si="14"/>
        <v>70579308.429309994</v>
      </c>
      <c r="J54" s="277">
        <f t="shared" ca="1" si="14"/>
        <v>70579308.429309994</v>
      </c>
      <c r="K54" s="277">
        <f t="shared" ca="1" si="14"/>
        <v>70579308.429309994</v>
      </c>
      <c r="L54" s="277">
        <f t="shared" ca="1" si="14"/>
        <v>70579308.429309994</v>
      </c>
      <c r="M54" s="277">
        <f t="shared" ca="1" si="14"/>
        <v>70579308.429309994</v>
      </c>
      <c r="N54" s="277">
        <f t="shared" ca="1" si="14"/>
        <v>70579308.429309994</v>
      </c>
      <c r="O54" s="277">
        <f t="shared" ca="1" si="14"/>
        <v>70579308.429309994</v>
      </c>
      <c r="P54" s="277">
        <f t="shared" ca="1" si="14"/>
        <v>70579308.429309994</v>
      </c>
      <c r="Q54" s="277">
        <f t="shared" ca="1" si="14"/>
        <v>70579308.429309994</v>
      </c>
      <c r="R54" s="277">
        <f t="shared" ca="1" si="14"/>
        <v>70579308.429309994</v>
      </c>
      <c r="S54" s="277">
        <f t="shared" ca="1" si="14"/>
        <v>70579308.429309994</v>
      </c>
      <c r="T54" s="277">
        <f t="shared" ca="1" si="14"/>
        <v>70579308.429309994</v>
      </c>
      <c r="U54" s="277">
        <f t="shared" ca="1" si="14"/>
        <v>70579308.429309994</v>
      </c>
      <c r="V54" s="277">
        <f t="shared" ca="1" si="14"/>
        <v>70579308.429309994</v>
      </c>
      <c r="W54" s="277">
        <f t="shared" ca="1" si="14"/>
        <v>70579308.429309994</v>
      </c>
      <c r="X54" s="277">
        <f t="shared" ca="1" si="14"/>
        <v>70579308.429309994</v>
      </c>
      <c r="Y54" s="277">
        <f t="shared" ca="1" si="14"/>
        <v>70579308.429309994</v>
      </c>
      <c r="Z54" s="277">
        <f t="shared" ca="1" si="14"/>
        <v>70579308.429309994</v>
      </c>
      <c r="AA54" s="277">
        <f t="shared" ca="1" si="14"/>
        <v>70579308.429309994</v>
      </c>
      <c r="AB54" s="277">
        <f t="shared" ca="1" si="14"/>
        <v>70579308.429309994</v>
      </c>
      <c r="AC54" s="277">
        <f t="shared" ca="1" si="14"/>
        <v>70579308.429309994</v>
      </c>
      <c r="AD54" s="277">
        <f t="shared" ca="1" si="14"/>
        <v>70579308.429309994</v>
      </c>
      <c r="AE54" s="277">
        <f t="shared" ca="1" si="14"/>
        <v>70579308.429309994</v>
      </c>
      <c r="AF54" s="278">
        <f t="shared" ca="1" si="14"/>
        <v>70579308.429309994</v>
      </c>
    </row>
    <row r="55" spans="1:32" x14ac:dyDescent="0.25">
      <c r="A55" s="275" t="str">
        <f t="shared" si="4"/>
        <v>Limón</v>
      </c>
      <c r="B55" s="277">
        <f t="shared" ref="B55:AF55" ca="1" si="15">B17-B36</f>
        <v>45452805.127401471</v>
      </c>
      <c r="C55" s="277">
        <f t="shared" ca="1" si="15"/>
        <v>45452805.127401471</v>
      </c>
      <c r="D55" s="277">
        <f t="shared" ca="1" si="15"/>
        <v>45452805.127401471</v>
      </c>
      <c r="E55" s="277">
        <f t="shared" ca="1" si="15"/>
        <v>45452805.127401471</v>
      </c>
      <c r="F55" s="277">
        <f t="shared" ca="1" si="15"/>
        <v>45452805.127401471</v>
      </c>
      <c r="G55" s="277">
        <f t="shared" ca="1" si="15"/>
        <v>45452805.127401471</v>
      </c>
      <c r="H55" s="277">
        <f t="shared" ca="1" si="15"/>
        <v>45452805.127401471</v>
      </c>
      <c r="I55" s="277">
        <f t="shared" ca="1" si="15"/>
        <v>45452805.127401471</v>
      </c>
      <c r="J55" s="277">
        <f t="shared" ca="1" si="15"/>
        <v>45452805.127401471</v>
      </c>
      <c r="K55" s="277">
        <f t="shared" ca="1" si="15"/>
        <v>45452805.127401471</v>
      </c>
      <c r="L55" s="277">
        <f t="shared" ca="1" si="15"/>
        <v>45452805.127401471</v>
      </c>
      <c r="M55" s="277">
        <f t="shared" ca="1" si="15"/>
        <v>45452805.127401471</v>
      </c>
      <c r="N55" s="277">
        <f t="shared" ca="1" si="15"/>
        <v>45452805.127401471</v>
      </c>
      <c r="O55" s="277">
        <f t="shared" ca="1" si="15"/>
        <v>45452805.127401471</v>
      </c>
      <c r="P55" s="277">
        <f t="shared" ca="1" si="15"/>
        <v>45452805.127401471</v>
      </c>
      <c r="Q55" s="277">
        <f t="shared" ca="1" si="15"/>
        <v>45452805.127401471</v>
      </c>
      <c r="R55" s="277">
        <f t="shared" ca="1" si="15"/>
        <v>45452805.127401471</v>
      </c>
      <c r="S55" s="277">
        <f t="shared" ca="1" si="15"/>
        <v>45452805.127401471</v>
      </c>
      <c r="T55" s="277">
        <f t="shared" ca="1" si="15"/>
        <v>45452805.127401471</v>
      </c>
      <c r="U55" s="277">
        <f t="shared" ca="1" si="15"/>
        <v>45452805.127401471</v>
      </c>
      <c r="V55" s="277">
        <f t="shared" ca="1" si="15"/>
        <v>45452805.127401471</v>
      </c>
      <c r="W55" s="277">
        <f t="shared" ca="1" si="15"/>
        <v>45452805.127401471</v>
      </c>
      <c r="X55" s="277">
        <f t="shared" ca="1" si="15"/>
        <v>45452805.127401471</v>
      </c>
      <c r="Y55" s="277">
        <f t="shared" ca="1" si="15"/>
        <v>45452805.127401471</v>
      </c>
      <c r="Z55" s="277">
        <f t="shared" ca="1" si="15"/>
        <v>45452805.127401471</v>
      </c>
      <c r="AA55" s="277">
        <f t="shared" ca="1" si="15"/>
        <v>45452805.127401471</v>
      </c>
      <c r="AB55" s="277">
        <f t="shared" ca="1" si="15"/>
        <v>45452805.127401471</v>
      </c>
      <c r="AC55" s="277">
        <f t="shared" ca="1" si="15"/>
        <v>45452805.127401471</v>
      </c>
      <c r="AD55" s="277">
        <f t="shared" ca="1" si="15"/>
        <v>45452805.127401471</v>
      </c>
      <c r="AE55" s="277">
        <f t="shared" ca="1" si="15"/>
        <v>45452805.127401471</v>
      </c>
      <c r="AF55" s="278">
        <f t="shared" ca="1" si="15"/>
        <v>45452805.127401471</v>
      </c>
    </row>
    <row r="56" spans="1:32" x14ac:dyDescent="0.25">
      <c r="A56" s="275" t="str">
        <f t="shared" si="4"/>
        <v>Olivo de mesa</v>
      </c>
      <c r="B56" s="277">
        <f t="shared" ref="B56:AF56" ca="1" si="16">B18-B37</f>
        <v>38262580.580525555</v>
      </c>
      <c r="C56" s="277">
        <f t="shared" ca="1" si="16"/>
        <v>38262580.580525555</v>
      </c>
      <c r="D56" s="277">
        <f t="shared" ca="1" si="16"/>
        <v>38262580.580525555</v>
      </c>
      <c r="E56" s="277">
        <f t="shared" ca="1" si="16"/>
        <v>38262580.580525555</v>
      </c>
      <c r="F56" s="277">
        <f t="shared" ca="1" si="16"/>
        <v>38262580.580525555</v>
      </c>
      <c r="G56" s="277">
        <f t="shared" ca="1" si="16"/>
        <v>38262580.580525555</v>
      </c>
      <c r="H56" s="277">
        <f t="shared" ca="1" si="16"/>
        <v>38262580.580525555</v>
      </c>
      <c r="I56" s="277">
        <f t="shared" ca="1" si="16"/>
        <v>38262580.580525555</v>
      </c>
      <c r="J56" s="277">
        <f t="shared" ca="1" si="16"/>
        <v>38262580.580525555</v>
      </c>
      <c r="K56" s="277">
        <f t="shared" ca="1" si="16"/>
        <v>38262580.580525555</v>
      </c>
      <c r="L56" s="277">
        <f t="shared" ca="1" si="16"/>
        <v>38262580.580525555</v>
      </c>
      <c r="M56" s="277">
        <f t="shared" ca="1" si="16"/>
        <v>38262580.580525555</v>
      </c>
      <c r="N56" s="277">
        <f t="shared" ca="1" si="16"/>
        <v>38262580.580525555</v>
      </c>
      <c r="O56" s="277">
        <f t="shared" ca="1" si="16"/>
        <v>38262580.580525555</v>
      </c>
      <c r="P56" s="277">
        <f t="shared" ca="1" si="16"/>
        <v>38262580.580525555</v>
      </c>
      <c r="Q56" s="277">
        <f t="shared" ca="1" si="16"/>
        <v>38262580.580525555</v>
      </c>
      <c r="R56" s="277">
        <f t="shared" ca="1" si="16"/>
        <v>38262580.580525555</v>
      </c>
      <c r="S56" s="277">
        <f t="shared" ca="1" si="16"/>
        <v>38262580.580525555</v>
      </c>
      <c r="T56" s="277">
        <f t="shared" ca="1" si="16"/>
        <v>38262580.580525555</v>
      </c>
      <c r="U56" s="277">
        <f t="shared" ca="1" si="16"/>
        <v>38262580.580525555</v>
      </c>
      <c r="V56" s="277">
        <f t="shared" ca="1" si="16"/>
        <v>38262580.580525555</v>
      </c>
      <c r="W56" s="277">
        <f t="shared" ca="1" si="16"/>
        <v>38262580.580525555</v>
      </c>
      <c r="X56" s="277">
        <f t="shared" ca="1" si="16"/>
        <v>38262580.580525555</v>
      </c>
      <c r="Y56" s="277">
        <f t="shared" ca="1" si="16"/>
        <v>38262580.580525555</v>
      </c>
      <c r="Z56" s="277">
        <f t="shared" ca="1" si="16"/>
        <v>38262580.580525555</v>
      </c>
      <c r="AA56" s="277">
        <f t="shared" ca="1" si="16"/>
        <v>38262580.580525555</v>
      </c>
      <c r="AB56" s="277">
        <f t="shared" ca="1" si="16"/>
        <v>38262580.580525555</v>
      </c>
      <c r="AC56" s="277">
        <f t="shared" ca="1" si="16"/>
        <v>38262580.580525555</v>
      </c>
      <c r="AD56" s="277">
        <f t="shared" ca="1" si="16"/>
        <v>38262580.580525555</v>
      </c>
      <c r="AE56" s="277">
        <f t="shared" ca="1" si="16"/>
        <v>38262580.580525555</v>
      </c>
      <c r="AF56" s="278">
        <f t="shared" ca="1" si="16"/>
        <v>38262580.580525555</v>
      </c>
    </row>
    <row r="57" spans="1:32" x14ac:dyDescent="0.25">
      <c r="A57" s="275" t="str">
        <f t="shared" si="4"/>
        <v>Uva de mesa</v>
      </c>
      <c r="B57" s="277">
        <f t="shared" ref="B57:AF57" ca="1" si="17">B19-B38</f>
        <v>23769370.296529062</v>
      </c>
      <c r="C57" s="277">
        <f t="shared" ca="1" si="17"/>
        <v>23769370.296529062</v>
      </c>
      <c r="D57" s="277">
        <f t="shared" ca="1" si="17"/>
        <v>23769370.296529062</v>
      </c>
      <c r="E57" s="277">
        <f t="shared" ca="1" si="17"/>
        <v>23769370.296529062</v>
      </c>
      <c r="F57" s="277">
        <f t="shared" ca="1" si="17"/>
        <v>23769370.296529062</v>
      </c>
      <c r="G57" s="277">
        <f t="shared" ca="1" si="17"/>
        <v>23769370.296529062</v>
      </c>
      <c r="H57" s="277">
        <f t="shared" ca="1" si="17"/>
        <v>23769370.296529062</v>
      </c>
      <c r="I57" s="277">
        <f t="shared" ca="1" si="17"/>
        <v>23769370.296529062</v>
      </c>
      <c r="J57" s="277">
        <f t="shared" ca="1" si="17"/>
        <v>23769370.296529062</v>
      </c>
      <c r="K57" s="277">
        <f t="shared" ca="1" si="17"/>
        <v>23769370.296529062</v>
      </c>
      <c r="L57" s="277">
        <f t="shared" ca="1" si="17"/>
        <v>23769370.296529062</v>
      </c>
      <c r="M57" s="277">
        <f t="shared" ca="1" si="17"/>
        <v>23769370.296529062</v>
      </c>
      <c r="N57" s="277">
        <f t="shared" ca="1" si="17"/>
        <v>23769370.296529062</v>
      </c>
      <c r="O57" s="277">
        <f t="shared" ca="1" si="17"/>
        <v>23769370.296529062</v>
      </c>
      <c r="P57" s="277">
        <f t="shared" ca="1" si="17"/>
        <v>23769370.296529062</v>
      </c>
      <c r="Q57" s="277">
        <f t="shared" ca="1" si="17"/>
        <v>23769370.296529062</v>
      </c>
      <c r="R57" s="277">
        <f t="shared" ca="1" si="17"/>
        <v>23769370.296529062</v>
      </c>
      <c r="S57" s="277">
        <f t="shared" ca="1" si="17"/>
        <v>23769370.296529062</v>
      </c>
      <c r="T57" s="277">
        <f t="shared" ca="1" si="17"/>
        <v>23769370.296529062</v>
      </c>
      <c r="U57" s="277">
        <f t="shared" ca="1" si="17"/>
        <v>23769370.296529062</v>
      </c>
      <c r="V57" s="277">
        <f t="shared" ca="1" si="17"/>
        <v>23769370.296529062</v>
      </c>
      <c r="W57" s="277">
        <f t="shared" ca="1" si="17"/>
        <v>23769370.296529062</v>
      </c>
      <c r="X57" s="277">
        <f t="shared" ca="1" si="17"/>
        <v>23769370.296529062</v>
      </c>
      <c r="Y57" s="277">
        <f t="shared" ca="1" si="17"/>
        <v>23769370.296529062</v>
      </c>
      <c r="Z57" s="277">
        <f t="shared" ca="1" si="17"/>
        <v>23769370.296529062</v>
      </c>
      <c r="AA57" s="277">
        <f t="shared" ca="1" si="17"/>
        <v>23769370.296529062</v>
      </c>
      <c r="AB57" s="277">
        <f t="shared" ca="1" si="17"/>
        <v>23769370.296529062</v>
      </c>
      <c r="AC57" s="277">
        <f t="shared" ca="1" si="17"/>
        <v>23769370.296529062</v>
      </c>
      <c r="AD57" s="277">
        <f t="shared" ca="1" si="17"/>
        <v>23769370.296529062</v>
      </c>
      <c r="AE57" s="277">
        <f t="shared" ca="1" si="17"/>
        <v>23769370.296529062</v>
      </c>
      <c r="AF57" s="278">
        <f t="shared" ca="1" si="17"/>
        <v>23769370.296529062</v>
      </c>
    </row>
    <row r="58" spans="1:32" x14ac:dyDescent="0.25">
      <c r="A58" s="275" t="str">
        <f t="shared" si="4"/>
        <v>Palto</v>
      </c>
      <c r="B58" s="277">
        <f t="shared" ref="B58:AF58" ca="1" si="18">B20-B39</f>
        <v>39525499.763121575</v>
      </c>
      <c r="C58" s="277">
        <f t="shared" ca="1" si="18"/>
        <v>39525499.763121575</v>
      </c>
      <c r="D58" s="277">
        <f t="shared" ca="1" si="18"/>
        <v>39525499.763121575</v>
      </c>
      <c r="E58" s="277">
        <f t="shared" ca="1" si="18"/>
        <v>39525499.763121575</v>
      </c>
      <c r="F58" s="277">
        <f t="shared" ca="1" si="18"/>
        <v>39525499.763121575</v>
      </c>
      <c r="G58" s="277">
        <f t="shared" ca="1" si="18"/>
        <v>39525499.763121575</v>
      </c>
      <c r="H58" s="277">
        <f t="shared" ca="1" si="18"/>
        <v>39525499.763121575</v>
      </c>
      <c r="I58" s="277">
        <f t="shared" ca="1" si="18"/>
        <v>39525499.763121575</v>
      </c>
      <c r="J58" s="277">
        <f t="shared" ca="1" si="18"/>
        <v>39525499.763121575</v>
      </c>
      <c r="K58" s="277">
        <f t="shared" ca="1" si="18"/>
        <v>39525499.763121575</v>
      </c>
      <c r="L58" s="277">
        <f t="shared" ca="1" si="18"/>
        <v>39525499.763121575</v>
      </c>
      <c r="M58" s="277">
        <f t="shared" ca="1" si="18"/>
        <v>39525499.763121575</v>
      </c>
      <c r="N58" s="277">
        <f t="shared" ca="1" si="18"/>
        <v>39525499.763121575</v>
      </c>
      <c r="O58" s="277">
        <f t="shared" ca="1" si="18"/>
        <v>39525499.763121575</v>
      </c>
      <c r="P58" s="277">
        <f t="shared" ca="1" si="18"/>
        <v>39525499.763121575</v>
      </c>
      <c r="Q58" s="277">
        <f t="shared" ca="1" si="18"/>
        <v>39525499.763121575</v>
      </c>
      <c r="R58" s="277">
        <f t="shared" ca="1" si="18"/>
        <v>39525499.763121575</v>
      </c>
      <c r="S58" s="277">
        <f t="shared" ca="1" si="18"/>
        <v>39525499.763121575</v>
      </c>
      <c r="T58" s="277">
        <f t="shared" ca="1" si="18"/>
        <v>39525499.763121575</v>
      </c>
      <c r="U58" s="277">
        <f t="shared" ca="1" si="18"/>
        <v>39525499.763121575</v>
      </c>
      <c r="V58" s="277">
        <f t="shared" ca="1" si="18"/>
        <v>39525499.763121575</v>
      </c>
      <c r="W58" s="277">
        <f t="shared" ca="1" si="18"/>
        <v>39525499.763121575</v>
      </c>
      <c r="X58" s="277">
        <f t="shared" ca="1" si="18"/>
        <v>39525499.763121575</v>
      </c>
      <c r="Y58" s="277">
        <f t="shared" ca="1" si="18"/>
        <v>39525499.763121575</v>
      </c>
      <c r="Z58" s="277">
        <f t="shared" ca="1" si="18"/>
        <v>39525499.763121575</v>
      </c>
      <c r="AA58" s="277">
        <f t="shared" ca="1" si="18"/>
        <v>39525499.763121575</v>
      </c>
      <c r="AB58" s="277">
        <f t="shared" ca="1" si="18"/>
        <v>39525499.763121575</v>
      </c>
      <c r="AC58" s="277">
        <f t="shared" ca="1" si="18"/>
        <v>39525499.763121575</v>
      </c>
      <c r="AD58" s="277">
        <f t="shared" ca="1" si="18"/>
        <v>39525499.763121575</v>
      </c>
      <c r="AE58" s="277">
        <f t="shared" ca="1" si="18"/>
        <v>39525499.763121575</v>
      </c>
      <c r="AF58" s="278">
        <f t="shared" ca="1" si="18"/>
        <v>39525499.763121575</v>
      </c>
    </row>
    <row r="59" spans="1:32" x14ac:dyDescent="0.25">
      <c r="A59" s="275" t="str">
        <f t="shared" si="4"/>
        <v>Vid Vinifera</v>
      </c>
      <c r="B59" s="277">
        <f t="shared" ref="B59:AF59" ca="1" si="19">B21-B40</f>
        <v>32344171.864949621</v>
      </c>
      <c r="C59" s="277">
        <f t="shared" ca="1" si="19"/>
        <v>32344171.864949621</v>
      </c>
      <c r="D59" s="277">
        <f t="shared" ca="1" si="19"/>
        <v>32344171.864949621</v>
      </c>
      <c r="E59" s="277">
        <f t="shared" ca="1" si="19"/>
        <v>32344171.864949621</v>
      </c>
      <c r="F59" s="277">
        <f t="shared" ca="1" si="19"/>
        <v>32344171.864949621</v>
      </c>
      <c r="G59" s="277">
        <f t="shared" ca="1" si="19"/>
        <v>32344171.864949621</v>
      </c>
      <c r="H59" s="277">
        <f t="shared" ca="1" si="19"/>
        <v>32344171.864949621</v>
      </c>
      <c r="I59" s="277">
        <f t="shared" ca="1" si="19"/>
        <v>32344171.864949621</v>
      </c>
      <c r="J59" s="277">
        <f t="shared" ca="1" si="19"/>
        <v>32344171.864949621</v>
      </c>
      <c r="K59" s="277">
        <f t="shared" ca="1" si="19"/>
        <v>32344171.864949621</v>
      </c>
      <c r="L59" s="277">
        <f t="shared" ca="1" si="19"/>
        <v>32344171.864949621</v>
      </c>
      <c r="M59" s="277">
        <f t="shared" ca="1" si="19"/>
        <v>32344171.864949621</v>
      </c>
      <c r="N59" s="277">
        <f t="shared" ca="1" si="19"/>
        <v>32344171.864949621</v>
      </c>
      <c r="O59" s="277">
        <f t="shared" ca="1" si="19"/>
        <v>32344171.864949621</v>
      </c>
      <c r="P59" s="277">
        <f t="shared" ca="1" si="19"/>
        <v>32344171.864949621</v>
      </c>
      <c r="Q59" s="277">
        <f t="shared" ca="1" si="19"/>
        <v>32344171.864949621</v>
      </c>
      <c r="R59" s="277">
        <f t="shared" ca="1" si="19"/>
        <v>32344171.864949621</v>
      </c>
      <c r="S59" s="277">
        <f t="shared" ca="1" si="19"/>
        <v>32344171.864949621</v>
      </c>
      <c r="T59" s="277">
        <f t="shared" ca="1" si="19"/>
        <v>32344171.864949621</v>
      </c>
      <c r="U59" s="277">
        <f t="shared" ca="1" si="19"/>
        <v>32344171.864949621</v>
      </c>
      <c r="V59" s="277">
        <f t="shared" ca="1" si="19"/>
        <v>32344171.864949621</v>
      </c>
      <c r="W59" s="277">
        <f t="shared" ca="1" si="19"/>
        <v>32344171.864949621</v>
      </c>
      <c r="X59" s="277">
        <f t="shared" ca="1" si="19"/>
        <v>32344171.864949621</v>
      </c>
      <c r="Y59" s="277">
        <f t="shared" ca="1" si="19"/>
        <v>32344171.864949621</v>
      </c>
      <c r="Z59" s="277">
        <f t="shared" ca="1" si="19"/>
        <v>32344171.864949621</v>
      </c>
      <c r="AA59" s="277">
        <f t="shared" ca="1" si="19"/>
        <v>32344171.864949621</v>
      </c>
      <c r="AB59" s="277">
        <f t="shared" ca="1" si="19"/>
        <v>32344171.864949621</v>
      </c>
      <c r="AC59" s="277">
        <f t="shared" ca="1" si="19"/>
        <v>32344171.864949621</v>
      </c>
      <c r="AD59" s="277">
        <f t="shared" ca="1" si="19"/>
        <v>32344171.864949621</v>
      </c>
      <c r="AE59" s="277">
        <f t="shared" ca="1" si="19"/>
        <v>32344171.864949621</v>
      </c>
      <c r="AF59" s="278">
        <f t="shared" ca="1" si="19"/>
        <v>32344171.864949621</v>
      </c>
    </row>
    <row r="60" spans="1:32" ht="15.75" thickBot="1" x14ac:dyDescent="0.3">
      <c r="A60" s="276" t="str">
        <f>+A22</f>
        <v>Total</v>
      </c>
      <c r="B60" s="279">
        <f t="shared" ref="B60:AF60" ca="1" si="20">B22-B41</f>
        <v>672360181.15724504</v>
      </c>
      <c r="C60" s="279">
        <f t="shared" ca="1" si="20"/>
        <v>672360181.15724504</v>
      </c>
      <c r="D60" s="279">
        <f t="shared" ca="1" si="20"/>
        <v>672360181.15724504</v>
      </c>
      <c r="E60" s="279">
        <f t="shared" ca="1" si="20"/>
        <v>672360181.15724504</v>
      </c>
      <c r="F60" s="279">
        <f t="shared" ca="1" si="20"/>
        <v>672360181.15724504</v>
      </c>
      <c r="G60" s="279">
        <f t="shared" ca="1" si="20"/>
        <v>672360181.15724504</v>
      </c>
      <c r="H60" s="279">
        <f t="shared" ca="1" si="20"/>
        <v>672360181.15724504</v>
      </c>
      <c r="I60" s="279">
        <f t="shared" ca="1" si="20"/>
        <v>672360181.15724504</v>
      </c>
      <c r="J60" s="279">
        <f t="shared" ca="1" si="20"/>
        <v>672360181.15724504</v>
      </c>
      <c r="K60" s="279">
        <f t="shared" ca="1" si="20"/>
        <v>672360181.15724504</v>
      </c>
      <c r="L60" s="279">
        <f t="shared" ca="1" si="20"/>
        <v>672360181.15724504</v>
      </c>
      <c r="M60" s="279">
        <f t="shared" ca="1" si="20"/>
        <v>672360181.15724504</v>
      </c>
      <c r="N60" s="279">
        <f t="shared" ca="1" si="20"/>
        <v>672360181.15724504</v>
      </c>
      <c r="O60" s="279">
        <f t="shared" ca="1" si="20"/>
        <v>672360181.15724504</v>
      </c>
      <c r="P60" s="279">
        <f t="shared" ca="1" si="20"/>
        <v>672360181.15724504</v>
      </c>
      <c r="Q60" s="279">
        <f t="shared" ca="1" si="20"/>
        <v>672360181.15724504</v>
      </c>
      <c r="R60" s="279">
        <f t="shared" ca="1" si="20"/>
        <v>672360181.15724504</v>
      </c>
      <c r="S60" s="279">
        <f t="shared" ca="1" si="20"/>
        <v>672360181.15724504</v>
      </c>
      <c r="T60" s="279">
        <f t="shared" ca="1" si="20"/>
        <v>672360181.15724504</v>
      </c>
      <c r="U60" s="279">
        <f t="shared" ca="1" si="20"/>
        <v>672360181.15724504</v>
      </c>
      <c r="V60" s="279">
        <f t="shared" ca="1" si="20"/>
        <v>672360181.15724504</v>
      </c>
      <c r="W60" s="279">
        <f t="shared" ca="1" si="20"/>
        <v>672360181.15724504</v>
      </c>
      <c r="X60" s="279">
        <f t="shared" ca="1" si="20"/>
        <v>672360181.15724504</v>
      </c>
      <c r="Y60" s="279">
        <f t="shared" ca="1" si="20"/>
        <v>672360181.15724504</v>
      </c>
      <c r="Z60" s="279">
        <f t="shared" ca="1" si="20"/>
        <v>672360181.15724504</v>
      </c>
      <c r="AA60" s="279">
        <f t="shared" ca="1" si="20"/>
        <v>672360181.15724504</v>
      </c>
      <c r="AB60" s="279">
        <f t="shared" ca="1" si="20"/>
        <v>672360181.15724504</v>
      </c>
      <c r="AC60" s="279">
        <f t="shared" ca="1" si="20"/>
        <v>672360181.15724504</v>
      </c>
      <c r="AD60" s="279">
        <f t="shared" ca="1" si="20"/>
        <v>672360181.15724504</v>
      </c>
      <c r="AE60" s="279">
        <f t="shared" ca="1" si="20"/>
        <v>672360181.15724504</v>
      </c>
      <c r="AF60" s="280">
        <f t="shared" ca="1" si="20"/>
        <v>672360181.15724504</v>
      </c>
    </row>
  </sheetData>
  <mergeCells count="2">
    <mergeCell ref="A1:AF1"/>
    <mergeCell ref="A2:AF2"/>
  </mergeCells>
  <pageMargins left="0.70866141732283472" right="0.70866141732283472" top="1.3385826771653544" bottom="0.74803149606299213" header="0.9055118110236221" footer="0.31496062992125984"/>
  <pageSetup paperSize="3" scale="45" orientation="landscape" horizontalDpi="200" verticalDpi="200" r:id="rId1"/>
  <headerFooter>
    <oddHeader>&amp;L&amp;F&amp;C&amp;A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60"/>
  <sheetViews>
    <sheetView showGridLines="0" view="pageBreakPreview" zoomScale="55" zoomScaleNormal="40" zoomScaleSheetLayoutView="55" workbookViewId="0">
      <pane xSplit="1" ySplit="5" topLeftCell="B6" activePane="bottomRight" state="frozen"/>
      <selection pane="topRight" activeCell="B1" sqref="B1"/>
      <selection pane="bottomLeft" activeCell="A3" sqref="A3"/>
      <selection pane="bottomRight" activeCell="AN49" sqref="AN49"/>
    </sheetView>
  </sheetViews>
  <sheetFormatPr baseColWidth="10" defaultRowHeight="15" x14ac:dyDescent="0.25"/>
  <cols>
    <col min="1" max="1" width="18.85546875" customWidth="1"/>
    <col min="2" max="10" width="13.7109375" bestFit="1" customWidth="1"/>
    <col min="11" max="12" width="14.42578125" bestFit="1" customWidth="1"/>
    <col min="13" max="16" width="13.7109375" bestFit="1" customWidth="1"/>
    <col min="17" max="17" width="14.42578125" bestFit="1" customWidth="1"/>
    <col min="18" max="32" width="13.7109375" bestFit="1" customWidth="1"/>
  </cols>
  <sheetData>
    <row r="1" spans="1:32" ht="18.75" x14ac:dyDescent="0.3">
      <c r="A1" s="404" t="s">
        <v>413</v>
      </c>
      <c r="B1" s="404"/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</row>
    <row r="2" spans="1:32" ht="18.75" x14ac:dyDescent="0.3">
      <c r="A2" s="404" t="s">
        <v>416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404"/>
      <c r="R2" s="404"/>
      <c r="S2" s="404"/>
      <c r="T2" s="404"/>
      <c r="U2" s="404"/>
      <c r="V2" s="404"/>
      <c r="W2" s="404"/>
      <c r="X2" s="404"/>
      <c r="Y2" s="404"/>
      <c r="Z2" s="404"/>
      <c r="AA2" s="404"/>
      <c r="AB2" s="404"/>
      <c r="AC2" s="404"/>
      <c r="AD2" s="404"/>
      <c r="AE2" s="404"/>
      <c r="AF2" s="404"/>
    </row>
    <row r="4" spans="1:32" ht="15.75" thickBot="1" x14ac:dyDescent="0.3"/>
    <row r="5" spans="1:32" x14ac:dyDescent="0.25">
      <c r="A5" s="273" t="s">
        <v>239</v>
      </c>
      <c r="B5" s="12" t="s">
        <v>5</v>
      </c>
      <c r="C5" s="12" t="s">
        <v>4</v>
      </c>
      <c r="D5" s="12" t="s">
        <v>6</v>
      </c>
      <c r="E5" s="12" t="s">
        <v>7</v>
      </c>
      <c r="F5" s="12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  <c r="O5" s="12" t="s">
        <v>17</v>
      </c>
      <c r="P5" s="12" t="s">
        <v>18</v>
      </c>
      <c r="Q5" s="12" t="s">
        <v>19</v>
      </c>
      <c r="R5" s="12" t="s">
        <v>20</v>
      </c>
      <c r="S5" s="12" t="s">
        <v>21</v>
      </c>
      <c r="T5" s="12" t="s">
        <v>22</v>
      </c>
      <c r="U5" s="12" t="s">
        <v>23</v>
      </c>
      <c r="V5" s="12" t="s">
        <v>24</v>
      </c>
      <c r="W5" s="12" t="s">
        <v>25</v>
      </c>
      <c r="X5" s="12" t="s">
        <v>26</v>
      </c>
      <c r="Y5" s="12" t="s">
        <v>27</v>
      </c>
      <c r="Z5" s="12" t="s">
        <v>28</v>
      </c>
      <c r="AA5" s="12" t="s">
        <v>29</v>
      </c>
      <c r="AB5" s="12" t="s">
        <v>30</v>
      </c>
      <c r="AC5" s="12" t="s">
        <v>31</v>
      </c>
      <c r="AD5" s="12" t="s">
        <v>32</v>
      </c>
      <c r="AE5" s="12" t="s">
        <v>33</v>
      </c>
      <c r="AF5" s="274" t="s">
        <v>34</v>
      </c>
    </row>
    <row r="6" spans="1:32" x14ac:dyDescent="0.25">
      <c r="A6" s="275" t="str">
        <f>+'5. Flujo Agrícola'!B3</f>
        <v>Secano</v>
      </c>
      <c r="B6" s="277">
        <f>+'5. Flujo Agrícola'!C3*'3. Matriz I-C-B'!$B3</f>
        <v>0</v>
      </c>
      <c r="C6" s="277">
        <f>+'5. Flujo Agrícola'!D3*'3. Matriz I-C-B'!$B3</f>
        <v>0</v>
      </c>
      <c r="D6" s="277">
        <f>+'5. Flujo Agrícola'!E3*'3. Matriz I-C-B'!$B3</f>
        <v>0</v>
      </c>
      <c r="E6" s="277">
        <f>+'5. Flujo Agrícola'!F3*'3. Matriz I-C-B'!$B3</f>
        <v>0</v>
      </c>
      <c r="F6" s="277">
        <f>+'5. Flujo Agrícola'!G3*'3. Matriz I-C-B'!$B3</f>
        <v>0</v>
      </c>
      <c r="G6" s="277">
        <f>+'5. Flujo Agrícola'!H3*'3. Matriz I-C-B'!$B3</f>
        <v>0</v>
      </c>
      <c r="H6" s="277">
        <f>+'5. Flujo Agrícola'!I3*'3. Matriz I-C-B'!$B3</f>
        <v>0</v>
      </c>
      <c r="I6" s="277">
        <f>+'5. Flujo Agrícola'!J3*'3. Matriz I-C-B'!$B3</f>
        <v>0</v>
      </c>
      <c r="J6" s="277">
        <f>+'5. Flujo Agrícola'!K3*'3. Matriz I-C-B'!$B3</f>
        <v>0</v>
      </c>
      <c r="K6" s="277">
        <f>+'5. Flujo Agrícola'!L3*'3. Matriz I-C-B'!$B3</f>
        <v>0</v>
      </c>
      <c r="L6" s="277">
        <f>+'5. Flujo Agrícola'!M3*'3. Matriz I-C-B'!$B3</f>
        <v>0</v>
      </c>
      <c r="M6" s="277">
        <f>+'5. Flujo Agrícola'!N3*'3. Matriz I-C-B'!$B3</f>
        <v>0</v>
      </c>
      <c r="N6" s="277">
        <f>+'5. Flujo Agrícola'!O3*'3. Matriz I-C-B'!$B3</f>
        <v>0</v>
      </c>
      <c r="O6" s="277">
        <f>+'5. Flujo Agrícola'!P3*'3. Matriz I-C-B'!$B3</f>
        <v>0</v>
      </c>
      <c r="P6" s="277">
        <f>+'5. Flujo Agrícola'!Q3*'3. Matriz I-C-B'!$B3</f>
        <v>0</v>
      </c>
      <c r="Q6" s="277">
        <f>+'5. Flujo Agrícola'!R3*'3. Matriz I-C-B'!$B3</f>
        <v>0</v>
      </c>
      <c r="R6" s="277">
        <f>+'5. Flujo Agrícola'!S3*'3. Matriz I-C-B'!$B3</f>
        <v>0</v>
      </c>
      <c r="S6" s="277">
        <f>+'5. Flujo Agrícola'!T3*'3. Matriz I-C-B'!$B3</f>
        <v>0</v>
      </c>
      <c r="T6" s="277">
        <f>+'5. Flujo Agrícola'!U3*'3. Matriz I-C-B'!$B3</f>
        <v>0</v>
      </c>
      <c r="U6" s="277">
        <f>+'5. Flujo Agrícola'!V3*'3. Matriz I-C-B'!$B3</f>
        <v>0</v>
      </c>
      <c r="V6" s="277">
        <f>+'5. Flujo Agrícola'!W3*'3. Matriz I-C-B'!$B3</f>
        <v>0</v>
      </c>
      <c r="W6" s="277">
        <f>+'5. Flujo Agrícola'!X3*'3. Matriz I-C-B'!$B3</f>
        <v>0</v>
      </c>
      <c r="X6" s="277">
        <f>+'5. Flujo Agrícola'!Y3*'3. Matriz I-C-B'!$B3</f>
        <v>0</v>
      </c>
      <c r="Y6" s="277">
        <f>+'5. Flujo Agrícola'!Z3*'3. Matriz I-C-B'!$B3</f>
        <v>0</v>
      </c>
      <c r="Z6" s="277">
        <f>+'5. Flujo Agrícola'!AA3*'3. Matriz I-C-B'!$B3</f>
        <v>0</v>
      </c>
      <c r="AA6" s="277">
        <f>+'5. Flujo Agrícola'!AB3*'3. Matriz I-C-B'!$B3</f>
        <v>0</v>
      </c>
      <c r="AB6" s="277">
        <f>+'5. Flujo Agrícola'!AC3*'3. Matriz I-C-B'!$B3</f>
        <v>0</v>
      </c>
      <c r="AC6" s="277">
        <f>+'5. Flujo Agrícola'!AD3*'3. Matriz I-C-B'!$B3</f>
        <v>0</v>
      </c>
      <c r="AD6" s="277">
        <f>+'5. Flujo Agrícola'!AE3*'3. Matriz I-C-B'!$B3</f>
        <v>0</v>
      </c>
      <c r="AE6" s="277">
        <f>+'5. Flujo Agrícola'!AF3*'3. Matriz I-C-B'!$B3</f>
        <v>0</v>
      </c>
      <c r="AF6" s="278">
        <f>+'5. Flujo Agrícola'!AG3*'3. Matriz I-C-B'!$B3</f>
        <v>0</v>
      </c>
    </row>
    <row r="7" spans="1:32" x14ac:dyDescent="0.25">
      <c r="A7" s="275" t="str">
        <f>+'5. Flujo Agrícola'!B4</f>
        <v>Forraje</v>
      </c>
      <c r="B7" s="277">
        <f>+'5. Flujo Agrícola'!C4*'3. Matriz I-C-B'!$B4</f>
        <v>4415963.5780000007</v>
      </c>
      <c r="C7" s="277">
        <f>+'5. Flujo Agrícola'!D4*'3. Matriz I-C-B'!$B4</f>
        <v>4415963.5780000007</v>
      </c>
      <c r="D7" s="277">
        <f>+'5. Flujo Agrícola'!E4*'3. Matriz I-C-B'!$B4</f>
        <v>4415963.5780000007</v>
      </c>
      <c r="E7" s="277">
        <f>+'5. Flujo Agrícola'!F4*'3. Matriz I-C-B'!$B4</f>
        <v>4415963.5780000007</v>
      </c>
      <c r="F7" s="277">
        <f>+'5. Flujo Agrícola'!G4*'3. Matriz I-C-B'!$B4</f>
        <v>4415963.5780000007</v>
      </c>
      <c r="G7" s="277">
        <f>+'5. Flujo Agrícola'!H4*'3. Matriz I-C-B'!$B4</f>
        <v>4415963.5780000007</v>
      </c>
      <c r="H7" s="277">
        <f>+'5. Flujo Agrícola'!I4*'3. Matriz I-C-B'!$B4</f>
        <v>4415963.5780000007</v>
      </c>
      <c r="I7" s="277">
        <f>+'5. Flujo Agrícola'!J4*'3. Matriz I-C-B'!$B4</f>
        <v>4415963.5780000007</v>
      </c>
      <c r="J7" s="277">
        <f>+'5. Flujo Agrícola'!K4*'3. Matriz I-C-B'!$B4</f>
        <v>4415963.5780000007</v>
      </c>
      <c r="K7" s="277">
        <f>+'5. Flujo Agrícola'!L4*'3. Matriz I-C-B'!$B4</f>
        <v>4415963.5780000007</v>
      </c>
      <c r="L7" s="277">
        <f>+'5. Flujo Agrícola'!M4*'3. Matriz I-C-B'!$B4</f>
        <v>4415963.5780000007</v>
      </c>
      <c r="M7" s="277">
        <f>+'5. Flujo Agrícola'!N4*'3. Matriz I-C-B'!$B4</f>
        <v>4415963.5780000007</v>
      </c>
      <c r="N7" s="277">
        <f>+'5. Flujo Agrícola'!O4*'3. Matriz I-C-B'!$B4</f>
        <v>4415963.5780000007</v>
      </c>
      <c r="O7" s="277">
        <f>+'5. Flujo Agrícola'!P4*'3. Matriz I-C-B'!$B4</f>
        <v>4415963.5780000007</v>
      </c>
      <c r="P7" s="277">
        <f>+'5. Flujo Agrícola'!Q4*'3. Matriz I-C-B'!$B4</f>
        <v>4415963.5780000007</v>
      </c>
      <c r="Q7" s="277">
        <f>+'5. Flujo Agrícola'!R4*'3. Matriz I-C-B'!$B4</f>
        <v>4415963.5780000007</v>
      </c>
      <c r="R7" s="277">
        <f>+'5. Flujo Agrícola'!S4*'3. Matriz I-C-B'!$B4</f>
        <v>4415963.5780000007</v>
      </c>
      <c r="S7" s="277">
        <f>+'5. Flujo Agrícola'!T4*'3. Matriz I-C-B'!$B4</f>
        <v>4415963.5780000007</v>
      </c>
      <c r="T7" s="277">
        <f>+'5. Flujo Agrícola'!U4*'3. Matriz I-C-B'!$B4</f>
        <v>4415963.5780000007</v>
      </c>
      <c r="U7" s="277">
        <f>+'5. Flujo Agrícola'!V4*'3. Matriz I-C-B'!$B4</f>
        <v>4415963.5780000007</v>
      </c>
      <c r="V7" s="277">
        <f>+'5. Flujo Agrícola'!W4*'3. Matriz I-C-B'!$B4</f>
        <v>4415963.5780000007</v>
      </c>
      <c r="W7" s="277">
        <f>+'5. Flujo Agrícola'!X4*'3. Matriz I-C-B'!$B4</f>
        <v>4415963.5780000007</v>
      </c>
      <c r="X7" s="277">
        <f>+'5. Flujo Agrícola'!Y4*'3. Matriz I-C-B'!$B4</f>
        <v>4415963.5780000007</v>
      </c>
      <c r="Y7" s="277">
        <f>+'5. Flujo Agrícola'!Z4*'3. Matriz I-C-B'!$B4</f>
        <v>4415963.5780000007</v>
      </c>
      <c r="Z7" s="277">
        <f>+'5. Flujo Agrícola'!AA4*'3. Matriz I-C-B'!$B4</f>
        <v>4415963.5780000007</v>
      </c>
      <c r="AA7" s="277">
        <f>+'5. Flujo Agrícola'!AB4*'3. Matriz I-C-B'!$B4</f>
        <v>4415963.5780000007</v>
      </c>
      <c r="AB7" s="277">
        <f>+'5. Flujo Agrícola'!AC4*'3. Matriz I-C-B'!$B4</f>
        <v>4415963.5780000007</v>
      </c>
      <c r="AC7" s="277">
        <f>+'5. Flujo Agrícola'!AD4*'3. Matriz I-C-B'!$B4</f>
        <v>4415963.5780000007</v>
      </c>
      <c r="AD7" s="277">
        <f>+'5. Flujo Agrícola'!AE4*'3. Matriz I-C-B'!$B4</f>
        <v>4415963.5780000007</v>
      </c>
      <c r="AE7" s="277">
        <f>+'5. Flujo Agrícola'!AF4*'3. Matriz I-C-B'!$B4</f>
        <v>4415963.5780000007</v>
      </c>
      <c r="AF7" s="278">
        <f>+'5. Flujo Agrícola'!AG4*'3. Matriz I-C-B'!$B4</f>
        <v>4415963.5780000007</v>
      </c>
    </row>
    <row r="8" spans="1:32" x14ac:dyDescent="0.25">
      <c r="A8" s="275" t="str">
        <f>+'5. Flujo Agrícola'!B5</f>
        <v>Zapallo camote</v>
      </c>
      <c r="B8" s="277">
        <f ca="1">+'5. Flujo Agrícola'!C5*'3. Matriz I-C-B'!$B5</f>
        <v>11259656.209524412</v>
      </c>
      <c r="C8" s="277">
        <f ca="1">+'5. Flujo Agrícola'!D5*'3. Matriz I-C-B'!$B5</f>
        <v>11259656.209524412</v>
      </c>
      <c r="D8" s="277">
        <f ca="1">+'5. Flujo Agrícola'!E5*'3. Matriz I-C-B'!$B5</f>
        <v>11259656.209524412</v>
      </c>
      <c r="E8" s="277">
        <f ca="1">+'5. Flujo Agrícola'!F5*'3. Matriz I-C-B'!$B5</f>
        <v>11259656.209524412</v>
      </c>
      <c r="F8" s="277">
        <f ca="1">+'5. Flujo Agrícola'!G5*'3. Matriz I-C-B'!$B5</f>
        <v>11259656.209524412</v>
      </c>
      <c r="G8" s="277">
        <f ca="1">+'5. Flujo Agrícola'!H5*'3. Matriz I-C-B'!$B5</f>
        <v>11259656.209524412</v>
      </c>
      <c r="H8" s="277">
        <f ca="1">+'5. Flujo Agrícola'!I5*'3. Matriz I-C-B'!$B5</f>
        <v>11259656.209524412</v>
      </c>
      <c r="I8" s="277">
        <f ca="1">+'5. Flujo Agrícola'!J5*'3. Matriz I-C-B'!$B5</f>
        <v>11259656.209524412</v>
      </c>
      <c r="J8" s="277">
        <f ca="1">+'5. Flujo Agrícola'!K5*'3. Matriz I-C-B'!$B5</f>
        <v>11259656.209524412</v>
      </c>
      <c r="K8" s="277">
        <f ca="1">+'5. Flujo Agrícola'!L5*'3. Matriz I-C-B'!$B5</f>
        <v>11259656.209524412</v>
      </c>
      <c r="L8" s="277">
        <f ca="1">+'5. Flujo Agrícola'!M5*'3. Matriz I-C-B'!$B5</f>
        <v>11259656.209524412</v>
      </c>
      <c r="M8" s="277">
        <f ca="1">+'5. Flujo Agrícola'!N5*'3. Matriz I-C-B'!$B5</f>
        <v>11259656.209524412</v>
      </c>
      <c r="N8" s="277">
        <f ca="1">+'5. Flujo Agrícola'!O5*'3. Matriz I-C-B'!$B5</f>
        <v>11259656.209524412</v>
      </c>
      <c r="O8" s="277">
        <f ca="1">+'5. Flujo Agrícola'!P5*'3. Matriz I-C-B'!$B5</f>
        <v>11259656.209524412</v>
      </c>
      <c r="P8" s="277">
        <f ca="1">+'5. Flujo Agrícola'!Q5*'3. Matriz I-C-B'!$B5</f>
        <v>11259656.209524412</v>
      </c>
      <c r="Q8" s="277">
        <f ca="1">+'5. Flujo Agrícola'!R5*'3. Matriz I-C-B'!$B5</f>
        <v>11259656.209524412</v>
      </c>
      <c r="R8" s="277">
        <f ca="1">+'5. Flujo Agrícola'!S5*'3. Matriz I-C-B'!$B5</f>
        <v>11259656.209524412</v>
      </c>
      <c r="S8" s="277">
        <f ca="1">+'5. Flujo Agrícola'!T5*'3. Matriz I-C-B'!$B5</f>
        <v>11259656.209524412</v>
      </c>
      <c r="T8" s="277">
        <f ca="1">+'5. Flujo Agrícola'!U5*'3. Matriz I-C-B'!$B5</f>
        <v>11259656.209524412</v>
      </c>
      <c r="U8" s="277">
        <f ca="1">+'5. Flujo Agrícola'!V5*'3. Matriz I-C-B'!$B5</f>
        <v>11259656.209524412</v>
      </c>
      <c r="V8" s="277">
        <f ca="1">+'5. Flujo Agrícola'!W5*'3. Matriz I-C-B'!$B5</f>
        <v>11259656.209524412</v>
      </c>
      <c r="W8" s="277">
        <f ca="1">+'5. Flujo Agrícola'!X5*'3. Matriz I-C-B'!$B5</f>
        <v>11259656.209524412</v>
      </c>
      <c r="X8" s="277">
        <f ca="1">+'5. Flujo Agrícola'!Y5*'3. Matriz I-C-B'!$B5</f>
        <v>11259656.209524412</v>
      </c>
      <c r="Y8" s="277">
        <f ca="1">+'5. Flujo Agrícola'!Z5*'3. Matriz I-C-B'!$B5</f>
        <v>11259656.209524412</v>
      </c>
      <c r="Z8" s="277">
        <f ca="1">+'5. Flujo Agrícola'!AA5*'3. Matriz I-C-B'!$B5</f>
        <v>11259656.209524412</v>
      </c>
      <c r="AA8" s="277">
        <f ca="1">+'5. Flujo Agrícola'!AB5*'3. Matriz I-C-B'!$B5</f>
        <v>11259656.209524412</v>
      </c>
      <c r="AB8" s="277">
        <f ca="1">+'5. Flujo Agrícola'!AC5*'3. Matriz I-C-B'!$B5</f>
        <v>11259656.209524412</v>
      </c>
      <c r="AC8" s="277">
        <f ca="1">+'5. Flujo Agrícola'!AD5*'3. Matriz I-C-B'!$B5</f>
        <v>11259656.209524412</v>
      </c>
      <c r="AD8" s="277">
        <f ca="1">+'5. Flujo Agrícola'!AE5*'3. Matriz I-C-B'!$B5</f>
        <v>11259656.209524412</v>
      </c>
      <c r="AE8" s="277">
        <f ca="1">+'5. Flujo Agrícola'!AF5*'3. Matriz I-C-B'!$B5</f>
        <v>11259656.209524412</v>
      </c>
      <c r="AF8" s="278">
        <f ca="1">+'5. Flujo Agrícola'!AG5*'3. Matriz I-C-B'!$B5</f>
        <v>11259656.209524412</v>
      </c>
    </row>
    <row r="9" spans="1:32" x14ac:dyDescent="0.25">
      <c r="A9" s="275" t="str">
        <f>+'5. Flujo Agrícola'!B6</f>
        <v>Arveja</v>
      </c>
      <c r="B9" s="277">
        <f ca="1">+'5. Flujo Agrícola'!C6*'3. Matriz I-C-B'!$B6</f>
        <v>55100881.499945417</v>
      </c>
      <c r="C9" s="277">
        <f ca="1">+'5. Flujo Agrícola'!D6*'3. Matriz I-C-B'!$B6</f>
        <v>55100881.499945417</v>
      </c>
      <c r="D9" s="277">
        <f ca="1">+'5. Flujo Agrícola'!E6*'3. Matriz I-C-B'!$B6</f>
        <v>55100881.499945417</v>
      </c>
      <c r="E9" s="277">
        <f ca="1">+'5. Flujo Agrícola'!F6*'3. Matriz I-C-B'!$B6</f>
        <v>55100881.499945417</v>
      </c>
      <c r="F9" s="277">
        <f ca="1">+'5. Flujo Agrícola'!G6*'3. Matriz I-C-B'!$B6</f>
        <v>55100881.499945417</v>
      </c>
      <c r="G9" s="277">
        <f ca="1">+'5. Flujo Agrícola'!H6*'3. Matriz I-C-B'!$B6</f>
        <v>55100881.499945417</v>
      </c>
      <c r="H9" s="277">
        <f ca="1">+'5. Flujo Agrícola'!I6*'3. Matriz I-C-B'!$B6</f>
        <v>55100881.499945417</v>
      </c>
      <c r="I9" s="277">
        <f ca="1">+'5. Flujo Agrícola'!J6*'3. Matriz I-C-B'!$B6</f>
        <v>55100881.499945417</v>
      </c>
      <c r="J9" s="277">
        <f ca="1">+'5. Flujo Agrícola'!K6*'3. Matriz I-C-B'!$B6</f>
        <v>55100881.499945417</v>
      </c>
      <c r="K9" s="277">
        <f ca="1">+'5. Flujo Agrícola'!L6*'3. Matriz I-C-B'!$B6</f>
        <v>55100881.499945417</v>
      </c>
      <c r="L9" s="277">
        <f ca="1">+'5. Flujo Agrícola'!M6*'3. Matriz I-C-B'!$B6</f>
        <v>55100881.499945417</v>
      </c>
      <c r="M9" s="277">
        <f ca="1">+'5. Flujo Agrícola'!N6*'3. Matriz I-C-B'!$B6</f>
        <v>55100881.499945417</v>
      </c>
      <c r="N9" s="277">
        <f ca="1">+'5. Flujo Agrícola'!O6*'3. Matriz I-C-B'!$B6</f>
        <v>55100881.499945417</v>
      </c>
      <c r="O9" s="277">
        <f ca="1">+'5. Flujo Agrícola'!P6*'3. Matriz I-C-B'!$B6</f>
        <v>55100881.499945417</v>
      </c>
      <c r="P9" s="277">
        <f ca="1">+'5. Flujo Agrícola'!Q6*'3. Matriz I-C-B'!$B6</f>
        <v>55100881.499945417</v>
      </c>
      <c r="Q9" s="277">
        <f ca="1">+'5. Flujo Agrícola'!R6*'3. Matriz I-C-B'!$B6</f>
        <v>55100881.499945417</v>
      </c>
      <c r="R9" s="277">
        <f ca="1">+'5. Flujo Agrícola'!S6*'3. Matriz I-C-B'!$B6</f>
        <v>55100881.499945417</v>
      </c>
      <c r="S9" s="277">
        <f ca="1">+'5. Flujo Agrícola'!T6*'3. Matriz I-C-B'!$B6</f>
        <v>55100881.499945417</v>
      </c>
      <c r="T9" s="277">
        <f ca="1">+'5. Flujo Agrícola'!U6*'3. Matriz I-C-B'!$B6</f>
        <v>55100881.499945417</v>
      </c>
      <c r="U9" s="277">
        <f ca="1">+'5. Flujo Agrícola'!V6*'3. Matriz I-C-B'!$B6</f>
        <v>55100881.499945417</v>
      </c>
      <c r="V9" s="277">
        <f ca="1">+'5. Flujo Agrícola'!W6*'3. Matriz I-C-B'!$B6</f>
        <v>55100881.499945417</v>
      </c>
      <c r="W9" s="277">
        <f ca="1">+'5. Flujo Agrícola'!X6*'3. Matriz I-C-B'!$B6</f>
        <v>55100881.499945417</v>
      </c>
      <c r="X9" s="277">
        <f ca="1">+'5. Flujo Agrícola'!Y6*'3. Matriz I-C-B'!$B6</f>
        <v>55100881.499945417</v>
      </c>
      <c r="Y9" s="277">
        <f ca="1">+'5. Flujo Agrícola'!Z6*'3. Matriz I-C-B'!$B6</f>
        <v>55100881.499945417</v>
      </c>
      <c r="Z9" s="277">
        <f ca="1">+'5. Flujo Agrícola'!AA6*'3. Matriz I-C-B'!$B6</f>
        <v>55100881.499945417</v>
      </c>
      <c r="AA9" s="277">
        <f ca="1">+'5. Flujo Agrícola'!AB6*'3. Matriz I-C-B'!$B6</f>
        <v>55100881.499945417</v>
      </c>
      <c r="AB9" s="277">
        <f ca="1">+'5. Flujo Agrícola'!AC6*'3. Matriz I-C-B'!$B6</f>
        <v>55100881.499945417</v>
      </c>
      <c r="AC9" s="277">
        <f ca="1">+'5. Flujo Agrícola'!AD6*'3. Matriz I-C-B'!$B6</f>
        <v>55100881.499945417</v>
      </c>
      <c r="AD9" s="277">
        <f ca="1">+'5. Flujo Agrícola'!AE6*'3. Matriz I-C-B'!$B6</f>
        <v>55100881.499945417</v>
      </c>
      <c r="AE9" s="277">
        <f ca="1">+'5. Flujo Agrícola'!AF6*'3. Matriz I-C-B'!$B6</f>
        <v>55100881.499945417</v>
      </c>
      <c r="AF9" s="278">
        <f ca="1">+'5. Flujo Agrícola'!AG6*'3. Matriz I-C-B'!$B6</f>
        <v>55100881.499945417</v>
      </c>
    </row>
    <row r="10" spans="1:32" x14ac:dyDescent="0.25">
      <c r="A10" s="275" t="str">
        <f>+'5. Flujo Agrícola'!B7</f>
        <v>Cebolla</v>
      </c>
      <c r="B10" s="277">
        <f ca="1">+'5. Flujo Agrícola'!C7*'3. Matriz I-C-B'!$B7</f>
        <v>242385888.6758076</v>
      </c>
      <c r="C10" s="277">
        <f ca="1">+'5. Flujo Agrícola'!D7*'3. Matriz I-C-B'!$B7</f>
        <v>242385888.6758076</v>
      </c>
      <c r="D10" s="277">
        <f ca="1">+'5. Flujo Agrícola'!E7*'3. Matriz I-C-B'!$B7</f>
        <v>242385888.6758076</v>
      </c>
      <c r="E10" s="277">
        <f ca="1">+'5. Flujo Agrícola'!F7*'3. Matriz I-C-B'!$B7</f>
        <v>242385888.6758076</v>
      </c>
      <c r="F10" s="277">
        <f ca="1">+'5. Flujo Agrícola'!G7*'3. Matriz I-C-B'!$B7</f>
        <v>242385888.6758076</v>
      </c>
      <c r="G10" s="277">
        <f ca="1">+'5. Flujo Agrícola'!H7*'3. Matriz I-C-B'!$B7</f>
        <v>242385888.6758076</v>
      </c>
      <c r="H10" s="277">
        <f ca="1">+'5. Flujo Agrícola'!I7*'3. Matriz I-C-B'!$B7</f>
        <v>242385888.6758076</v>
      </c>
      <c r="I10" s="277">
        <f ca="1">+'5. Flujo Agrícola'!J7*'3. Matriz I-C-B'!$B7</f>
        <v>242385888.6758076</v>
      </c>
      <c r="J10" s="277">
        <f ca="1">+'5. Flujo Agrícola'!K7*'3. Matriz I-C-B'!$B7</f>
        <v>242385888.6758076</v>
      </c>
      <c r="K10" s="277">
        <f ca="1">+'5. Flujo Agrícola'!L7*'3. Matriz I-C-B'!$B7</f>
        <v>242385888.6758076</v>
      </c>
      <c r="L10" s="277">
        <f ca="1">+'5. Flujo Agrícola'!M7*'3. Matriz I-C-B'!$B7</f>
        <v>242385888.6758076</v>
      </c>
      <c r="M10" s="277">
        <f ca="1">+'5. Flujo Agrícola'!N7*'3. Matriz I-C-B'!$B7</f>
        <v>242385888.6758076</v>
      </c>
      <c r="N10" s="277">
        <f ca="1">+'5. Flujo Agrícola'!O7*'3. Matriz I-C-B'!$B7</f>
        <v>242385888.6758076</v>
      </c>
      <c r="O10" s="277">
        <f ca="1">+'5. Flujo Agrícola'!P7*'3. Matriz I-C-B'!$B7</f>
        <v>242385888.6758076</v>
      </c>
      <c r="P10" s="277">
        <f ca="1">+'5. Flujo Agrícola'!Q7*'3. Matriz I-C-B'!$B7</f>
        <v>242385888.6758076</v>
      </c>
      <c r="Q10" s="277">
        <f ca="1">+'5. Flujo Agrícola'!R7*'3. Matriz I-C-B'!$B7</f>
        <v>242385888.6758076</v>
      </c>
      <c r="R10" s="277">
        <f ca="1">+'5. Flujo Agrícola'!S7*'3. Matriz I-C-B'!$B7</f>
        <v>242385888.6758076</v>
      </c>
      <c r="S10" s="277">
        <f ca="1">+'5. Flujo Agrícola'!T7*'3. Matriz I-C-B'!$B7</f>
        <v>242385888.6758076</v>
      </c>
      <c r="T10" s="277">
        <f ca="1">+'5. Flujo Agrícola'!U7*'3. Matriz I-C-B'!$B7</f>
        <v>242385888.6758076</v>
      </c>
      <c r="U10" s="277">
        <f ca="1">+'5. Flujo Agrícola'!V7*'3. Matriz I-C-B'!$B7</f>
        <v>242385888.6758076</v>
      </c>
      <c r="V10" s="277">
        <f ca="1">+'5. Flujo Agrícola'!W7*'3. Matriz I-C-B'!$B7</f>
        <v>242385888.6758076</v>
      </c>
      <c r="W10" s="277">
        <f ca="1">+'5. Flujo Agrícola'!X7*'3. Matriz I-C-B'!$B7</f>
        <v>242385888.6758076</v>
      </c>
      <c r="X10" s="277">
        <f ca="1">+'5. Flujo Agrícola'!Y7*'3. Matriz I-C-B'!$B7</f>
        <v>242385888.6758076</v>
      </c>
      <c r="Y10" s="277">
        <f ca="1">+'5. Flujo Agrícola'!Z7*'3. Matriz I-C-B'!$B7</f>
        <v>242385888.6758076</v>
      </c>
      <c r="Z10" s="277">
        <f ca="1">+'5. Flujo Agrícola'!AA7*'3. Matriz I-C-B'!$B7</f>
        <v>242385888.6758076</v>
      </c>
      <c r="AA10" s="277">
        <f ca="1">+'5. Flujo Agrícola'!AB7*'3. Matriz I-C-B'!$B7</f>
        <v>242385888.6758076</v>
      </c>
      <c r="AB10" s="277">
        <f ca="1">+'5. Flujo Agrícola'!AC7*'3. Matriz I-C-B'!$B7</f>
        <v>242385888.6758076</v>
      </c>
      <c r="AC10" s="277">
        <f ca="1">+'5. Flujo Agrícola'!AD7*'3. Matriz I-C-B'!$B7</f>
        <v>242385888.6758076</v>
      </c>
      <c r="AD10" s="277">
        <f ca="1">+'5. Flujo Agrícola'!AE7*'3. Matriz I-C-B'!$B7</f>
        <v>242385888.6758076</v>
      </c>
      <c r="AE10" s="277">
        <f ca="1">+'5. Flujo Agrícola'!AF7*'3. Matriz I-C-B'!$B7</f>
        <v>242385888.6758076</v>
      </c>
      <c r="AF10" s="278">
        <f ca="1">+'5. Flujo Agrícola'!AG7*'3. Matriz I-C-B'!$B7</f>
        <v>242385888.6758076</v>
      </c>
    </row>
    <row r="11" spans="1:32" x14ac:dyDescent="0.25">
      <c r="A11" s="275" t="str">
        <f>+'5. Flujo Agrícola'!B8</f>
        <v>Lechuga</v>
      </c>
      <c r="B11" s="277">
        <f ca="1">+'5. Flujo Agrícola'!C8*'3. Matriz I-C-B'!$B8</f>
        <v>4489130.9658137048</v>
      </c>
      <c r="C11" s="277">
        <f ca="1">+'5. Flujo Agrícola'!D8*'3. Matriz I-C-B'!$B8</f>
        <v>4489130.9658137048</v>
      </c>
      <c r="D11" s="277">
        <f ca="1">+'5. Flujo Agrícola'!E8*'3. Matriz I-C-B'!$B8</f>
        <v>4489130.9658137048</v>
      </c>
      <c r="E11" s="277">
        <f ca="1">+'5. Flujo Agrícola'!F8*'3. Matriz I-C-B'!$B8</f>
        <v>4489130.9658137048</v>
      </c>
      <c r="F11" s="277">
        <f ca="1">+'5. Flujo Agrícola'!G8*'3. Matriz I-C-B'!$B8</f>
        <v>4489130.9658137048</v>
      </c>
      <c r="G11" s="277">
        <f ca="1">+'5. Flujo Agrícola'!H8*'3. Matriz I-C-B'!$B8</f>
        <v>4489130.9658137048</v>
      </c>
      <c r="H11" s="277">
        <f ca="1">+'5. Flujo Agrícola'!I8*'3. Matriz I-C-B'!$B8</f>
        <v>4489130.9658137048</v>
      </c>
      <c r="I11" s="277">
        <f ca="1">+'5. Flujo Agrícola'!J8*'3. Matriz I-C-B'!$B8</f>
        <v>4489130.9658137048</v>
      </c>
      <c r="J11" s="277">
        <f ca="1">+'5. Flujo Agrícola'!K8*'3. Matriz I-C-B'!$B8</f>
        <v>4489130.9658137048</v>
      </c>
      <c r="K11" s="277">
        <f ca="1">+'5. Flujo Agrícola'!L8*'3. Matriz I-C-B'!$B8</f>
        <v>4489130.9658137048</v>
      </c>
      <c r="L11" s="277">
        <f ca="1">+'5. Flujo Agrícola'!M8*'3. Matriz I-C-B'!$B8</f>
        <v>4489130.9658137048</v>
      </c>
      <c r="M11" s="277">
        <f ca="1">+'5. Flujo Agrícola'!N8*'3. Matriz I-C-B'!$B8</f>
        <v>4489130.9658137048</v>
      </c>
      <c r="N11" s="277">
        <f ca="1">+'5. Flujo Agrícola'!O8*'3. Matriz I-C-B'!$B8</f>
        <v>4489130.9658137048</v>
      </c>
      <c r="O11" s="277">
        <f ca="1">+'5. Flujo Agrícola'!P8*'3. Matriz I-C-B'!$B8</f>
        <v>4489130.9658137048</v>
      </c>
      <c r="P11" s="277">
        <f ca="1">+'5. Flujo Agrícola'!Q8*'3. Matriz I-C-B'!$B8</f>
        <v>4489130.9658137048</v>
      </c>
      <c r="Q11" s="277">
        <f ca="1">+'5. Flujo Agrícola'!R8*'3. Matriz I-C-B'!$B8</f>
        <v>4489130.9658137048</v>
      </c>
      <c r="R11" s="277">
        <f ca="1">+'5. Flujo Agrícola'!S8*'3. Matriz I-C-B'!$B8</f>
        <v>4489130.9658137048</v>
      </c>
      <c r="S11" s="277">
        <f ca="1">+'5. Flujo Agrícola'!T8*'3. Matriz I-C-B'!$B8</f>
        <v>4489130.9658137048</v>
      </c>
      <c r="T11" s="277">
        <f ca="1">+'5. Flujo Agrícola'!U8*'3. Matriz I-C-B'!$B8</f>
        <v>4489130.9658137048</v>
      </c>
      <c r="U11" s="277">
        <f ca="1">+'5. Flujo Agrícola'!V8*'3. Matriz I-C-B'!$B8</f>
        <v>4489130.9658137048</v>
      </c>
      <c r="V11" s="277">
        <f ca="1">+'5. Flujo Agrícola'!W8*'3. Matriz I-C-B'!$B8</f>
        <v>4489130.9658137048</v>
      </c>
      <c r="W11" s="277">
        <f ca="1">+'5. Flujo Agrícola'!X8*'3. Matriz I-C-B'!$B8</f>
        <v>4489130.9658137048</v>
      </c>
      <c r="X11" s="277">
        <f ca="1">+'5. Flujo Agrícola'!Y8*'3. Matriz I-C-B'!$B8</f>
        <v>4489130.9658137048</v>
      </c>
      <c r="Y11" s="277">
        <f ca="1">+'5. Flujo Agrícola'!Z8*'3. Matriz I-C-B'!$B8</f>
        <v>4489130.9658137048</v>
      </c>
      <c r="Z11" s="277">
        <f ca="1">+'5. Flujo Agrícola'!AA8*'3. Matriz I-C-B'!$B8</f>
        <v>4489130.9658137048</v>
      </c>
      <c r="AA11" s="277">
        <f ca="1">+'5. Flujo Agrícola'!AB8*'3. Matriz I-C-B'!$B8</f>
        <v>4489130.9658137048</v>
      </c>
      <c r="AB11" s="277">
        <f ca="1">+'5. Flujo Agrícola'!AC8*'3. Matriz I-C-B'!$B8</f>
        <v>4489130.9658137048</v>
      </c>
      <c r="AC11" s="277">
        <f ca="1">+'5. Flujo Agrícola'!AD8*'3. Matriz I-C-B'!$B8</f>
        <v>4489130.9658137048</v>
      </c>
      <c r="AD11" s="277">
        <f ca="1">+'5. Flujo Agrícola'!AE8*'3. Matriz I-C-B'!$B8</f>
        <v>4489130.9658137048</v>
      </c>
      <c r="AE11" s="277">
        <f ca="1">+'5. Flujo Agrícola'!AF8*'3. Matriz I-C-B'!$B8</f>
        <v>4489130.9658137048</v>
      </c>
      <c r="AF11" s="278">
        <f ca="1">+'5. Flujo Agrícola'!AG8*'3. Matriz I-C-B'!$B8</f>
        <v>4489130.9658137048</v>
      </c>
    </row>
    <row r="12" spans="1:32" x14ac:dyDescent="0.25">
      <c r="A12" s="275" t="str">
        <f>+'5. Flujo Agrícola'!B9</f>
        <v>Melón</v>
      </c>
      <c r="B12" s="277">
        <f ca="1">+'5. Flujo Agrícola'!C9*'3. Matriz I-C-B'!$B9</f>
        <v>25546608.36547387</v>
      </c>
      <c r="C12" s="277">
        <f ca="1">+'5. Flujo Agrícola'!D9*'3. Matriz I-C-B'!$B9</f>
        <v>25546608.36547387</v>
      </c>
      <c r="D12" s="277">
        <f ca="1">+'5. Flujo Agrícola'!E9*'3. Matriz I-C-B'!$B9</f>
        <v>25546608.36547387</v>
      </c>
      <c r="E12" s="277">
        <f ca="1">+'5. Flujo Agrícola'!F9*'3. Matriz I-C-B'!$B9</f>
        <v>25546608.36547387</v>
      </c>
      <c r="F12" s="277">
        <f ca="1">+'5. Flujo Agrícola'!G9*'3. Matriz I-C-B'!$B9</f>
        <v>25546608.36547387</v>
      </c>
      <c r="G12" s="277">
        <f ca="1">+'5. Flujo Agrícola'!H9*'3. Matriz I-C-B'!$B9</f>
        <v>25546608.36547387</v>
      </c>
      <c r="H12" s="277">
        <f ca="1">+'5. Flujo Agrícola'!I9*'3. Matriz I-C-B'!$B9</f>
        <v>25546608.36547387</v>
      </c>
      <c r="I12" s="277">
        <f ca="1">+'5. Flujo Agrícola'!J9*'3. Matriz I-C-B'!$B9</f>
        <v>25546608.36547387</v>
      </c>
      <c r="J12" s="277">
        <f ca="1">+'5. Flujo Agrícola'!K9*'3. Matriz I-C-B'!$B9</f>
        <v>25546608.36547387</v>
      </c>
      <c r="K12" s="277">
        <f ca="1">+'5. Flujo Agrícola'!L9*'3. Matriz I-C-B'!$B9</f>
        <v>25546608.36547387</v>
      </c>
      <c r="L12" s="277">
        <f ca="1">+'5. Flujo Agrícola'!M9*'3. Matriz I-C-B'!$B9</f>
        <v>25546608.36547387</v>
      </c>
      <c r="M12" s="277">
        <f ca="1">+'5. Flujo Agrícola'!N9*'3. Matriz I-C-B'!$B9</f>
        <v>25546608.36547387</v>
      </c>
      <c r="N12" s="277">
        <f ca="1">+'5. Flujo Agrícola'!O9*'3. Matriz I-C-B'!$B9</f>
        <v>25546608.36547387</v>
      </c>
      <c r="O12" s="277">
        <f ca="1">+'5. Flujo Agrícola'!P9*'3. Matriz I-C-B'!$B9</f>
        <v>25546608.36547387</v>
      </c>
      <c r="P12" s="277">
        <f ca="1">+'5. Flujo Agrícola'!Q9*'3. Matriz I-C-B'!$B9</f>
        <v>25546608.36547387</v>
      </c>
      <c r="Q12" s="277">
        <f ca="1">+'5. Flujo Agrícola'!R9*'3. Matriz I-C-B'!$B9</f>
        <v>25546608.36547387</v>
      </c>
      <c r="R12" s="277">
        <f ca="1">+'5. Flujo Agrícola'!S9*'3. Matriz I-C-B'!$B9</f>
        <v>25546608.36547387</v>
      </c>
      <c r="S12" s="277">
        <f ca="1">+'5. Flujo Agrícola'!T9*'3. Matriz I-C-B'!$B9</f>
        <v>25546608.36547387</v>
      </c>
      <c r="T12" s="277">
        <f ca="1">+'5. Flujo Agrícola'!U9*'3. Matriz I-C-B'!$B9</f>
        <v>25546608.36547387</v>
      </c>
      <c r="U12" s="277">
        <f ca="1">+'5. Flujo Agrícola'!V9*'3. Matriz I-C-B'!$B9</f>
        <v>25546608.36547387</v>
      </c>
      <c r="V12" s="277">
        <f ca="1">+'5. Flujo Agrícola'!W9*'3. Matriz I-C-B'!$B9</f>
        <v>25546608.36547387</v>
      </c>
      <c r="W12" s="277">
        <f ca="1">+'5. Flujo Agrícola'!X9*'3. Matriz I-C-B'!$B9</f>
        <v>25546608.36547387</v>
      </c>
      <c r="X12" s="277">
        <f ca="1">+'5. Flujo Agrícola'!Y9*'3. Matriz I-C-B'!$B9</f>
        <v>25546608.36547387</v>
      </c>
      <c r="Y12" s="277">
        <f ca="1">+'5. Flujo Agrícola'!Z9*'3. Matriz I-C-B'!$B9</f>
        <v>25546608.36547387</v>
      </c>
      <c r="Z12" s="277">
        <f ca="1">+'5. Flujo Agrícola'!AA9*'3. Matriz I-C-B'!$B9</f>
        <v>25546608.36547387</v>
      </c>
      <c r="AA12" s="277">
        <f ca="1">+'5. Flujo Agrícola'!AB9*'3. Matriz I-C-B'!$B9</f>
        <v>25546608.36547387</v>
      </c>
      <c r="AB12" s="277">
        <f ca="1">+'5. Flujo Agrícola'!AC9*'3. Matriz I-C-B'!$B9</f>
        <v>25546608.36547387</v>
      </c>
      <c r="AC12" s="277">
        <f ca="1">+'5. Flujo Agrícola'!AD9*'3. Matriz I-C-B'!$B9</f>
        <v>25546608.36547387</v>
      </c>
      <c r="AD12" s="277">
        <f ca="1">+'5. Flujo Agrícola'!AE9*'3. Matriz I-C-B'!$B9</f>
        <v>25546608.36547387</v>
      </c>
      <c r="AE12" s="277">
        <f ca="1">+'5. Flujo Agrícola'!AF9*'3. Matriz I-C-B'!$B9</f>
        <v>25546608.36547387</v>
      </c>
      <c r="AF12" s="278">
        <f ca="1">+'5. Flujo Agrícola'!AG9*'3. Matriz I-C-B'!$B9</f>
        <v>25546608.36547387</v>
      </c>
    </row>
    <row r="13" spans="1:32" x14ac:dyDescent="0.25">
      <c r="A13" s="275" t="str">
        <f>+'5. Flujo Agrícola'!B10</f>
        <v>Poroto verde</v>
      </c>
      <c r="B13" s="277">
        <f ca="1">+'5. Flujo Agrícola'!C10*'3. Matriz I-C-B'!$B10</f>
        <v>27335109.179259919</v>
      </c>
      <c r="C13" s="277">
        <f ca="1">+'5. Flujo Agrícola'!D10*'3. Matriz I-C-B'!$B10</f>
        <v>27335109.179259919</v>
      </c>
      <c r="D13" s="277">
        <f ca="1">+'5. Flujo Agrícola'!E10*'3. Matriz I-C-B'!$B10</f>
        <v>27335109.179259919</v>
      </c>
      <c r="E13" s="277">
        <f ca="1">+'5. Flujo Agrícola'!F10*'3. Matriz I-C-B'!$B10</f>
        <v>27335109.179259919</v>
      </c>
      <c r="F13" s="277">
        <f ca="1">+'5. Flujo Agrícola'!G10*'3. Matriz I-C-B'!$B10</f>
        <v>27335109.179259919</v>
      </c>
      <c r="G13" s="277">
        <f ca="1">+'5. Flujo Agrícola'!H10*'3. Matriz I-C-B'!$B10</f>
        <v>27335109.179259919</v>
      </c>
      <c r="H13" s="277">
        <f ca="1">+'5. Flujo Agrícola'!I10*'3. Matriz I-C-B'!$B10</f>
        <v>27335109.179259919</v>
      </c>
      <c r="I13" s="277">
        <f ca="1">+'5. Flujo Agrícola'!J10*'3. Matriz I-C-B'!$B10</f>
        <v>27335109.179259919</v>
      </c>
      <c r="J13" s="277">
        <f ca="1">+'5. Flujo Agrícola'!K10*'3. Matriz I-C-B'!$B10</f>
        <v>27335109.179259919</v>
      </c>
      <c r="K13" s="277">
        <f ca="1">+'5. Flujo Agrícola'!L10*'3. Matriz I-C-B'!$B10</f>
        <v>27335109.179259919</v>
      </c>
      <c r="L13" s="277">
        <f ca="1">+'5. Flujo Agrícola'!M10*'3. Matriz I-C-B'!$B10</f>
        <v>27335109.179259919</v>
      </c>
      <c r="M13" s="277">
        <f ca="1">+'5. Flujo Agrícola'!N10*'3. Matriz I-C-B'!$B10</f>
        <v>27335109.179259919</v>
      </c>
      <c r="N13" s="277">
        <f ca="1">+'5. Flujo Agrícola'!O10*'3. Matriz I-C-B'!$B10</f>
        <v>27335109.179259919</v>
      </c>
      <c r="O13" s="277">
        <f ca="1">+'5. Flujo Agrícola'!P10*'3. Matriz I-C-B'!$B10</f>
        <v>27335109.179259919</v>
      </c>
      <c r="P13" s="277">
        <f ca="1">+'5. Flujo Agrícola'!Q10*'3. Matriz I-C-B'!$B10</f>
        <v>27335109.179259919</v>
      </c>
      <c r="Q13" s="277">
        <f ca="1">+'5. Flujo Agrícola'!R10*'3. Matriz I-C-B'!$B10</f>
        <v>27335109.179259919</v>
      </c>
      <c r="R13" s="277">
        <f ca="1">+'5. Flujo Agrícola'!S10*'3. Matriz I-C-B'!$B10</f>
        <v>27335109.179259919</v>
      </c>
      <c r="S13" s="277">
        <f ca="1">+'5. Flujo Agrícola'!T10*'3. Matriz I-C-B'!$B10</f>
        <v>27335109.179259919</v>
      </c>
      <c r="T13" s="277">
        <f ca="1">+'5. Flujo Agrícola'!U10*'3. Matriz I-C-B'!$B10</f>
        <v>27335109.179259919</v>
      </c>
      <c r="U13" s="277">
        <f ca="1">+'5. Flujo Agrícola'!V10*'3. Matriz I-C-B'!$B10</f>
        <v>27335109.179259919</v>
      </c>
      <c r="V13" s="277">
        <f ca="1">+'5. Flujo Agrícola'!W10*'3. Matriz I-C-B'!$B10</f>
        <v>27335109.179259919</v>
      </c>
      <c r="W13" s="277">
        <f ca="1">+'5. Flujo Agrícola'!X10*'3. Matriz I-C-B'!$B10</f>
        <v>27335109.179259919</v>
      </c>
      <c r="X13" s="277">
        <f ca="1">+'5. Flujo Agrícola'!Y10*'3. Matriz I-C-B'!$B10</f>
        <v>27335109.179259919</v>
      </c>
      <c r="Y13" s="277">
        <f ca="1">+'5. Flujo Agrícola'!Z10*'3. Matriz I-C-B'!$B10</f>
        <v>27335109.179259919</v>
      </c>
      <c r="Z13" s="277">
        <f ca="1">+'5. Flujo Agrícola'!AA10*'3. Matriz I-C-B'!$B10</f>
        <v>27335109.179259919</v>
      </c>
      <c r="AA13" s="277">
        <f ca="1">+'5. Flujo Agrícola'!AB10*'3. Matriz I-C-B'!$B10</f>
        <v>27335109.179259919</v>
      </c>
      <c r="AB13" s="277">
        <f ca="1">+'5. Flujo Agrícola'!AC10*'3. Matriz I-C-B'!$B10</f>
        <v>27335109.179259919</v>
      </c>
      <c r="AC13" s="277">
        <f ca="1">+'5. Flujo Agrícola'!AD10*'3. Matriz I-C-B'!$B10</f>
        <v>27335109.179259919</v>
      </c>
      <c r="AD13" s="277">
        <f ca="1">+'5. Flujo Agrícola'!AE10*'3. Matriz I-C-B'!$B10</f>
        <v>27335109.179259919</v>
      </c>
      <c r="AE13" s="277">
        <f ca="1">+'5. Flujo Agrícola'!AF10*'3. Matriz I-C-B'!$B10</f>
        <v>27335109.179259919</v>
      </c>
      <c r="AF13" s="278">
        <f ca="1">+'5. Flujo Agrícola'!AG10*'3. Matriz I-C-B'!$B10</f>
        <v>27335109.179259919</v>
      </c>
    </row>
    <row r="14" spans="1:32" x14ac:dyDescent="0.25">
      <c r="A14" s="275" t="str">
        <f>+'5. Flujo Agrícola'!B11</f>
        <v>Tomate</v>
      </c>
      <c r="B14" s="277">
        <f ca="1">+'5. Flujo Agrícola'!C11*'3. Matriz I-C-B'!$B11</f>
        <v>118066956.55745108</v>
      </c>
      <c r="C14" s="277">
        <f ca="1">+'5. Flujo Agrícola'!D11*'3. Matriz I-C-B'!$B11</f>
        <v>118066956.55745108</v>
      </c>
      <c r="D14" s="277">
        <f ca="1">+'5. Flujo Agrícola'!E11*'3. Matriz I-C-B'!$B11</f>
        <v>118066956.55745108</v>
      </c>
      <c r="E14" s="277">
        <f ca="1">+'5. Flujo Agrícola'!F11*'3. Matriz I-C-B'!$B11</f>
        <v>118066956.55745108</v>
      </c>
      <c r="F14" s="277">
        <f ca="1">+'5. Flujo Agrícola'!G11*'3. Matriz I-C-B'!$B11</f>
        <v>118066956.55745108</v>
      </c>
      <c r="G14" s="277">
        <f ca="1">+'5. Flujo Agrícola'!H11*'3. Matriz I-C-B'!$B11</f>
        <v>118066956.55745108</v>
      </c>
      <c r="H14" s="277">
        <f ca="1">+'5. Flujo Agrícola'!I11*'3. Matriz I-C-B'!$B11</f>
        <v>118066956.55745108</v>
      </c>
      <c r="I14" s="277">
        <f ca="1">+'5. Flujo Agrícola'!J11*'3. Matriz I-C-B'!$B11</f>
        <v>118066956.55745108</v>
      </c>
      <c r="J14" s="277">
        <f ca="1">+'5. Flujo Agrícola'!K11*'3. Matriz I-C-B'!$B11</f>
        <v>118066956.55745108</v>
      </c>
      <c r="K14" s="277">
        <f ca="1">+'5. Flujo Agrícola'!L11*'3. Matriz I-C-B'!$B11</f>
        <v>118066956.55745108</v>
      </c>
      <c r="L14" s="277">
        <f ca="1">+'5. Flujo Agrícola'!M11*'3. Matriz I-C-B'!$B11</f>
        <v>118066956.55745108</v>
      </c>
      <c r="M14" s="277">
        <f ca="1">+'5. Flujo Agrícola'!N11*'3. Matriz I-C-B'!$B11</f>
        <v>118066956.55745108</v>
      </c>
      <c r="N14" s="277">
        <f ca="1">+'5. Flujo Agrícola'!O11*'3. Matriz I-C-B'!$B11</f>
        <v>118066956.55745108</v>
      </c>
      <c r="O14" s="277">
        <f ca="1">+'5. Flujo Agrícola'!P11*'3. Matriz I-C-B'!$B11</f>
        <v>118066956.55745108</v>
      </c>
      <c r="P14" s="277">
        <f ca="1">+'5. Flujo Agrícola'!Q11*'3. Matriz I-C-B'!$B11</f>
        <v>118066956.55745108</v>
      </c>
      <c r="Q14" s="277">
        <f ca="1">+'5. Flujo Agrícola'!R11*'3. Matriz I-C-B'!$B11</f>
        <v>118066956.55745108</v>
      </c>
      <c r="R14" s="277">
        <f ca="1">+'5. Flujo Agrícola'!S11*'3. Matriz I-C-B'!$B11</f>
        <v>118066956.55745108</v>
      </c>
      <c r="S14" s="277">
        <f ca="1">+'5. Flujo Agrícola'!T11*'3. Matriz I-C-B'!$B11</f>
        <v>118066956.55745108</v>
      </c>
      <c r="T14" s="277">
        <f ca="1">+'5. Flujo Agrícola'!U11*'3. Matriz I-C-B'!$B11</f>
        <v>118066956.55745108</v>
      </c>
      <c r="U14" s="277">
        <f ca="1">+'5. Flujo Agrícola'!V11*'3. Matriz I-C-B'!$B11</f>
        <v>118066956.55745108</v>
      </c>
      <c r="V14" s="277">
        <f ca="1">+'5. Flujo Agrícola'!W11*'3. Matriz I-C-B'!$B11</f>
        <v>118066956.55745108</v>
      </c>
      <c r="W14" s="277">
        <f ca="1">+'5. Flujo Agrícola'!X11*'3. Matriz I-C-B'!$B11</f>
        <v>118066956.55745108</v>
      </c>
      <c r="X14" s="277">
        <f ca="1">+'5. Flujo Agrícola'!Y11*'3. Matriz I-C-B'!$B11</f>
        <v>118066956.55745108</v>
      </c>
      <c r="Y14" s="277">
        <f ca="1">+'5. Flujo Agrícola'!Z11*'3. Matriz I-C-B'!$B11</f>
        <v>118066956.55745108</v>
      </c>
      <c r="Z14" s="277">
        <f ca="1">+'5. Flujo Agrícola'!AA11*'3. Matriz I-C-B'!$B11</f>
        <v>118066956.55745108</v>
      </c>
      <c r="AA14" s="277">
        <f ca="1">+'5. Flujo Agrícola'!AB11*'3. Matriz I-C-B'!$B11</f>
        <v>118066956.55745108</v>
      </c>
      <c r="AB14" s="277">
        <f ca="1">+'5. Flujo Agrícola'!AC11*'3. Matriz I-C-B'!$B11</f>
        <v>118066956.55745108</v>
      </c>
      <c r="AC14" s="277">
        <f ca="1">+'5. Flujo Agrícola'!AD11*'3. Matriz I-C-B'!$B11</f>
        <v>118066956.55745108</v>
      </c>
      <c r="AD14" s="277">
        <f ca="1">+'5. Flujo Agrícola'!AE11*'3. Matriz I-C-B'!$B11</f>
        <v>118066956.55745108</v>
      </c>
      <c r="AE14" s="277">
        <f ca="1">+'5. Flujo Agrícola'!AF11*'3. Matriz I-C-B'!$B11</f>
        <v>118066956.55745108</v>
      </c>
      <c r="AF14" s="278">
        <f ca="1">+'5. Flujo Agrícola'!AG11*'3. Matriz I-C-B'!$B11</f>
        <v>118066956.55745108</v>
      </c>
    </row>
    <row r="15" spans="1:32" x14ac:dyDescent="0.25">
      <c r="A15" s="275" t="str">
        <f>+'5. Flujo Agrícola'!B12</f>
        <v>Kiwi</v>
      </c>
      <c r="B15" s="277">
        <f ca="1">+'5. Flujo Agrícola'!C12*'3. Matriz I-C-B'!$B12</f>
        <v>351225843.6297226</v>
      </c>
      <c r="C15" s="277">
        <f ca="1">+'5. Flujo Agrícola'!D12*'3. Matriz I-C-B'!$B12</f>
        <v>351225843.6297226</v>
      </c>
      <c r="D15" s="277">
        <f ca="1">+'5. Flujo Agrícola'!E12*'3. Matriz I-C-B'!$B12</f>
        <v>351225843.6297226</v>
      </c>
      <c r="E15" s="277">
        <f ca="1">+'5. Flujo Agrícola'!F12*'3. Matriz I-C-B'!$B12</f>
        <v>351225843.6297226</v>
      </c>
      <c r="F15" s="277">
        <f ca="1">+'5. Flujo Agrícola'!G12*'3. Matriz I-C-B'!$B12</f>
        <v>351225843.6297226</v>
      </c>
      <c r="G15" s="277">
        <f ca="1">+'5. Flujo Agrícola'!H12*'3. Matriz I-C-B'!$B12</f>
        <v>351225843.6297226</v>
      </c>
      <c r="H15" s="277">
        <f ca="1">+'5. Flujo Agrícola'!I12*'3. Matriz I-C-B'!$B12</f>
        <v>351225843.6297226</v>
      </c>
      <c r="I15" s="277">
        <f ca="1">+'5. Flujo Agrícola'!J12*'3. Matriz I-C-B'!$B12</f>
        <v>351225843.6297226</v>
      </c>
      <c r="J15" s="277">
        <f ca="1">+'5. Flujo Agrícola'!K12*'3. Matriz I-C-B'!$B12</f>
        <v>351225843.6297226</v>
      </c>
      <c r="K15" s="277">
        <f ca="1">+'5. Flujo Agrícola'!L12*'3. Matriz I-C-B'!$B12</f>
        <v>351225843.6297226</v>
      </c>
      <c r="L15" s="277">
        <f ca="1">+'5. Flujo Agrícola'!M12*'3. Matriz I-C-B'!$B12</f>
        <v>351225843.6297226</v>
      </c>
      <c r="M15" s="277">
        <f ca="1">+'5. Flujo Agrícola'!N12*'3. Matriz I-C-B'!$B12</f>
        <v>351225843.6297226</v>
      </c>
      <c r="N15" s="277">
        <f ca="1">+'5. Flujo Agrícola'!O12*'3. Matriz I-C-B'!$B12</f>
        <v>351225843.6297226</v>
      </c>
      <c r="O15" s="277">
        <f ca="1">+'5. Flujo Agrícola'!P12*'3. Matriz I-C-B'!$B12</f>
        <v>351225843.6297226</v>
      </c>
      <c r="P15" s="277">
        <f ca="1">+'5. Flujo Agrícola'!Q12*'3. Matriz I-C-B'!$B12</f>
        <v>351225843.6297226</v>
      </c>
      <c r="Q15" s="277">
        <f ca="1">+'5. Flujo Agrícola'!R12*'3. Matriz I-C-B'!$B12</f>
        <v>351225843.6297226</v>
      </c>
      <c r="R15" s="277">
        <f ca="1">+'5. Flujo Agrícola'!S12*'3. Matriz I-C-B'!$B12</f>
        <v>351225843.6297226</v>
      </c>
      <c r="S15" s="277">
        <f ca="1">+'5. Flujo Agrícola'!T12*'3. Matriz I-C-B'!$B12</f>
        <v>351225843.6297226</v>
      </c>
      <c r="T15" s="277">
        <f ca="1">+'5. Flujo Agrícola'!U12*'3. Matriz I-C-B'!$B12</f>
        <v>351225843.6297226</v>
      </c>
      <c r="U15" s="277">
        <f ca="1">+'5. Flujo Agrícola'!V12*'3. Matriz I-C-B'!$B12</f>
        <v>351225843.6297226</v>
      </c>
      <c r="V15" s="277">
        <f ca="1">+'5. Flujo Agrícola'!W12*'3. Matriz I-C-B'!$B12</f>
        <v>351225843.6297226</v>
      </c>
      <c r="W15" s="277">
        <f ca="1">+'5. Flujo Agrícola'!X12*'3. Matriz I-C-B'!$B12</f>
        <v>351225843.6297226</v>
      </c>
      <c r="X15" s="277">
        <f ca="1">+'5. Flujo Agrícola'!Y12*'3. Matriz I-C-B'!$B12</f>
        <v>351225843.6297226</v>
      </c>
      <c r="Y15" s="277">
        <f ca="1">+'5. Flujo Agrícola'!Z12*'3. Matriz I-C-B'!$B12</f>
        <v>351225843.6297226</v>
      </c>
      <c r="Z15" s="277">
        <f ca="1">+'5. Flujo Agrícola'!AA12*'3. Matriz I-C-B'!$B12</f>
        <v>351225843.6297226</v>
      </c>
      <c r="AA15" s="277">
        <f ca="1">+'5. Flujo Agrícola'!AB12*'3. Matriz I-C-B'!$B12</f>
        <v>351225843.6297226</v>
      </c>
      <c r="AB15" s="277">
        <f ca="1">+'5. Flujo Agrícola'!AC12*'3. Matriz I-C-B'!$B12</f>
        <v>351225843.6297226</v>
      </c>
      <c r="AC15" s="277">
        <f ca="1">+'5. Flujo Agrícola'!AD12*'3. Matriz I-C-B'!$B12</f>
        <v>351225843.6297226</v>
      </c>
      <c r="AD15" s="277">
        <f ca="1">+'5. Flujo Agrícola'!AE12*'3. Matriz I-C-B'!$B12</f>
        <v>351225843.6297226</v>
      </c>
      <c r="AE15" s="277">
        <f ca="1">+'5. Flujo Agrícola'!AF12*'3. Matriz I-C-B'!$B12</f>
        <v>351225843.6297226</v>
      </c>
      <c r="AF15" s="278">
        <f ca="1">+'5. Flujo Agrícola'!AG12*'3. Matriz I-C-B'!$B12</f>
        <v>351225843.6297226</v>
      </c>
    </row>
    <row r="16" spans="1:32" x14ac:dyDescent="0.25">
      <c r="A16" s="275" t="str">
        <f>+'5. Flujo Agrícola'!B13</f>
        <v>Manzano</v>
      </c>
      <c r="B16" s="277">
        <f ca="1">+'5. Flujo Agrícola'!C13*'3. Matriz I-C-B'!$B13</f>
        <v>136666770.37905976</v>
      </c>
      <c r="C16" s="277">
        <f ca="1">+'5. Flujo Agrícola'!D13*'3. Matriz I-C-B'!$B13</f>
        <v>136666770.37905976</v>
      </c>
      <c r="D16" s="277">
        <f ca="1">+'5. Flujo Agrícola'!E13*'3. Matriz I-C-B'!$B13</f>
        <v>136666770.37905976</v>
      </c>
      <c r="E16" s="277">
        <f ca="1">+'5. Flujo Agrícola'!F13*'3. Matriz I-C-B'!$B13</f>
        <v>136666770.37905976</v>
      </c>
      <c r="F16" s="277">
        <f ca="1">+'5. Flujo Agrícola'!G13*'3. Matriz I-C-B'!$B13</f>
        <v>136666770.37905976</v>
      </c>
      <c r="G16" s="277">
        <f ca="1">+'5. Flujo Agrícola'!H13*'3. Matriz I-C-B'!$B13</f>
        <v>136666770.37905976</v>
      </c>
      <c r="H16" s="277">
        <f ca="1">+'5. Flujo Agrícola'!I13*'3. Matriz I-C-B'!$B13</f>
        <v>136666770.37905976</v>
      </c>
      <c r="I16" s="277">
        <f ca="1">+'5. Flujo Agrícola'!J13*'3. Matriz I-C-B'!$B13</f>
        <v>136666770.37905976</v>
      </c>
      <c r="J16" s="277">
        <f ca="1">+'5. Flujo Agrícola'!K13*'3. Matriz I-C-B'!$B13</f>
        <v>136666770.37905976</v>
      </c>
      <c r="K16" s="277">
        <f ca="1">+'5. Flujo Agrícola'!L13*'3. Matriz I-C-B'!$B13</f>
        <v>136666770.37905976</v>
      </c>
      <c r="L16" s="277">
        <f ca="1">+'5. Flujo Agrícola'!M13*'3. Matriz I-C-B'!$B13</f>
        <v>136666770.37905976</v>
      </c>
      <c r="M16" s="277">
        <f ca="1">+'5. Flujo Agrícola'!N13*'3. Matriz I-C-B'!$B13</f>
        <v>136666770.37905976</v>
      </c>
      <c r="N16" s="277">
        <f ca="1">+'5. Flujo Agrícola'!O13*'3. Matriz I-C-B'!$B13</f>
        <v>136666770.37905976</v>
      </c>
      <c r="O16" s="277">
        <f ca="1">+'5. Flujo Agrícola'!P13*'3. Matriz I-C-B'!$B13</f>
        <v>136666770.37905976</v>
      </c>
      <c r="P16" s="277">
        <f ca="1">+'5. Flujo Agrícola'!Q13*'3. Matriz I-C-B'!$B13</f>
        <v>136666770.37905976</v>
      </c>
      <c r="Q16" s="277">
        <f ca="1">+'5. Flujo Agrícola'!R13*'3. Matriz I-C-B'!$B13</f>
        <v>136666770.37905976</v>
      </c>
      <c r="R16" s="277">
        <f ca="1">+'5. Flujo Agrícola'!S13*'3. Matriz I-C-B'!$B13</f>
        <v>136666770.37905976</v>
      </c>
      <c r="S16" s="277">
        <f ca="1">+'5. Flujo Agrícola'!T13*'3. Matriz I-C-B'!$B13</f>
        <v>136666770.37905976</v>
      </c>
      <c r="T16" s="277">
        <f ca="1">+'5. Flujo Agrícola'!U13*'3. Matriz I-C-B'!$B13</f>
        <v>136666770.37905976</v>
      </c>
      <c r="U16" s="277">
        <f ca="1">+'5. Flujo Agrícola'!V13*'3. Matriz I-C-B'!$B13</f>
        <v>136666770.37905976</v>
      </c>
      <c r="V16" s="277">
        <f ca="1">+'5. Flujo Agrícola'!W13*'3. Matriz I-C-B'!$B13</f>
        <v>136666770.37905976</v>
      </c>
      <c r="W16" s="277">
        <f ca="1">+'5. Flujo Agrícola'!X13*'3. Matriz I-C-B'!$B13</f>
        <v>136666770.37905976</v>
      </c>
      <c r="X16" s="277">
        <f ca="1">+'5. Flujo Agrícola'!Y13*'3. Matriz I-C-B'!$B13</f>
        <v>136666770.37905976</v>
      </c>
      <c r="Y16" s="277">
        <f ca="1">+'5. Flujo Agrícola'!Z13*'3. Matriz I-C-B'!$B13</f>
        <v>136666770.37905976</v>
      </c>
      <c r="Z16" s="277">
        <f ca="1">+'5. Flujo Agrícola'!AA13*'3. Matriz I-C-B'!$B13</f>
        <v>136666770.37905976</v>
      </c>
      <c r="AA16" s="277">
        <f ca="1">+'5. Flujo Agrícola'!AB13*'3. Matriz I-C-B'!$B13</f>
        <v>136666770.37905976</v>
      </c>
      <c r="AB16" s="277">
        <f ca="1">+'5. Flujo Agrícola'!AC13*'3. Matriz I-C-B'!$B13</f>
        <v>136666770.37905976</v>
      </c>
      <c r="AC16" s="277">
        <f ca="1">+'5. Flujo Agrícola'!AD13*'3. Matriz I-C-B'!$B13</f>
        <v>136666770.37905976</v>
      </c>
      <c r="AD16" s="277">
        <f ca="1">+'5. Flujo Agrícola'!AE13*'3. Matriz I-C-B'!$B13</f>
        <v>136666770.37905976</v>
      </c>
      <c r="AE16" s="277">
        <f ca="1">+'5. Flujo Agrícola'!AF13*'3. Matriz I-C-B'!$B13</f>
        <v>136666770.37905976</v>
      </c>
      <c r="AF16" s="278">
        <f ca="1">+'5. Flujo Agrícola'!AG13*'3. Matriz I-C-B'!$B13</f>
        <v>136666770.37905976</v>
      </c>
    </row>
    <row r="17" spans="1:32" x14ac:dyDescent="0.25">
      <c r="A17" s="275" t="str">
        <f>+'5. Flujo Agrícola'!B14</f>
        <v>Limón</v>
      </c>
      <c r="B17" s="277">
        <f ca="1">+'5. Flujo Agrícola'!C14*'3. Matriz I-C-B'!$B14</f>
        <v>193177850.86599818</v>
      </c>
      <c r="C17" s="277">
        <f ca="1">+'5. Flujo Agrícola'!D14*'3. Matriz I-C-B'!$B14</f>
        <v>193177850.86599818</v>
      </c>
      <c r="D17" s="277">
        <f ca="1">+'5. Flujo Agrícola'!E14*'3. Matriz I-C-B'!$B14</f>
        <v>193177850.86599818</v>
      </c>
      <c r="E17" s="277">
        <f ca="1">+'5. Flujo Agrícola'!F14*'3. Matriz I-C-B'!$B14</f>
        <v>193177850.86599818</v>
      </c>
      <c r="F17" s="277">
        <f ca="1">+'5. Flujo Agrícola'!G14*'3. Matriz I-C-B'!$B14</f>
        <v>193177850.86599818</v>
      </c>
      <c r="G17" s="277">
        <f ca="1">+'5. Flujo Agrícola'!H14*'3. Matriz I-C-B'!$B14</f>
        <v>193177850.86599818</v>
      </c>
      <c r="H17" s="277">
        <f ca="1">+'5. Flujo Agrícola'!I14*'3. Matriz I-C-B'!$B14</f>
        <v>193177850.86599818</v>
      </c>
      <c r="I17" s="277">
        <f ca="1">+'5. Flujo Agrícola'!J14*'3. Matriz I-C-B'!$B14</f>
        <v>193177850.86599818</v>
      </c>
      <c r="J17" s="277">
        <f ca="1">+'5. Flujo Agrícola'!K14*'3. Matriz I-C-B'!$B14</f>
        <v>193177850.86599818</v>
      </c>
      <c r="K17" s="277">
        <f ca="1">+'5. Flujo Agrícola'!L14*'3. Matriz I-C-B'!$B14</f>
        <v>193177850.86599818</v>
      </c>
      <c r="L17" s="277">
        <f ca="1">+'5. Flujo Agrícola'!M14*'3. Matriz I-C-B'!$B14</f>
        <v>193177850.86599818</v>
      </c>
      <c r="M17" s="277">
        <f ca="1">+'5. Flujo Agrícola'!N14*'3. Matriz I-C-B'!$B14</f>
        <v>193177850.86599818</v>
      </c>
      <c r="N17" s="277">
        <f ca="1">+'5. Flujo Agrícola'!O14*'3. Matriz I-C-B'!$B14</f>
        <v>193177850.86599818</v>
      </c>
      <c r="O17" s="277">
        <f ca="1">+'5. Flujo Agrícola'!P14*'3. Matriz I-C-B'!$B14</f>
        <v>193177850.86599818</v>
      </c>
      <c r="P17" s="277">
        <f ca="1">+'5. Flujo Agrícola'!Q14*'3. Matriz I-C-B'!$B14</f>
        <v>193177850.86599818</v>
      </c>
      <c r="Q17" s="277">
        <f ca="1">+'5. Flujo Agrícola'!R14*'3. Matriz I-C-B'!$B14</f>
        <v>193177850.86599818</v>
      </c>
      <c r="R17" s="277">
        <f ca="1">+'5. Flujo Agrícola'!S14*'3. Matriz I-C-B'!$B14</f>
        <v>193177850.86599818</v>
      </c>
      <c r="S17" s="277">
        <f ca="1">+'5. Flujo Agrícola'!T14*'3. Matriz I-C-B'!$B14</f>
        <v>193177850.86599818</v>
      </c>
      <c r="T17" s="277">
        <f ca="1">+'5. Flujo Agrícola'!U14*'3. Matriz I-C-B'!$B14</f>
        <v>193177850.86599818</v>
      </c>
      <c r="U17" s="277">
        <f ca="1">+'5. Flujo Agrícola'!V14*'3. Matriz I-C-B'!$B14</f>
        <v>193177850.86599818</v>
      </c>
      <c r="V17" s="277">
        <f ca="1">+'5. Flujo Agrícola'!W14*'3. Matriz I-C-B'!$B14</f>
        <v>193177850.86599818</v>
      </c>
      <c r="W17" s="277">
        <f ca="1">+'5. Flujo Agrícola'!X14*'3. Matriz I-C-B'!$B14</f>
        <v>193177850.86599818</v>
      </c>
      <c r="X17" s="277">
        <f ca="1">+'5. Flujo Agrícola'!Y14*'3. Matriz I-C-B'!$B14</f>
        <v>193177850.86599818</v>
      </c>
      <c r="Y17" s="277">
        <f ca="1">+'5. Flujo Agrícola'!Z14*'3. Matriz I-C-B'!$B14</f>
        <v>193177850.86599818</v>
      </c>
      <c r="Z17" s="277">
        <f ca="1">+'5. Flujo Agrícola'!AA14*'3. Matriz I-C-B'!$B14</f>
        <v>193177850.86599818</v>
      </c>
      <c r="AA17" s="277">
        <f ca="1">+'5. Flujo Agrícola'!AB14*'3. Matriz I-C-B'!$B14</f>
        <v>193177850.86599818</v>
      </c>
      <c r="AB17" s="277">
        <f ca="1">+'5. Flujo Agrícola'!AC14*'3. Matriz I-C-B'!$B14</f>
        <v>193177850.86599818</v>
      </c>
      <c r="AC17" s="277">
        <f ca="1">+'5. Flujo Agrícola'!AD14*'3. Matriz I-C-B'!$B14</f>
        <v>193177850.86599818</v>
      </c>
      <c r="AD17" s="277">
        <f ca="1">+'5. Flujo Agrícola'!AE14*'3. Matriz I-C-B'!$B14</f>
        <v>193177850.86599818</v>
      </c>
      <c r="AE17" s="277">
        <f ca="1">+'5. Flujo Agrícola'!AF14*'3. Matriz I-C-B'!$B14</f>
        <v>193177850.86599818</v>
      </c>
      <c r="AF17" s="278">
        <f ca="1">+'5. Flujo Agrícola'!AG14*'3. Matriz I-C-B'!$B14</f>
        <v>193177850.86599818</v>
      </c>
    </row>
    <row r="18" spans="1:32" x14ac:dyDescent="0.25">
      <c r="A18" s="275" t="str">
        <f>+'5. Flujo Agrícola'!B15</f>
        <v>Olivo de mesa</v>
      </c>
      <c r="B18" s="277">
        <f ca="1">+'5. Flujo Agrícola'!C15*'3. Matriz I-C-B'!$B15</f>
        <v>54339160.515587978</v>
      </c>
      <c r="C18" s="277">
        <f ca="1">+'5. Flujo Agrícola'!D15*'3. Matriz I-C-B'!$B15</f>
        <v>54339160.515587978</v>
      </c>
      <c r="D18" s="277">
        <f ca="1">+'5. Flujo Agrícola'!E15*'3. Matriz I-C-B'!$B15</f>
        <v>54339160.515587978</v>
      </c>
      <c r="E18" s="277">
        <f ca="1">+'5. Flujo Agrícola'!F15*'3. Matriz I-C-B'!$B15</f>
        <v>54339160.515587978</v>
      </c>
      <c r="F18" s="277">
        <f ca="1">+'5. Flujo Agrícola'!G15*'3. Matriz I-C-B'!$B15</f>
        <v>54339160.515587978</v>
      </c>
      <c r="G18" s="277">
        <f ca="1">+'5. Flujo Agrícola'!H15*'3. Matriz I-C-B'!$B15</f>
        <v>54339160.515587978</v>
      </c>
      <c r="H18" s="277">
        <f ca="1">+'5. Flujo Agrícola'!I15*'3. Matriz I-C-B'!$B15</f>
        <v>54339160.515587978</v>
      </c>
      <c r="I18" s="277">
        <f ca="1">+'5. Flujo Agrícola'!J15*'3. Matriz I-C-B'!$B15</f>
        <v>54339160.515587978</v>
      </c>
      <c r="J18" s="277">
        <f ca="1">+'5. Flujo Agrícola'!K15*'3. Matriz I-C-B'!$B15</f>
        <v>54339160.515587978</v>
      </c>
      <c r="K18" s="277">
        <f ca="1">+'5. Flujo Agrícola'!L15*'3. Matriz I-C-B'!$B15</f>
        <v>54339160.515587978</v>
      </c>
      <c r="L18" s="277">
        <f ca="1">+'5. Flujo Agrícola'!M15*'3. Matriz I-C-B'!$B15</f>
        <v>54339160.515587978</v>
      </c>
      <c r="M18" s="277">
        <f ca="1">+'5. Flujo Agrícola'!N15*'3. Matriz I-C-B'!$B15</f>
        <v>54339160.515587978</v>
      </c>
      <c r="N18" s="277">
        <f ca="1">+'5. Flujo Agrícola'!O15*'3. Matriz I-C-B'!$B15</f>
        <v>54339160.515587978</v>
      </c>
      <c r="O18" s="277">
        <f ca="1">+'5. Flujo Agrícola'!P15*'3. Matriz I-C-B'!$B15</f>
        <v>54339160.515587978</v>
      </c>
      <c r="P18" s="277">
        <f ca="1">+'5. Flujo Agrícola'!Q15*'3. Matriz I-C-B'!$B15</f>
        <v>54339160.515587978</v>
      </c>
      <c r="Q18" s="277">
        <f ca="1">+'5. Flujo Agrícola'!R15*'3. Matriz I-C-B'!$B15</f>
        <v>54339160.515587978</v>
      </c>
      <c r="R18" s="277">
        <f ca="1">+'5. Flujo Agrícola'!S15*'3. Matriz I-C-B'!$B15</f>
        <v>54339160.515587978</v>
      </c>
      <c r="S18" s="277">
        <f ca="1">+'5. Flujo Agrícola'!T15*'3. Matriz I-C-B'!$B15</f>
        <v>54339160.515587978</v>
      </c>
      <c r="T18" s="277">
        <f ca="1">+'5. Flujo Agrícola'!U15*'3. Matriz I-C-B'!$B15</f>
        <v>54339160.515587978</v>
      </c>
      <c r="U18" s="277">
        <f ca="1">+'5. Flujo Agrícola'!V15*'3. Matriz I-C-B'!$B15</f>
        <v>54339160.515587978</v>
      </c>
      <c r="V18" s="277">
        <f ca="1">+'5. Flujo Agrícola'!W15*'3. Matriz I-C-B'!$B15</f>
        <v>54339160.515587978</v>
      </c>
      <c r="W18" s="277">
        <f ca="1">+'5. Flujo Agrícola'!X15*'3. Matriz I-C-B'!$B15</f>
        <v>54339160.515587978</v>
      </c>
      <c r="X18" s="277">
        <f ca="1">+'5. Flujo Agrícola'!Y15*'3. Matriz I-C-B'!$B15</f>
        <v>54339160.515587978</v>
      </c>
      <c r="Y18" s="277">
        <f ca="1">+'5. Flujo Agrícola'!Z15*'3. Matriz I-C-B'!$B15</f>
        <v>54339160.515587978</v>
      </c>
      <c r="Z18" s="277">
        <f ca="1">+'5. Flujo Agrícola'!AA15*'3. Matriz I-C-B'!$B15</f>
        <v>54339160.515587978</v>
      </c>
      <c r="AA18" s="277">
        <f ca="1">+'5. Flujo Agrícola'!AB15*'3. Matriz I-C-B'!$B15</f>
        <v>54339160.515587978</v>
      </c>
      <c r="AB18" s="277">
        <f ca="1">+'5. Flujo Agrícola'!AC15*'3. Matriz I-C-B'!$B15</f>
        <v>54339160.515587978</v>
      </c>
      <c r="AC18" s="277">
        <f ca="1">+'5. Flujo Agrícola'!AD15*'3. Matriz I-C-B'!$B15</f>
        <v>54339160.515587978</v>
      </c>
      <c r="AD18" s="277">
        <f ca="1">+'5. Flujo Agrícola'!AE15*'3. Matriz I-C-B'!$B15</f>
        <v>54339160.515587978</v>
      </c>
      <c r="AE18" s="277">
        <f ca="1">+'5. Flujo Agrícola'!AF15*'3. Matriz I-C-B'!$B15</f>
        <v>54339160.515587978</v>
      </c>
      <c r="AF18" s="278">
        <f ca="1">+'5. Flujo Agrícola'!AG15*'3. Matriz I-C-B'!$B15</f>
        <v>54339160.515587978</v>
      </c>
    </row>
    <row r="19" spans="1:32" x14ac:dyDescent="0.25">
      <c r="A19" s="275" t="str">
        <f>+'5. Flujo Agrícola'!B16</f>
        <v>Uva de mesa</v>
      </c>
      <c r="B19" s="277">
        <f ca="1">+'5. Flujo Agrícola'!C16*'3. Matriz I-C-B'!$B16</f>
        <v>39856346.328428179</v>
      </c>
      <c r="C19" s="277">
        <f ca="1">+'5. Flujo Agrícola'!D16*'3. Matriz I-C-B'!$B16</f>
        <v>39856346.328428179</v>
      </c>
      <c r="D19" s="277">
        <f ca="1">+'5. Flujo Agrícola'!E16*'3. Matriz I-C-B'!$B16</f>
        <v>39856346.328428179</v>
      </c>
      <c r="E19" s="277">
        <f ca="1">+'5. Flujo Agrícola'!F16*'3. Matriz I-C-B'!$B16</f>
        <v>39856346.328428179</v>
      </c>
      <c r="F19" s="277">
        <f ca="1">+'5. Flujo Agrícola'!G16*'3. Matriz I-C-B'!$B16</f>
        <v>39856346.328428179</v>
      </c>
      <c r="G19" s="277">
        <f ca="1">+'5. Flujo Agrícola'!H16*'3. Matriz I-C-B'!$B16</f>
        <v>39856346.328428179</v>
      </c>
      <c r="H19" s="277">
        <f ca="1">+'5. Flujo Agrícola'!I16*'3. Matriz I-C-B'!$B16</f>
        <v>39856346.328428179</v>
      </c>
      <c r="I19" s="277">
        <f ca="1">+'5. Flujo Agrícola'!J16*'3. Matriz I-C-B'!$B16</f>
        <v>39856346.328428179</v>
      </c>
      <c r="J19" s="277">
        <f ca="1">+'5. Flujo Agrícola'!K16*'3. Matriz I-C-B'!$B16</f>
        <v>39856346.328428179</v>
      </c>
      <c r="K19" s="277">
        <f ca="1">+'5. Flujo Agrícola'!L16*'3. Matriz I-C-B'!$B16</f>
        <v>39856346.328428179</v>
      </c>
      <c r="L19" s="277">
        <f ca="1">+'5. Flujo Agrícola'!M16*'3. Matriz I-C-B'!$B16</f>
        <v>39856346.328428179</v>
      </c>
      <c r="M19" s="277">
        <f ca="1">+'5. Flujo Agrícola'!N16*'3. Matriz I-C-B'!$B16</f>
        <v>39856346.328428179</v>
      </c>
      <c r="N19" s="277">
        <f ca="1">+'5. Flujo Agrícola'!O16*'3. Matriz I-C-B'!$B16</f>
        <v>39856346.328428179</v>
      </c>
      <c r="O19" s="277">
        <f ca="1">+'5. Flujo Agrícola'!P16*'3. Matriz I-C-B'!$B16</f>
        <v>39856346.328428179</v>
      </c>
      <c r="P19" s="277">
        <f ca="1">+'5. Flujo Agrícola'!Q16*'3. Matriz I-C-B'!$B16</f>
        <v>39856346.328428179</v>
      </c>
      <c r="Q19" s="277">
        <f ca="1">+'5. Flujo Agrícola'!R16*'3. Matriz I-C-B'!$B16</f>
        <v>39856346.328428179</v>
      </c>
      <c r="R19" s="277">
        <f ca="1">+'5. Flujo Agrícola'!S16*'3. Matriz I-C-B'!$B16</f>
        <v>39856346.328428179</v>
      </c>
      <c r="S19" s="277">
        <f ca="1">+'5. Flujo Agrícola'!T16*'3. Matriz I-C-B'!$B16</f>
        <v>39856346.328428179</v>
      </c>
      <c r="T19" s="277">
        <f ca="1">+'5. Flujo Agrícola'!U16*'3. Matriz I-C-B'!$B16</f>
        <v>39856346.328428179</v>
      </c>
      <c r="U19" s="277">
        <f ca="1">+'5. Flujo Agrícola'!V16*'3. Matriz I-C-B'!$B16</f>
        <v>39856346.328428179</v>
      </c>
      <c r="V19" s="277">
        <f ca="1">+'5. Flujo Agrícola'!W16*'3. Matriz I-C-B'!$B16</f>
        <v>39856346.328428179</v>
      </c>
      <c r="W19" s="277">
        <f ca="1">+'5. Flujo Agrícola'!X16*'3. Matriz I-C-B'!$B16</f>
        <v>39856346.328428179</v>
      </c>
      <c r="X19" s="277">
        <f ca="1">+'5. Flujo Agrícola'!Y16*'3. Matriz I-C-B'!$B16</f>
        <v>39856346.328428179</v>
      </c>
      <c r="Y19" s="277">
        <f ca="1">+'5. Flujo Agrícola'!Z16*'3. Matriz I-C-B'!$B16</f>
        <v>39856346.328428179</v>
      </c>
      <c r="Z19" s="277">
        <f ca="1">+'5. Flujo Agrícola'!AA16*'3. Matriz I-C-B'!$B16</f>
        <v>39856346.328428179</v>
      </c>
      <c r="AA19" s="277">
        <f ca="1">+'5. Flujo Agrícola'!AB16*'3. Matriz I-C-B'!$B16</f>
        <v>39856346.328428179</v>
      </c>
      <c r="AB19" s="277">
        <f ca="1">+'5. Flujo Agrícola'!AC16*'3. Matriz I-C-B'!$B16</f>
        <v>39856346.328428179</v>
      </c>
      <c r="AC19" s="277">
        <f ca="1">+'5. Flujo Agrícola'!AD16*'3. Matriz I-C-B'!$B16</f>
        <v>39856346.328428179</v>
      </c>
      <c r="AD19" s="277">
        <f ca="1">+'5. Flujo Agrícola'!AE16*'3. Matriz I-C-B'!$B16</f>
        <v>39856346.328428179</v>
      </c>
      <c r="AE19" s="277">
        <f ca="1">+'5. Flujo Agrícola'!AF16*'3. Matriz I-C-B'!$B16</f>
        <v>39856346.328428179</v>
      </c>
      <c r="AF19" s="278">
        <f ca="1">+'5. Flujo Agrícola'!AG16*'3. Matriz I-C-B'!$B16</f>
        <v>39856346.328428179</v>
      </c>
    </row>
    <row r="20" spans="1:32" x14ac:dyDescent="0.25">
      <c r="A20" s="275" t="str">
        <f>+'5. Flujo Agrícola'!B17</f>
        <v>Palto</v>
      </c>
      <c r="B20" s="277">
        <f ca="1">+'5. Flujo Agrícola'!C17*'3. Matriz I-C-B'!$B17</f>
        <v>67224064.522151336</v>
      </c>
      <c r="C20" s="277">
        <f ca="1">+'5. Flujo Agrícola'!D17*'3. Matriz I-C-B'!$B17</f>
        <v>67224064.522151336</v>
      </c>
      <c r="D20" s="277">
        <f ca="1">+'5. Flujo Agrícola'!E17*'3. Matriz I-C-B'!$B17</f>
        <v>67224064.522151336</v>
      </c>
      <c r="E20" s="277">
        <f ca="1">+'5. Flujo Agrícola'!F17*'3. Matriz I-C-B'!$B17</f>
        <v>67224064.522151336</v>
      </c>
      <c r="F20" s="277">
        <f ca="1">+'5. Flujo Agrícola'!G17*'3. Matriz I-C-B'!$B17</f>
        <v>67224064.522151336</v>
      </c>
      <c r="G20" s="277">
        <f ca="1">+'5. Flujo Agrícola'!H17*'3. Matriz I-C-B'!$B17</f>
        <v>67224064.522151336</v>
      </c>
      <c r="H20" s="277">
        <f ca="1">+'5. Flujo Agrícola'!I17*'3. Matriz I-C-B'!$B17</f>
        <v>67224064.522151336</v>
      </c>
      <c r="I20" s="277">
        <f ca="1">+'5. Flujo Agrícola'!J17*'3. Matriz I-C-B'!$B17</f>
        <v>67224064.522151336</v>
      </c>
      <c r="J20" s="277">
        <f ca="1">+'5. Flujo Agrícola'!K17*'3. Matriz I-C-B'!$B17</f>
        <v>67224064.522151336</v>
      </c>
      <c r="K20" s="277">
        <f ca="1">+'5. Flujo Agrícola'!L17*'3. Matriz I-C-B'!$B17</f>
        <v>67224064.522151336</v>
      </c>
      <c r="L20" s="277">
        <f ca="1">+'5. Flujo Agrícola'!M17*'3. Matriz I-C-B'!$B17</f>
        <v>67224064.522151336</v>
      </c>
      <c r="M20" s="277">
        <f ca="1">+'5. Flujo Agrícola'!N17*'3. Matriz I-C-B'!$B17</f>
        <v>67224064.522151336</v>
      </c>
      <c r="N20" s="277">
        <f ca="1">+'5. Flujo Agrícola'!O17*'3. Matriz I-C-B'!$B17</f>
        <v>67224064.522151336</v>
      </c>
      <c r="O20" s="277">
        <f ca="1">+'5. Flujo Agrícola'!P17*'3. Matriz I-C-B'!$B17</f>
        <v>67224064.522151336</v>
      </c>
      <c r="P20" s="277">
        <f ca="1">+'5. Flujo Agrícola'!Q17*'3. Matriz I-C-B'!$B17</f>
        <v>67224064.522151336</v>
      </c>
      <c r="Q20" s="277">
        <f ca="1">+'5. Flujo Agrícola'!R17*'3. Matriz I-C-B'!$B17</f>
        <v>67224064.522151336</v>
      </c>
      <c r="R20" s="277">
        <f ca="1">+'5. Flujo Agrícola'!S17*'3. Matriz I-C-B'!$B17</f>
        <v>67224064.522151336</v>
      </c>
      <c r="S20" s="277">
        <f ca="1">+'5. Flujo Agrícola'!T17*'3. Matriz I-C-B'!$B17</f>
        <v>67224064.522151336</v>
      </c>
      <c r="T20" s="277">
        <f ca="1">+'5. Flujo Agrícola'!U17*'3. Matriz I-C-B'!$B17</f>
        <v>67224064.522151336</v>
      </c>
      <c r="U20" s="277">
        <f ca="1">+'5. Flujo Agrícola'!V17*'3. Matriz I-C-B'!$B17</f>
        <v>67224064.522151336</v>
      </c>
      <c r="V20" s="277">
        <f ca="1">+'5. Flujo Agrícola'!W17*'3. Matriz I-C-B'!$B17</f>
        <v>67224064.522151336</v>
      </c>
      <c r="W20" s="277">
        <f ca="1">+'5. Flujo Agrícola'!X17*'3. Matriz I-C-B'!$B17</f>
        <v>67224064.522151336</v>
      </c>
      <c r="X20" s="277">
        <f ca="1">+'5. Flujo Agrícola'!Y17*'3. Matriz I-C-B'!$B17</f>
        <v>67224064.522151336</v>
      </c>
      <c r="Y20" s="277">
        <f ca="1">+'5. Flujo Agrícola'!Z17*'3. Matriz I-C-B'!$B17</f>
        <v>67224064.522151336</v>
      </c>
      <c r="Z20" s="277">
        <f ca="1">+'5. Flujo Agrícola'!AA17*'3. Matriz I-C-B'!$B17</f>
        <v>67224064.522151336</v>
      </c>
      <c r="AA20" s="277">
        <f ca="1">+'5. Flujo Agrícola'!AB17*'3. Matriz I-C-B'!$B17</f>
        <v>67224064.522151336</v>
      </c>
      <c r="AB20" s="277">
        <f ca="1">+'5. Flujo Agrícola'!AC17*'3. Matriz I-C-B'!$B17</f>
        <v>67224064.522151336</v>
      </c>
      <c r="AC20" s="277">
        <f ca="1">+'5. Flujo Agrícola'!AD17*'3. Matriz I-C-B'!$B17</f>
        <v>67224064.522151336</v>
      </c>
      <c r="AD20" s="277">
        <f ca="1">+'5. Flujo Agrícola'!AE17*'3. Matriz I-C-B'!$B17</f>
        <v>67224064.522151336</v>
      </c>
      <c r="AE20" s="277">
        <f ca="1">+'5. Flujo Agrícola'!AF17*'3. Matriz I-C-B'!$B17</f>
        <v>67224064.522151336</v>
      </c>
      <c r="AF20" s="278">
        <f ca="1">+'5. Flujo Agrícola'!AG17*'3. Matriz I-C-B'!$B17</f>
        <v>67224064.522151336</v>
      </c>
    </row>
    <row r="21" spans="1:32" x14ac:dyDescent="0.25">
      <c r="A21" s="275" t="str">
        <f>+'5. Flujo Agrícola'!B18</f>
        <v>Vid Vinifera</v>
      </c>
      <c r="B21" s="277">
        <f ca="1">+'5. Flujo Agrícola'!C18*'3. Matriz I-C-B'!$B18</f>
        <v>67138216.099221244</v>
      </c>
      <c r="C21" s="277">
        <f ca="1">+'5. Flujo Agrícola'!D18*'3. Matriz I-C-B'!$B18</f>
        <v>67138216.099221244</v>
      </c>
      <c r="D21" s="277">
        <f ca="1">+'5. Flujo Agrícola'!E18*'3. Matriz I-C-B'!$B18</f>
        <v>67138216.099221244</v>
      </c>
      <c r="E21" s="277">
        <f ca="1">+'5. Flujo Agrícola'!F18*'3. Matriz I-C-B'!$B18</f>
        <v>67138216.099221244</v>
      </c>
      <c r="F21" s="277">
        <f ca="1">+'5. Flujo Agrícola'!G18*'3. Matriz I-C-B'!$B18</f>
        <v>67138216.099221244</v>
      </c>
      <c r="G21" s="277">
        <f ca="1">+'5. Flujo Agrícola'!H18*'3. Matriz I-C-B'!$B18</f>
        <v>67138216.099221244</v>
      </c>
      <c r="H21" s="277">
        <f ca="1">+'5. Flujo Agrícola'!I18*'3. Matriz I-C-B'!$B18</f>
        <v>67138216.099221244</v>
      </c>
      <c r="I21" s="277">
        <f ca="1">+'5. Flujo Agrícola'!J18*'3. Matriz I-C-B'!$B18</f>
        <v>67138216.099221244</v>
      </c>
      <c r="J21" s="277">
        <f ca="1">+'5. Flujo Agrícola'!K18*'3. Matriz I-C-B'!$B18</f>
        <v>67138216.099221244</v>
      </c>
      <c r="K21" s="277">
        <f ca="1">+'5. Flujo Agrícola'!L18*'3. Matriz I-C-B'!$B18</f>
        <v>67138216.099221244</v>
      </c>
      <c r="L21" s="277">
        <f ca="1">+'5. Flujo Agrícola'!M18*'3. Matriz I-C-B'!$B18</f>
        <v>67138216.099221244</v>
      </c>
      <c r="M21" s="277">
        <f ca="1">+'5. Flujo Agrícola'!N18*'3. Matriz I-C-B'!$B18</f>
        <v>67138216.099221244</v>
      </c>
      <c r="N21" s="277">
        <f ca="1">+'5. Flujo Agrícola'!O18*'3. Matriz I-C-B'!$B18</f>
        <v>67138216.099221244</v>
      </c>
      <c r="O21" s="277">
        <f ca="1">+'5. Flujo Agrícola'!P18*'3. Matriz I-C-B'!$B18</f>
        <v>67138216.099221244</v>
      </c>
      <c r="P21" s="277">
        <f ca="1">+'5. Flujo Agrícola'!Q18*'3. Matriz I-C-B'!$B18</f>
        <v>67138216.099221244</v>
      </c>
      <c r="Q21" s="277">
        <f ca="1">+'5. Flujo Agrícola'!R18*'3. Matriz I-C-B'!$B18</f>
        <v>67138216.099221244</v>
      </c>
      <c r="R21" s="277">
        <f ca="1">+'5. Flujo Agrícola'!S18*'3. Matriz I-C-B'!$B18</f>
        <v>67138216.099221244</v>
      </c>
      <c r="S21" s="277">
        <f ca="1">+'5. Flujo Agrícola'!T18*'3. Matriz I-C-B'!$B18</f>
        <v>67138216.099221244</v>
      </c>
      <c r="T21" s="277">
        <f ca="1">+'5. Flujo Agrícola'!U18*'3. Matriz I-C-B'!$B18</f>
        <v>67138216.099221244</v>
      </c>
      <c r="U21" s="277">
        <f ca="1">+'5. Flujo Agrícola'!V18*'3. Matriz I-C-B'!$B18</f>
        <v>67138216.099221244</v>
      </c>
      <c r="V21" s="277">
        <f ca="1">+'5. Flujo Agrícola'!W18*'3. Matriz I-C-B'!$B18</f>
        <v>67138216.099221244</v>
      </c>
      <c r="W21" s="277">
        <f ca="1">+'5. Flujo Agrícola'!X18*'3. Matriz I-C-B'!$B18</f>
        <v>67138216.099221244</v>
      </c>
      <c r="X21" s="277">
        <f ca="1">+'5. Flujo Agrícola'!Y18*'3. Matriz I-C-B'!$B18</f>
        <v>67138216.099221244</v>
      </c>
      <c r="Y21" s="277">
        <f ca="1">+'5. Flujo Agrícola'!Z18*'3. Matriz I-C-B'!$B18</f>
        <v>67138216.099221244</v>
      </c>
      <c r="Z21" s="277">
        <f ca="1">+'5. Flujo Agrícola'!AA18*'3. Matriz I-C-B'!$B18</f>
        <v>67138216.099221244</v>
      </c>
      <c r="AA21" s="277">
        <f ca="1">+'5. Flujo Agrícola'!AB18*'3. Matriz I-C-B'!$B18</f>
        <v>67138216.099221244</v>
      </c>
      <c r="AB21" s="277">
        <f ca="1">+'5. Flujo Agrícola'!AC18*'3. Matriz I-C-B'!$B18</f>
        <v>67138216.099221244</v>
      </c>
      <c r="AC21" s="277">
        <f ca="1">+'5. Flujo Agrícola'!AD18*'3. Matriz I-C-B'!$B18</f>
        <v>67138216.099221244</v>
      </c>
      <c r="AD21" s="277">
        <f ca="1">+'5. Flujo Agrícola'!AE18*'3. Matriz I-C-B'!$B18</f>
        <v>67138216.099221244</v>
      </c>
      <c r="AE21" s="277">
        <f ca="1">+'5. Flujo Agrícola'!AF18*'3. Matriz I-C-B'!$B18</f>
        <v>67138216.099221244</v>
      </c>
      <c r="AF21" s="278">
        <f ca="1">+'5. Flujo Agrícola'!AG18*'3. Matriz I-C-B'!$B18</f>
        <v>67138216.099221244</v>
      </c>
    </row>
    <row r="22" spans="1:32" ht="15.75" thickBot="1" x14ac:dyDescent="0.3">
      <c r="A22" s="276" t="s">
        <v>91</v>
      </c>
      <c r="B22" s="279">
        <f t="shared" ref="B22:AF22" ca="1" si="0">SUM(B6:B21)</f>
        <v>1398228447.3714454</v>
      </c>
      <c r="C22" s="279">
        <f t="shared" ca="1" si="0"/>
        <v>1398228447.3714454</v>
      </c>
      <c r="D22" s="279">
        <f t="shared" ca="1" si="0"/>
        <v>1398228447.3714454</v>
      </c>
      <c r="E22" s="279">
        <f t="shared" ca="1" si="0"/>
        <v>1398228447.3714454</v>
      </c>
      <c r="F22" s="279">
        <f t="shared" ca="1" si="0"/>
        <v>1398228447.3714454</v>
      </c>
      <c r="G22" s="279">
        <f t="shared" ca="1" si="0"/>
        <v>1398228447.3714454</v>
      </c>
      <c r="H22" s="279">
        <f t="shared" ca="1" si="0"/>
        <v>1398228447.3714454</v>
      </c>
      <c r="I22" s="279">
        <f t="shared" ca="1" si="0"/>
        <v>1398228447.3714454</v>
      </c>
      <c r="J22" s="279">
        <f t="shared" ca="1" si="0"/>
        <v>1398228447.3714454</v>
      </c>
      <c r="K22" s="279">
        <f t="shared" ca="1" si="0"/>
        <v>1398228447.3714454</v>
      </c>
      <c r="L22" s="279">
        <f t="shared" ca="1" si="0"/>
        <v>1398228447.3714454</v>
      </c>
      <c r="M22" s="279">
        <f t="shared" ca="1" si="0"/>
        <v>1398228447.3714454</v>
      </c>
      <c r="N22" s="279">
        <f t="shared" ca="1" si="0"/>
        <v>1398228447.3714454</v>
      </c>
      <c r="O22" s="279">
        <f t="shared" ca="1" si="0"/>
        <v>1398228447.3714454</v>
      </c>
      <c r="P22" s="279">
        <f t="shared" ca="1" si="0"/>
        <v>1398228447.3714454</v>
      </c>
      <c r="Q22" s="279">
        <f t="shared" ca="1" si="0"/>
        <v>1398228447.3714454</v>
      </c>
      <c r="R22" s="279">
        <f t="shared" ca="1" si="0"/>
        <v>1398228447.3714454</v>
      </c>
      <c r="S22" s="279">
        <f t="shared" ca="1" si="0"/>
        <v>1398228447.3714454</v>
      </c>
      <c r="T22" s="279">
        <f t="shared" ca="1" si="0"/>
        <v>1398228447.3714454</v>
      </c>
      <c r="U22" s="279">
        <f t="shared" ca="1" si="0"/>
        <v>1398228447.3714454</v>
      </c>
      <c r="V22" s="279">
        <f t="shared" ca="1" si="0"/>
        <v>1398228447.3714454</v>
      </c>
      <c r="W22" s="279">
        <f t="shared" ca="1" si="0"/>
        <v>1398228447.3714454</v>
      </c>
      <c r="X22" s="279">
        <f t="shared" ca="1" si="0"/>
        <v>1398228447.3714454</v>
      </c>
      <c r="Y22" s="279">
        <f t="shared" ca="1" si="0"/>
        <v>1398228447.3714454</v>
      </c>
      <c r="Z22" s="279">
        <f t="shared" ca="1" si="0"/>
        <v>1398228447.3714454</v>
      </c>
      <c r="AA22" s="279">
        <f t="shared" ca="1" si="0"/>
        <v>1398228447.3714454</v>
      </c>
      <c r="AB22" s="279">
        <f t="shared" ca="1" si="0"/>
        <v>1398228447.3714454</v>
      </c>
      <c r="AC22" s="279">
        <f t="shared" ca="1" si="0"/>
        <v>1398228447.3714454</v>
      </c>
      <c r="AD22" s="279">
        <f t="shared" ca="1" si="0"/>
        <v>1398228447.3714454</v>
      </c>
      <c r="AE22" s="279">
        <f t="shared" ca="1" si="0"/>
        <v>1398228447.3714454</v>
      </c>
      <c r="AF22" s="280">
        <f t="shared" ca="1" si="0"/>
        <v>1398228447.3714454</v>
      </c>
    </row>
    <row r="23" spans="1:32" ht="15.75" thickBot="1" x14ac:dyDescent="0.3">
      <c r="A23" s="1"/>
    </row>
    <row r="24" spans="1:32" x14ac:dyDescent="0.25">
      <c r="A24" s="273" t="s">
        <v>130</v>
      </c>
      <c r="B24" s="12" t="s">
        <v>5</v>
      </c>
      <c r="C24" s="12" t="s">
        <v>4</v>
      </c>
      <c r="D24" s="12" t="s">
        <v>6</v>
      </c>
      <c r="E24" s="12" t="s">
        <v>7</v>
      </c>
      <c r="F24" s="12" t="s">
        <v>8</v>
      </c>
      <c r="G24" s="12" t="s">
        <v>9</v>
      </c>
      <c r="H24" s="12" t="s">
        <v>10</v>
      </c>
      <c r="I24" s="12" t="s">
        <v>11</v>
      </c>
      <c r="J24" s="12" t="s">
        <v>12</v>
      </c>
      <c r="K24" s="12" t="s">
        <v>13</v>
      </c>
      <c r="L24" s="12" t="s">
        <v>14</v>
      </c>
      <c r="M24" s="12" t="s">
        <v>15</v>
      </c>
      <c r="N24" s="12" t="s">
        <v>16</v>
      </c>
      <c r="O24" s="12" t="s">
        <v>17</v>
      </c>
      <c r="P24" s="12" t="s">
        <v>18</v>
      </c>
      <c r="Q24" s="12" t="s">
        <v>19</v>
      </c>
      <c r="R24" s="12" t="s">
        <v>20</v>
      </c>
      <c r="S24" s="12" t="s">
        <v>21</v>
      </c>
      <c r="T24" s="12" t="s">
        <v>22</v>
      </c>
      <c r="U24" s="12" t="s">
        <v>23</v>
      </c>
      <c r="V24" s="12" t="s">
        <v>24</v>
      </c>
      <c r="W24" s="12" t="s">
        <v>25</v>
      </c>
      <c r="X24" s="12" t="s">
        <v>26</v>
      </c>
      <c r="Y24" s="12" t="s">
        <v>27</v>
      </c>
      <c r="Z24" s="12" t="s">
        <v>28</v>
      </c>
      <c r="AA24" s="12" t="s">
        <v>29</v>
      </c>
      <c r="AB24" s="12" t="s">
        <v>30</v>
      </c>
      <c r="AC24" s="12" t="s">
        <v>31</v>
      </c>
      <c r="AD24" s="12" t="s">
        <v>32</v>
      </c>
      <c r="AE24" s="12" t="s">
        <v>33</v>
      </c>
      <c r="AF24" s="274" t="s">
        <v>34</v>
      </c>
    </row>
    <row r="25" spans="1:32" x14ac:dyDescent="0.25">
      <c r="A25" s="275" t="str">
        <f>+A6</f>
        <v>Secano</v>
      </c>
      <c r="B25" s="277">
        <f>+'5. Flujo Agrícola'!C3*'3. Matriz I-C-B'!$C3</f>
        <v>0</v>
      </c>
      <c r="C25" s="277">
        <f>+'5. Flujo Agrícola'!D3*'3. Matriz I-C-B'!$C3</f>
        <v>0</v>
      </c>
      <c r="D25" s="277">
        <f>+'5. Flujo Agrícola'!E3*'3. Matriz I-C-B'!$C3</f>
        <v>0</v>
      </c>
      <c r="E25" s="277">
        <f>+'5. Flujo Agrícola'!F3*'3. Matriz I-C-B'!$C3</f>
        <v>0</v>
      </c>
      <c r="F25" s="277">
        <f>+'5. Flujo Agrícola'!G3*'3. Matriz I-C-B'!$C3</f>
        <v>0</v>
      </c>
      <c r="G25" s="277">
        <f>+'5. Flujo Agrícola'!H3*'3. Matriz I-C-B'!$C3</f>
        <v>0</v>
      </c>
      <c r="H25" s="277">
        <f>+'5. Flujo Agrícola'!I3*'3. Matriz I-C-B'!$C3</f>
        <v>0</v>
      </c>
      <c r="I25" s="277">
        <f>+'5. Flujo Agrícola'!J3*'3. Matriz I-C-B'!$C3</f>
        <v>0</v>
      </c>
      <c r="J25" s="277">
        <f>+'5. Flujo Agrícola'!K3*'3. Matriz I-C-B'!$C3</f>
        <v>0</v>
      </c>
      <c r="K25" s="277">
        <f>+'5. Flujo Agrícola'!L3*'3. Matriz I-C-B'!$C3</f>
        <v>0</v>
      </c>
      <c r="L25" s="277">
        <f>+'5. Flujo Agrícola'!M3*'3. Matriz I-C-B'!$C3</f>
        <v>0</v>
      </c>
      <c r="M25" s="277">
        <f>+'5. Flujo Agrícola'!N3*'3. Matriz I-C-B'!$C3</f>
        <v>0</v>
      </c>
      <c r="N25" s="277">
        <f>+'5. Flujo Agrícola'!O3*'3. Matriz I-C-B'!$C3</f>
        <v>0</v>
      </c>
      <c r="O25" s="277">
        <f>+'5. Flujo Agrícola'!P3*'3. Matriz I-C-B'!$C3</f>
        <v>0</v>
      </c>
      <c r="P25" s="277">
        <f>+'5. Flujo Agrícola'!Q3*'3. Matriz I-C-B'!$C3</f>
        <v>0</v>
      </c>
      <c r="Q25" s="277">
        <f>+'5. Flujo Agrícola'!R3*'3. Matriz I-C-B'!$C3</f>
        <v>0</v>
      </c>
      <c r="R25" s="277">
        <f>+'5. Flujo Agrícola'!S3*'3. Matriz I-C-B'!$C3</f>
        <v>0</v>
      </c>
      <c r="S25" s="277">
        <f>+'5. Flujo Agrícola'!T3*'3. Matriz I-C-B'!$C3</f>
        <v>0</v>
      </c>
      <c r="T25" s="277">
        <f>+'5. Flujo Agrícola'!U3*'3. Matriz I-C-B'!$C3</f>
        <v>0</v>
      </c>
      <c r="U25" s="277">
        <f>+'5. Flujo Agrícola'!V3*'3. Matriz I-C-B'!$C3</f>
        <v>0</v>
      </c>
      <c r="V25" s="277">
        <f>+'5. Flujo Agrícola'!W3*'3. Matriz I-C-B'!$C3</f>
        <v>0</v>
      </c>
      <c r="W25" s="277">
        <f>+'5. Flujo Agrícola'!X3*'3. Matriz I-C-B'!$C3</f>
        <v>0</v>
      </c>
      <c r="X25" s="277">
        <f>+'5. Flujo Agrícola'!Y3*'3. Matriz I-C-B'!$C3</f>
        <v>0</v>
      </c>
      <c r="Y25" s="277">
        <f>+'5. Flujo Agrícola'!Z3*'3. Matriz I-C-B'!$C3</f>
        <v>0</v>
      </c>
      <c r="Z25" s="277">
        <f>+'5. Flujo Agrícola'!AA3*'3. Matriz I-C-B'!$C3</f>
        <v>0</v>
      </c>
      <c r="AA25" s="277">
        <f>+'5. Flujo Agrícola'!AB3*'3. Matriz I-C-B'!$C3</f>
        <v>0</v>
      </c>
      <c r="AB25" s="277">
        <f>+'5. Flujo Agrícola'!AC3*'3. Matriz I-C-B'!$C3</f>
        <v>0</v>
      </c>
      <c r="AC25" s="277">
        <f>+'5. Flujo Agrícola'!AD3*'3. Matriz I-C-B'!$C3</f>
        <v>0</v>
      </c>
      <c r="AD25" s="277">
        <f>+'5. Flujo Agrícola'!AE3*'3. Matriz I-C-B'!$C3</f>
        <v>0</v>
      </c>
      <c r="AE25" s="277">
        <f>+'5. Flujo Agrícola'!AF3*'3. Matriz I-C-B'!$C3</f>
        <v>0</v>
      </c>
      <c r="AF25" s="278">
        <f>+'5. Flujo Agrícola'!AG3*'3. Matriz I-C-B'!$C3</f>
        <v>0</v>
      </c>
    </row>
    <row r="26" spans="1:32" x14ac:dyDescent="0.25">
      <c r="A26" s="275" t="str">
        <f t="shared" ref="A26:A40" si="1">+A7</f>
        <v>Forraje</v>
      </c>
      <c r="B26" s="277">
        <f>+'5. Flujo Agrícola'!C4*'3. Matriz I-C-B'!$C4</f>
        <v>2277854.3320000004</v>
      </c>
      <c r="C26" s="277">
        <f>+'5. Flujo Agrícola'!D4*'3. Matriz I-C-B'!$C4</f>
        <v>2277854.3320000004</v>
      </c>
      <c r="D26" s="277">
        <f>+'5. Flujo Agrícola'!E4*'3. Matriz I-C-B'!$C4</f>
        <v>2277854.3320000004</v>
      </c>
      <c r="E26" s="277">
        <f>+'5. Flujo Agrícola'!F4*'3. Matriz I-C-B'!$C4</f>
        <v>2277854.3320000004</v>
      </c>
      <c r="F26" s="277">
        <f>+'5. Flujo Agrícola'!G4*'3. Matriz I-C-B'!$C4</f>
        <v>2277854.3320000004</v>
      </c>
      <c r="G26" s="277">
        <f>+'5. Flujo Agrícola'!H4*'3. Matriz I-C-B'!$C4</f>
        <v>2277854.3320000004</v>
      </c>
      <c r="H26" s="277">
        <f>+'5. Flujo Agrícola'!I4*'3. Matriz I-C-B'!$C4</f>
        <v>2277854.3320000004</v>
      </c>
      <c r="I26" s="277">
        <f>+'5. Flujo Agrícola'!J4*'3. Matriz I-C-B'!$C4</f>
        <v>2277854.3320000004</v>
      </c>
      <c r="J26" s="277">
        <f>+'5. Flujo Agrícola'!K4*'3. Matriz I-C-B'!$C4</f>
        <v>2277854.3320000004</v>
      </c>
      <c r="K26" s="277">
        <f>+'5. Flujo Agrícola'!L4*'3. Matriz I-C-B'!$C4</f>
        <v>2277854.3320000004</v>
      </c>
      <c r="L26" s="277">
        <f>+'5. Flujo Agrícola'!M4*'3. Matriz I-C-B'!$C4</f>
        <v>2277854.3320000004</v>
      </c>
      <c r="M26" s="277">
        <f>+'5. Flujo Agrícola'!N4*'3. Matriz I-C-B'!$C4</f>
        <v>2277854.3320000004</v>
      </c>
      <c r="N26" s="277">
        <f>+'5. Flujo Agrícola'!O4*'3. Matriz I-C-B'!$C4</f>
        <v>2277854.3320000004</v>
      </c>
      <c r="O26" s="277">
        <f>+'5. Flujo Agrícola'!P4*'3. Matriz I-C-B'!$C4</f>
        <v>2277854.3320000004</v>
      </c>
      <c r="P26" s="277">
        <f>+'5. Flujo Agrícola'!Q4*'3. Matriz I-C-B'!$C4</f>
        <v>2277854.3320000004</v>
      </c>
      <c r="Q26" s="277">
        <f>+'5. Flujo Agrícola'!R4*'3. Matriz I-C-B'!$C4</f>
        <v>2277854.3320000004</v>
      </c>
      <c r="R26" s="277">
        <f>+'5. Flujo Agrícola'!S4*'3. Matriz I-C-B'!$C4</f>
        <v>2277854.3320000004</v>
      </c>
      <c r="S26" s="277">
        <f>+'5. Flujo Agrícola'!T4*'3. Matriz I-C-B'!$C4</f>
        <v>2277854.3320000004</v>
      </c>
      <c r="T26" s="277">
        <f>+'5. Flujo Agrícola'!U4*'3. Matriz I-C-B'!$C4</f>
        <v>2277854.3320000004</v>
      </c>
      <c r="U26" s="277">
        <f>+'5. Flujo Agrícola'!V4*'3. Matriz I-C-B'!$C4</f>
        <v>2277854.3320000004</v>
      </c>
      <c r="V26" s="277">
        <f>+'5. Flujo Agrícola'!W4*'3. Matriz I-C-B'!$C4</f>
        <v>2277854.3320000004</v>
      </c>
      <c r="W26" s="277">
        <f>+'5. Flujo Agrícola'!X4*'3. Matriz I-C-B'!$C4</f>
        <v>2277854.3320000004</v>
      </c>
      <c r="X26" s="277">
        <f>+'5. Flujo Agrícola'!Y4*'3. Matriz I-C-B'!$C4</f>
        <v>2277854.3320000004</v>
      </c>
      <c r="Y26" s="277">
        <f>+'5. Flujo Agrícola'!Z4*'3. Matriz I-C-B'!$C4</f>
        <v>2277854.3320000004</v>
      </c>
      <c r="Z26" s="277">
        <f>+'5. Flujo Agrícola'!AA4*'3. Matriz I-C-B'!$C4</f>
        <v>2277854.3320000004</v>
      </c>
      <c r="AA26" s="277">
        <f>+'5. Flujo Agrícola'!AB4*'3. Matriz I-C-B'!$C4</f>
        <v>2277854.3320000004</v>
      </c>
      <c r="AB26" s="277">
        <f>+'5. Flujo Agrícola'!AC4*'3. Matriz I-C-B'!$C4</f>
        <v>2277854.3320000004</v>
      </c>
      <c r="AC26" s="277">
        <f>+'5. Flujo Agrícola'!AD4*'3. Matriz I-C-B'!$C4</f>
        <v>2277854.3320000004</v>
      </c>
      <c r="AD26" s="277">
        <f>+'5. Flujo Agrícola'!AE4*'3. Matriz I-C-B'!$C4</f>
        <v>2277854.3320000004</v>
      </c>
      <c r="AE26" s="277">
        <f>+'5. Flujo Agrícola'!AF4*'3. Matriz I-C-B'!$C4</f>
        <v>2277854.3320000004</v>
      </c>
      <c r="AF26" s="278">
        <f>+'5. Flujo Agrícola'!AG4*'3. Matriz I-C-B'!$C4</f>
        <v>2277854.3320000004</v>
      </c>
    </row>
    <row r="27" spans="1:32" x14ac:dyDescent="0.25">
      <c r="A27" s="275" t="str">
        <f t="shared" si="1"/>
        <v>Zapallo camote</v>
      </c>
      <c r="B27" s="277">
        <f ca="1">+'5. Flujo Agrícola'!C5*'3. Matriz I-C-B'!$C5</f>
        <v>5040070.9823134011</v>
      </c>
      <c r="C27" s="277">
        <f ca="1">+'5. Flujo Agrícola'!D5*'3. Matriz I-C-B'!$C5</f>
        <v>5040070.9823134011</v>
      </c>
      <c r="D27" s="277">
        <f ca="1">+'5. Flujo Agrícola'!E5*'3. Matriz I-C-B'!$C5</f>
        <v>5040070.9823134011</v>
      </c>
      <c r="E27" s="277">
        <f ca="1">+'5. Flujo Agrícola'!F5*'3. Matriz I-C-B'!$C5</f>
        <v>5040070.9823134011</v>
      </c>
      <c r="F27" s="277">
        <f ca="1">+'5. Flujo Agrícola'!G5*'3. Matriz I-C-B'!$C5</f>
        <v>5040070.9823134011</v>
      </c>
      <c r="G27" s="277">
        <f ca="1">+'5. Flujo Agrícola'!H5*'3. Matriz I-C-B'!$C5</f>
        <v>5040070.9823134011</v>
      </c>
      <c r="H27" s="277">
        <f ca="1">+'5. Flujo Agrícola'!I5*'3. Matriz I-C-B'!$C5</f>
        <v>5040070.9823134011</v>
      </c>
      <c r="I27" s="277">
        <f ca="1">+'5. Flujo Agrícola'!J5*'3. Matriz I-C-B'!$C5</f>
        <v>5040070.9823134011</v>
      </c>
      <c r="J27" s="277">
        <f ca="1">+'5. Flujo Agrícola'!K5*'3. Matriz I-C-B'!$C5</f>
        <v>5040070.9823134011</v>
      </c>
      <c r="K27" s="277">
        <f ca="1">+'5. Flujo Agrícola'!L5*'3. Matriz I-C-B'!$C5</f>
        <v>5040070.9823134011</v>
      </c>
      <c r="L27" s="277">
        <f ca="1">+'5. Flujo Agrícola'!M5*'3. Matriz I-C-B'!$C5</f>
        <v>5040070.9823134011</v>
      </c>
      <c r="M27" s="277">
        <f ca="1">+'5. Flujo Agrícola'!N5*'3. Matriz I-C-B'!$C5</f>
        <v>5040070.9823134011</v>
      </c>
      <c r="N27" s="277">
        <f ca="1">+'5. Flujo Agrícola'!O5*'3. Matriz I-C-B'!$C5</f>
        <v>5040070.9823134011</v>
      </c>
      <c r="O27" s="277">
        <f ca="1">+'5. Flujo Agrícola'!P5*'3. Matriz I-C-B'!$C5</f>
        <v>5040070.9823134011</v>
      </c>
      <c r="P27" s="277">
        <f ca="1">+'5. Flujo Agrícola'!Q5*'3. Matriz I-C-B'!$C5</f>
        <v>5040070.9823134011</v>
      </c>
      <c r="Q27" s="277">
        <f ca="1">+'5. Flujo Agrícola'!R5*'3. Matriz I-C-B'!$C5</f>
        <v>5040070.9823134011</v>
      </c>
      <c r="R27" s="277">
        <f ca="1">+'5. Flujo Agrícola'!S5*'3. Matriz I-C-B'!$C5</f>
        <v>5040070.9823134011</v>
      </c>
      <c r="S27" s="277">
        <f ca="1">+'5. Flujo Agrícola'!T5*'3. Matriz I-C-B'!$C5</f>
        <v>5040070.9823134011</v>
      </c>
      <c r="T27" s="277">
        <f ca="1">+'5. Flujo Agrícola'!U5*'3. Matriz I-C-B'!$C5</f>
        <v>5040070.9823134011</v>
      </c>
      <c r="U27" s="277">
        <f ca="1">+'5. Flujo Agrícola'!V5*'3. Matriz I-C-B'!$C5</f>
        <v>5040070.9823134011</v>
      </c>
      <c r="V27" s="277">
        <f ca="1">+'5. Flujo Agrícola'!W5*'3. Matriz I-C-B'!$C5</f>
        <v>5040070.9823134011</v>
      </c>
      <c r="W27" s="277">
        <f ca="1">+'5. Flujo Agrícola'!X5*'3. Matriz I-C-B'!$C5</f>
        <v>5040070.9823134011</v>
      </c>
      <c r="X27" s="277">
        <f ca="1">+'5. Flujo Agrícola'!Y5*'3. Matriz I-C-B'!$C5</f>
        <v>5040070.9823134011</v>
      </c>
      <c r="Y27" s="277">
        <f ca="1">+'5. Flujo Agrícola'!Z5*'3. Matriz I-C-B'!$C5</f>
        <v>5040070.9823134011</v>
      </c>
      <c r="Z27" s="277">
        <f ca="1">+'5. Flujo Agrícola'!AA5*'3. Matriz I-C-B'!$C5</f>
        <v>5040070.9823134011</v>
      </c>
      <c r="AA27" s="277">
        <f ca="1">+'5. Flujo Agrícola'!AB5*'3. Matriz I-C-B'!$C5</f>
        <v>5040070.9823134011</v>
      </c>
      <c r="AB27" s="277">
        <f ca="1">+'5. Flujo Agrícola'!AC5*'3. Matriz I-C-B'!$C5</f>
        <v>5040070.9823134011</v>
      </c>
      <c r="AC27" s="277">
        <f ca="1">+'5. Flujo Agrícola'!AD5*'3. Matriz I-C-B'!$C5</f>
        <v>5040070.9823134011</v>
      </c>
      <c r="AD27" s="277">
        <f ca="1">+'5. Flujo Agrícola'!AE5*'3. Matriz I-C-B'!$C5</f>
        <v>5040070.9823134011</v>
      </c>
      <c r="AE27" s="277">
        <f ca="1">+'5. Flujo Agrícola'!AF5*'3. Matriz I-C-B'!$C5</f>
        <v>5040070.9823134011</v>
      </c>
      <c r="AF27" s="278">
        <f ca="1">+'5. Flujo Agrícola'!AG5*'3. Matriz I-C-B'!$C5</f>
        <v>5040070.9823134011</v>
      </c>
    </row>
    <row r="28" spans="1:32" x14ac:dyDescent="0.25">
      <c r="A28" s="275" t="str">
        <f t="shared" si="1"/>
        <v>Arveja</v>
      </c>
      <c r="B28" s="277">
        <f ca="1">+'5. Flujo Agrícola'!C6*'3. Matriz I-C-B'!$C6</f>
        <v>30936071.002690841</v>
      </c>
      <c r="C28" s="277">
        <f ca="1">+'5. Flujo Agrícola'!D6*'3. Matriz I-C-B'!$C6</f>
        <v>30936071.002690841</v>
      </c>
      <c r="D28" s="277">
        <f ca="1">+'5. Flujo Agrícola'!E6*'3. Matriz I-C-B'!$C6</f>
        <v>30936071.002690841</v>
      </c>
      <c r="E28" s="277">
        <f ca="1">+'5. Flujo Agrícola'!F6*'3. Matriz I-C-B'!$C6</f>
        <v>30936071.002690841</v>
      </c>
      <c r="F28" s="277">
        <f ca="1">+'5. Flujo Agrícola'!G6*'3. Matriz I-C-B'!$C6</f>
        <v>30936071.002690841</v>
      </c>
      <c r="G28" s="277">
        <f ca="1">+'5. Flujo Agrícola'!H6*'3. Matriz I-C-B'!$C6</f>
        <v>30936071.002690841</v>
      </c>
      <c r="H28" s="277">
        <f ca="1">+'5. Flujo Agrícola'!I6*'3. Matriz I-C-B'!$C6</f>
        <v>30936071.002690841</v>
      </c>
      <c r="I28" s="277">
        <f ca="1">+'5. Flujo Agrícola'!J6*'3. Matriz I-C-B'!$C6</f>
        <v>30936071.002690841</v>
      </c>
      <c r="J28" s="277">
        <f ca="1">+'5. Flujo Agrícola'!K6*'3. Matriz I-C-B'!$C6</f>
        <v>30936071.002690841</v>
      </c>
      <c r="K28" s="277">
        <f ca="1">+'5. Flujo Agrícola'!L6*'3. Matriz I-C-B'!$C6</f>
        <v>30936071.002690841</v>
      </c>
      <c r="L28" s="277">
        <f ca="1">+'5. Flujo Agrícola'!M6*'3. Matriz I-C-B'!$C6</f>
        <v>30936071.002690841</v>
      </c>
      <c r="M28" s="277">
        <f ca="1">+'5. Flujo Agrícola'!N6*'3. Matriz I-C-B'!$C6</f>
        <v>30936071.002690841</v>
      </c>
      <c r="N28" s="277">
        <f ca="1">+'5. Flujo Agrícola'!O6*'3. Matriz I-C-B'!$C6</f>
        <v>30936071.002690841</v>
      </c>
      <c r="O28" s="277">
        <f ca="1">+'5. Flujo Agrícola'!P6*'3. Matriz I-C-B'!$C6</f>
        <v>30936071.002690841</v>
      </c>
      <c r="P28" s="277">
        <f ca="1">+'5. Flujo Agrícola'!Q6*'3. Matriz I-C-B'!$C6</f>
        <v>30936071.002690841</v>
      </c>
      <c r="Q28" s="277">
        <f ca="1">+'5. Flujo Agrícola'!R6*'3. Matriz I-C-B'!$C6</f>
        <v>30936071.002690841</v>
      </c>
      <c r="R28" s="277">
        <f ca="1">+'5. Flujo Agrícola'!S6*'3. Matriz I-C-B'!$C6</f>
        <v>30936071.002690841</v>
      </c>
      <c r="S28" s="277">
        <f ca="1">+'5. Flujo Agrícola'!T6*'3. Matriz I-C-B'!$C6</f>
        <v>30936071.002690841</v>
      </c>
      <c r="T28" s="277">
        <f ca="1">+'5. Flujo Agrícola'!U6*'3. Matriz I-C-B'!$C6</f>
        <v>30936071.002690841</v>
      </c>
      <c r="U28" s="277">
        <f ca="1">+'5. Flujo Agrícola'!V6*'3. Matriz I-C-B'!$C6</f>
        <v>30936071.002690841</v>
      </c>
      <c r="V28" s="277">
        <f ca="1">+'5. Flujo Agrícola'!W6*'3. Matriz I-C-B'!$C6</f>
        <v>30936071.002690841</v>
      </c>
      <c r="W28" s="277">
        <f ca="1">+'5. Flujo Agrícola'!X6*'3. Matriz I-C-B'!$C6</f>
        <v>30936071.002690841</v>
      </c>
      <c r="X28" s="277">
        <f ca="1">+'5. Flujo Agrícola'!Y6*'3. Matriz I-C-B'!$C6</f>
        <v>30936071.002690841</v>
      </c>
      <c r="Y28" s="277">
        <f ca="1">+'5. Flujo Agrícola'!Z6*'3. Matriz I-C-B'!$C6</f>
        <v>30936071.002690841</v>
      </c>
      <c r="Z28" s="277">
        <f ca="1">+'5. Flujo Agrícola'!AA6*'3. Matriz I-C-B'!$C6</f>
        <v>30936071.002690841</v>
      </c>
      <c r="AA28" s="277">
        <f ca="1">+'5. Flujo Agrícola'!AB6*'3. Matriz I-C-B'!$C6</f>
        <v>30936071.002690841</v>
      </c>
      <c r="AB28" s="277">
        <f ca="1">+'5. Flujo Agrícola'!AC6*'3. Matriz I-C-B'!$C6</f>
        <v>30936071.002690841</v>
      </c>
      <c r="AC28" s="277">
        <f ca="1">+'5. Flujo Agrícola'!AD6*'3. Matriz I-C-B'!$C6</f>
        <v>30936071.002690841</v>
      </c>
      <c r="AD28" s="277">
        <f ca="1">+'5. Flujo Agrícola'!AE6*'3. Matriz I-C-B'!$C6</f>
        <v>30936071.002690841</v>
      </c>
      <c r="AE28" s="277">
        <f ca="1">+'5. Flujo Agrícola'!AF6*'3. Matriz I-C-B'!$C6</f>
        <v>30936071.002690841</v>
      </c>
      <c r="AF28" s="278">
        <f ca="1">+'5. Flujo Agrícola'!AG6*'3. Matriz I-C-B'!$C6</f>
        <v>30936071.002690841</v>
      </c>
    </row>
    <row r="29" spans="1:32" x14ac:dyDescent="0.25">
      <c r="A29" s="275" t="str">
        <f t="shared" si="1"/>
        <v>Cebolla</v>
      </c>
      <c r="B29" s="277">
        <f ca="1">+'5. Flujo Agrícola'!C7*'3. Matriz I-C-B'!$C7</f>
        <v>131835296.12757583</v>
      </c>
      <c r="C29" s="277">
        <f ca="1">+'5. Flujo Agrícola'!D7*'3. Matriz I-C-B'!$C7</f>
        <v>131835296.12757583</v>
      </c>
      <c r="D29" s="277">
        <f ca="1">+'5. Flujo Agrícola'!E7*'3. Matriz I-C-B'!$C7</f>
        <v>131835296.12757583</v>
      </c>
      <c r="E29" s="277">
        <f ca="1">+'5. Flujo Agrícola'!F7*'3. Matriz I-C-B'!$C7</f>
        <v>131835296.12757583</v>
      </c>
      <c r="F29" s="277">
        <f ca="1">+'5. Flujo Agrícola'!G7*'3. Matriz I-C-B'!$C7</f>
        <v>131835296.12757583</v>
      </c>
      <c r="G29" s="277">
        <f ca="1">+'5. Flujo Agrícola'!H7*'3. Matriz I-C-B'!$C7</f>
        <v>131835296.12757583</v>
      </c>
      <c r="H29" s="277">
        <f ca="1">+'5. Flujo Agrícola'!I7*'3. Matriz I-C-B'!$C7</f>
        <v>131835296.12757583</v>
      </c>
      <c r="I29" s="277">
        <f ca="1">+'5. Flujo Agrícola'!J7*'3. Matriz I-C-B'!$C7</f>
        <v>131835296.12757583</v>
      </c>
      <c r="J29" s="277">
        <f ca="1">+'5. Flujo Agrícola'!K7*'3. Matriz I-C-B'!$C7</f>
        <v>131835296.12757583</v>
      </c>
      <c r="K29" s="277">
        <f ca="1">+'5. Flujo Agrícola'!L7*'3. Matriz I-C-B'!$C7</f>
        <v>131835296.12757583</v>
      </c>
      <c r="L29" s="277">
        <f ca="1">+'5. Flujo Agrícola'!M7*'3. Matriz I-C-B'!$C7</f>
        <v>131835296.12757583</v>
      </c>
      <c r="M29" s="277">
        <f ca="1">+'5. Flujo Agrícola'!N7*'3. Matriz I-C-B'!$C7</f>
        <v>131835296.12757583</v>
      </c>
      <c r="N29" s="277">
        <f ca="1">+'5. Flujo Agrícola'!O7*'3. Matriz I-C-B'!$C7</f>
        <v>131835296.12757583</v>
      </c>
      <c r="O29" s="277">
        <f ca="1">+'5. Flujo Agrícola'!P7*'3. Matriz I-C-B'!$C7</f>
        <v>131835296.12757583</v>
      </c>
      <c r="P29" s="277">
        <f ca="1">+'5. Flujo Agrícola'!Q7*'3. Matriz I-C-B'!$C7</f>
        <v>131835296.12757583</v>
      </c>
      <c r="Q29" s="277">
        <f ca="1">+'5. Flujo Agrícola'!R7*'3. Matriz I-C-B'!$C7</f>
        <v>131835296.12757583</v>
      </c>
      <c r="R29" s="277">
        <f ca="1">+'5. Flujo Agrícola'!S7*'3. Matriz I-C-B'!$C7</f>
        <v>131835296.12757583</v>
      </c>
      <c r="S29" s="277">
        <f ca="1">+'5. Flujo Agrícola'!T7*'3. Matriz I-C-B'!$C7</f>
        <v>131835296.12757583</v>
      </c>
      <c r="T29" s="277">
        <f ca="1">+'5. Flujo Agrícola'!U7*'3. Matriz I-C-B'!$C7</f>
        <v>131835296.12757583</v>
      </c>
      <c r="U29" s="277">
        <f ca="1">+'5. Flujo Agrícola'!V7*'3. Matriz I-C-B'!$C7</f>
        <v>131835296.12757583</v>
      </c>
      <c r="V29" s="277">
        <f ca="1">+'5. Flujo Agrícola'!W7*'3. Matriz I-C-B'!$C7</f>
        <v>131835296.12757583</v>
      </c>
      <c r="W29" s="277">
        <f ca="1">+'5. Flujo Agrícola'!X7*'3. Matriz I-C-B'!$C7</f>
        <v>131835296.12757583</v>
      </c>
      <c r="X29" s="277">
        <f ca="1">+'5. Flujo Agrícola'!Y7*'3. Matriz I-C-B'!$C7</f>
        <v>131835296.12757583</v>
      </c>
      <c r="Y29" s="277">
        <f ca="1">+'5. Flujo Agrícola'!Z7*'3. Matriz I-C-B'!$C7</f>
        <v>131835296.12757583</v>
      </c>
      <c r="Z29" s="277">
        <f ca="1">+'5. Flujo Agrícola'!AA7*'3. Matriz I-C-B'!$C7</f>
        <v>131835296.12757583</v>
      </c>
      <c r="AA29" s="277">
        <f ca="1">+'5. Flujo Agrícola'!AB7*'3. Matriz I-C-B'!$C7</f>
        <v>131835296.12757583</v>
      </c>
      <c r="AB29" s="277">
        <f ca="1">+'5. Flujo Agrícola'!AC7*'3. Matriz I-C-B'!$C7</f>
        <v>131835296.12757583</v>
      </c>
      <c r="AC29" s="277">
        <f ca="1">+'5. Flujo Agrícola'!AD7*'3. Matriz I-C-B'!$C7</f>
        <v>131835296.12757583</v>
      </c>
      <c r="AD29" s="277">
        <f ca="1">+'5. Flujo Agrícola'!AE7*'3. Matriz I-C-B'!$C7</f>
        <v>131835296.12757583</v>
      </c>
      <c r="AE29" s="277">
        <f ca="1">+'5. Flujo Agrícola'!AF7*'3. Matriz I-C-B'!$C7</f>
        <v>131835296.12757583</v>
      </c>
      <c r="AF29" s="278">
        <f ca="1">+'5. Flujo Agrícola'!AG7*'3. Matriz I-C-B'!$C7</f>
        <v>131835296.12757583</v>
      </c>
    </row>
    <row r="30" spans="1:32" x14ac:dyDescent="0.25">
      <c r="A30" s="275" t="str">
        <f t="shared" si="1"/>
        <v>Lechuga</v>
      </c>
      <c r="B30" s="277">
        <f ca="1">+'5. Flujo Agrícola'!C8*'3. Matriz I-C-B'!$C8</f>
        <v>2839743.4498074288</v>
      </c>
      <c r="C30" s="277">
        <f ca="1">+'5. Flujo Agrícola'!D8*'3. Matriz I-C-B'!$C8</f>
        <v>2839743.4498074288</v>
      </c>
      <c r="D30" s="277">
        <f ca="1">+'5. Flujo Agrícola'!E8*'3. Matriz I-C-B'!$C8</f>
        <v>2839743.4498074288</v>
      </c>
      <c r="E30" s="277">
        <f ca="1">+'5. Flujo Agrícola'!F8*'3. Matriz I-C-B'!$C8</f>
        <v>2839743.4498074288</v>
      </c>
      <c r="F30" s="277">
        <f ca="1">+'5. Flujo Agrícola'!G8*'3. Matriz I-C-B'!$C8</f>
        <v>2839743.4498074288</v>
      </c>
      <c r="G30" s="277">
        <f ca="1">+'5. Flujo Agrícola'!H8*'3. Matriz I-C-B'!$C8</f>
        <v>2839743.4498074288</v>
      </c>
      <c r="H30" s="277">
        <f ca="1">+'5. Flujo Agrícola'!I8*'3. Matriz I-C-B'!$C8</f>
        <v>2839743.4498074288</v>
      </c>
      <c r="I30" s="277">
        <f ca="1">+'5. Flujo Agrícola'!J8*'3. Matriz I-C-B'!$C8</f>
        <v>2839743.4498074288</v>
      </c>
      <c r="J30" s="277">
        <f ca="1">+'5. Flujo Agrícola'!K8*'3. Matriz I-C-B'!$C8</f>
        <v>2839743.4498074288</v>
      </c>
      <c r="K30" s="277">
        <f ca="1">+'5. Flujo Agrícola'!L8*'3. Matriz I-C-B'!$C8</f>
        <v>2839743.4498074288</v>
      </c>
      <c r="L30" s="277">
        <f ca="1">+'5. Flujo Agrícola'!M8*'3. Matriz I-C-B'!$C8</f>
        <v>2839743.4498074288</v>
      </c>
      <c r="M30" s="277">
        <f ca="1">+'5. Flujo Agrícola'!N8*'3. Matriz I-C-B'!$C8</f>
        <v>2839743.4498074288</v>
      </c>
      <c r="N30" s="277">
        <f ca="1">+'5. Flujo Agrícola'!O8*'3. Matriz I-C-B'!$C8</f>
        <v>2839743.4498074288</v>
      </c>
      <c r="O30" s="277">
        <f ca="1">+'5. Flujo Agrícola'!P8*'3. Matriz I-C-B'!$C8</f>
        <v>2839743.4498074288</v>
      </c>
      <c r="P30" s="277">
        <f ca="1">+'5. Flujo Agrícola'!Q8*'3. Matriz I-C-B'!$C8</f>
        <v>2839743.4498074288</v>
      </c>
      <c r="Q30" s="277">
        <f ca="1">+'5. Flujo Agrícola'!R8*'3. Matriz I-C-B'!$C8</f>
        <v>2839743.4498074288</v>
      </c>
      <c r="R30" s="277">
        <f ca="1">+'5. Flujo Agrícola'!S8*'3. Matriz I-C-B'!$C8</f>
        <v>2839743.4498074288</v>
      </c>
      <c r="S30" s="277">
        <f ca="1">+'5. Flujo Agrícola'!T8*'3. Matriz I-C-B'!$C8</f>
        <v>2839743.4498074288</v>
      </c>
      <c r="T30" s="277">
        <f ca="1">+'5. Flujo Agrícola'!U8*'3. Matriz I-C-B'!$C8</f>
        <v>2839743.4498074288</v>
      </c>
      <c r="U30" s="277">
        <f ca="1">+'5. Flujo Agrícola'!V8*'3. Matriz I-C-B'!$C8</f>
        <v>2839743.4498074288</v>
      </c>
      <c r="V30" s="277">
        <f ca="1">+'5. Flujo Agrícola'!W8*'3. Matriz I-C-B'!$C8</f>
        <v>2839743.4498074288</v>
      </c>
      <c r="W30" s="277">
        <f ca="1">+'5. Flujo Agrícola'!X8*'3. Matriz I-C-B'!$C8</f>
        <v>2839743.4498074288</v>
      </c>
      <c r="X30" s="277">
        <f ca="1">+'5. Flujo Agrícola'!Y8*'3. Matriz I-C-B'!$C8</f>
        <v>2839743.4498074288</v>
      </c>
      <c r="Y30" s="277">
        <f ca="1">+'5. Flujo Agrícola'!Z8*'3. Matriz I-C-B'!$C8</f>
        <v>2839743.4498074288</v>
      </c>
      <c r="Z30" s="277">
        <f ca="1">+'5. Flujo Agrícola'!AA8*'3. Matriz I-C-B'!$C8</f>
        <v>2839743.4498074288</v>
      </c>
      <c r="AA30" s="277">
        <f ca="1">+'5. Flujo Agrícola'!AB8*'3. Matriz I-C-B'!$C8</f>
        <v>2839743.4498074288</v>
      </c>
      <c r="AB30" s="277">
        <f ca="1">+'5. Flujo Agrícola'!AC8*'3. Matriz I-C-B'!$C8</f>
        <v>2839743.4498074288</v>
      </c>
      <c r="AC30" s="277">
        <f ca="1">+'5. Flujo Agrícola'!AD8*'3. Matriz I-C-B'!$C8</f>
        <v>2839743.4498074288</v>
      </c>
      <c r="AD30" s="277">
        <f ca="1">+'5. Flujo Agrícola'!AE8*'3. Matriz I-C-B'!$C8</f>
        <v>2839743.4498074288</v>
      </c>
      <c r="AE30" s="277">
        <f ca="1">+'5. Flujo Agrícola'!AF8*'3. Matriz I-C-B'!$C8</f>
        <v>2839743.4498074288</v>
      </c>
      <c r="AF30" s="278">
        <f ca="1">+'5. Flujo Agrícola'!AG8*'3. Matriz I-C-B'!$C8</f>
        <v>2839743.4498074288</v>
      </c>
    </row>
    <row r="31" spans="1:32" x14ac:dyDescent="0.25">
      <c r="A31" s="275" t="str">
        <f t="shared" si="1"/>
        <v>Melón</v>
      </c>
      <c r="B31" s="277">
        <f ca="1">+'5. Flujo Agrícola'!C9*'3. Matriz I-C-B'!$C9</f>
        <v>10935083.263453757</v>
      </c>
      <c r="C31" s="277">
        <f ca="1">+'5. Flujo Agrícola'!D9*'3. Matriz I-C-B'!$C9</f>
        <v>10935083.263453757</v>
      </c>
      <c r="D31" s="277">
        <f ca="1">+'5. Flujo Agrícola'!E9*'3. Matriz I-C-B'!$C9</f>
        <v>10935083.263453757</v>
      </c>
      <c r="E31" s="277">
        <f ca="1">+'5. Flujo Agrícola'!F9*'3. Matriz I-C-B'!$C9</f>
        <v>10935083.263453757</v>
      </c>
      <c r="F31" s="277">
        <f ca="1">+'5. Flujo Agrícola'!G9*'3. Matriz I-C-B'!$C9</f>
        <v>10935083.263453757</v>
      </c>
      <c r="G31" s="277">
        <f ca="1">+'5. Flujo Agrícola'!H9*'3. Matriz I-C-B'!$C9</f>
        <v>10935083.263453757</v>
      </c>
      <c r="H31" s="277">
        <f ca="1">+'5. Flujo Agrícola'!I9*'3. Matriz I-C-B'!$C9</f>
        <v>10935083.263453757</v>
      </c>
      <c r="I31" s="277">
        <f ca="1">+'5. Flujo Agrícola'!J9*'3. Matriz I-C-B'!$C9</f>
        <v>10935083.263453757</v>
      </c>
      <c r="J31" s="277">
        <f ca="1">+'5. Flujo Agrícola'!K9*'3. Matriz I-C-B'!$C9</f>
        <v>10935083.263453757</v>
      </c>
      <c r="K31" s="277">
        <f ca="1">+'5. Flujo Agrícola'!L9*'3. Matriz I-C-B'!$C9</f>
        <v>10935083.263453757</v>
      </c>
      <c r="L31" s="277">
        <f ca="1">+'5. Flujo Agrícola'!M9*'3. Matriz I-C-B'!$C9</f>
        <v>10935083.263453757</v>
      </c>
      <c r="M31" s="277">
        <f ca="1">+'5. Flujo Agrícola'!N9*'3. Matriz I-C-B'!$C9</f>
        <v>10935083.263453757</v>
      </c>
      <c r="N31" s="277">
        <f ca="1">+'5. Flujo Agrícola'!O9*'3. Matriz I-C-B'!$C9</f>
        <v>10935083.263453757</v>
      </c>
      <c r="O31" s="277">
        <f ca="1">+'5. Flujo Agrícola'!P9*'3. Matriz I-C-B'!$C9</f>
        <v>10935083.263453757</v>
      </c>
      <c r="P31" s="277">
        <f ca="1">+'5. Flujo Agrícola'!Q9*'3. Matriz I-C-B'!$C9</f>
        <v>10935083.263453757</v>
      </c>
      <c r="Q31" s="277">
        <f ca="1">+'5. Flujo Agrícola'!R9*'3. Matriz I-C-B'!$C9</f>
        <v>10935083.263453757</v>
      </c>
      <c r="R31" s="277">
        <f ca="1">+'5. Flujo Agrícola'!S9*'3. Matriz I-C-B'!$C9</f>
        <v>10935083.263453757</v>
      </c>
      <c r="S31" s="277">
        <f ca="1">+'5. Flujo Agrícola'!T9*'3. Matriz I-C-B'!$C9</f>
        <v>10935083.263453757</v>
      </c>
      <c r="T31" s="277">
        <f ca="1">+'5. Flujo Agrícola'!U9*'3. Matriz I-C-B'!$C9</f>
        <v>10935083.263453757</v>
      </c>
      <c r="U31" s="277">
        <f ca="1">+'5. Flujo Agrícola'!V9*'3. Matriz I-C-B'!$C9</f>
        <v>10935083.263453757</v>
      </c>
      <c r="V31" s="277">
        <f ca="1">+'5. Flujo Agrícola'!W9*'3. Matriz I-C-B'!$C9</f>
        <v>10935083.263453757</v>
      </c>
      <c r="W31" s="277">
        <f ca="1">+'5. Flujo Agrícola'!X9*'3. Matriz I-C-B'!$C9</f>
        <v>10935083.263453757</v>
      </c>
      <c r="X31" s="277">
        <f ca="1">+'5. Flujo Agrícola'!Y9*'3. Matriz I-C-B'!$C9</f>
        <v>10935083.263453757</v>
      </c>
      <c r="Y31" s="277">
        <f ca="1">+'5. Flujo Agrícola'!Z9*'3. Matriz I-C-B'!$C9</f>
        <v>10935083.263453757</v>
      </c>
      <c r="Z31" s="277">
        <f ca="1">+'5. Flujo Agrícola'!AA9*'3. Matriz I-C-B'!$C9</f>
        <v>10935083.263453757</v>
      </c>
      <c r="AA31" s="277">
        <f ca="1">+'5. Flujo Agrícola'!AB9*'3. Matriz I-C-B'!$C9</f>
        <v>10935083.263453757</v>
      </c>
      <c r="AB31" s="277">
        <f ca="1">+'5. Flujo Agrícola'!AC9*'3. Matriz I-C-B'!$C9</f>
        <v>10935083.263453757</v>
      </c>
      <c r="AC31" s="277">
        <f ca="1">+'5. Flujo Agrícola'!AD9*'3. Matriz I-C-B'!$C9</f>
        <v>10935083.263453757</v>
      </c>
      <c r="AD31" s="277">
        <f ca="1">+'5. Flujo Agrícola'!AE9*'3. Matriz I-C-B'!$C9</f>
        <v>10935083.263453757</v>
      </c>
      <c r="AE31" s="277">
        <f ca="1">+'5. Flujo Agrícola'!AF9*'3. Matriz I-C-B'!$C9</f>
        <v>10935083.263453757</v>
      </c>
      <c r="AF31" s="278">
        <f ca="1">+'5. Flujo Agrícola'!AG9*'3. Matriz I-C-B'!$C9</f>
        <v>10935083.263453757</v>
      </c>
    </row>
    <row r="32" spans="1:32" x14ac:dyDescent="0.25">
      <c r="A32" s="275" t="str">
        <f t="shared" si="1"/>
        <v>Poroto verde</v>
      </c>
      <c r="B32" s="277">
        <f ca="1">+'5. Flujo Agrícola'!C10*'3. Matriz I-C-B'!$C10</f>
        <v>18245341.320160497</v>
      </c>
      <c r="C32" s="277">
        <f ca="1">+'5. Flujo Agrícola'!D10*'3. Matriz I-C-B'!$C10</f>
        <v>18245341.320160497</v>
      </c>
      <c r="D32" s="277">
        <f ca="1">+'5. Flujo Agrícola'!E10*'3. Matriz I-C-B'!$C10</f>
        <v>18245341.320160497</v>
      </c>
      <c r="E32" s="277">
        <f ca="1">+'5. Flujo Agrícola'!F10*'3. Matriz I-C-B'!$C10</f>
        <v>18245341.320160497</v>
      </c>
      <c r="F32" s="277">
        <f ca="1">+'5. Flujo Agrícola'!G10*'3. Matriz I-C-B'!$C10</f>
        <v>18245341.320160497</v>
      </c>
      <c r="G32" s="277">
        <f ca="1">+'5. Flujo Agrícola'!H10*'3. Matriz I-C-B'!$C10</f>
        <v>18245341.320160497</v>
      </c>
      <c r="H32" s="277">
        <f ca="1">+'5. Flujo Agrícola'!I10*'3. Matriz I-C-B'!$C10</f>
        <v>18245341.320160497</v>
      </c>
      <c r="I32" s="277">
        <f ca="1">+'5. Flujo Agrícola'!J10*'3. Matriz I-C-B'!$C10</f>
        <v>18245341.320160497</v>
      </c>
      <c r="J32" s="277">
        <f ca="1">+'5. Flujo Agrícola'!K10*'3. Matriz I-C-B'!$C10</f>
        <v>18245341.320160497</v>
      </c>
      <c r="K32" s="277">
        <f ca="1">+'5. Flujo Agrícola'!L10*'3. Matriz I-C-B'!$C10</f>
        <v>18245341.320160497</v>
      </c>
      <c r="L32" s="277">
        <f ca="1">+'5. Flujo Agrícola'!M10*'3. Matriz I-C-B'!$C10</f>
        <v>18245341.320160497</v>
      </c>
      <c r="M32" s="277">
        <f ca="1">+'5. Flujo Agrícola'!N10*'3. Matriz I-C-B'!$C10</f>
        <v>18245341.320160497</v>
      </c>
      <c r="N32" s="277">
        <f ca="1">+'5. Flujo Agrícola'!O10*'3. Matriz I-C-B'!$C10</f>
        <v>18245341.320160497</v>
      </c>
      <c r="O32" s="277">
        <f ca="1">+'5. Flujo Agrícola'!P10*'3. Matriz I-C-B'!$C10</f>
        <v>18245341.320160497</v>
      </c>
      <c r="P32" s="277">
        <f ca="1">+'5. Flujo Agrícola'!Q10*'3. Matriz I-C-B'!$C10</f>
        <v>18245341.320160497</v>
      </c>
      <c r="Q32" s="277">
        <f ca="1">+'5. Flujo Agrícola'!R10*'3. Matriz I-C-B'!$C10</f>
        <v>18245341.320160497</v>
      </c>
      <c r="R32" s="277">
        <f ca="1">+'5. Flujo Agrícola'!S10*'3. Matriz I-C-B'!$C10</f>
        <v>18245341.320160497</v>
      </c>
      <c r="S32" s="277">
        <f ca="1">+'5. Flujo Agrícola'!T10*'3. Matriz I-C-B'!$C10</f>
        <v>18245341.320160497</v>
      </c>
      <c r="T32" s="277">
        <f ca="1">+'5. Flujo Agrícola'!U10*'3. Matriz I-C-B'!$C10</f>
        <v>18245341.320160497</v>
      </c>
      <c r="U32" s="277">
        <f ca="1">+'5. Flujo Agrícola'!V10*'3. Matriz I-C-B'!$C10</f>
        <v>18245341.320160497</v>
      </c>
      <c r="V32" s="277">
        <f ca="1">+'5. Flujo Agrícola'!W10*'3. Matriz I-C-B'!$C10</f>
        <v>18245341.320160497</v>
      </c>
      <c r="W32" s="277">
        <f ca="1">+'5. Flujo Agrícola'!X10*'3. Matriz I-C-B'!$C10</f>
        <v>18245341.320160497</v>
      </c>
      <c r="X32" s="277">
        <f ca="1">+'5. Flujo Agrícola'!Y10*'3. Matriz I-C-B'!$C10</f>
        <v>18245341.320160497</v>
      </c>
      <c r="Y32" s="277">
        <f ca="1">+'5. Flujo Agrícola'!Z10*'3. Matriz I-C-B'!$C10</f>
        <v>18245341.320160497</v>
      </c>
      <c r="Z32" s="277">
        <f ca="1">+'5. Flujo Agrícola'!AA10*'3. Matriz I-C-B'!$C10</f>
        <v>18245341.320160497</v>
      </c>
      <c r="AA32" s="277">
        <f ca="1">+'5. Flujo Agrícola'!AB10*'3. Matriz I-C-B'!$C10</f>
        <v>18245341.320160497</v>
      </c>
      <c r="AB32" s="277">
        <f ca="1">+'5. Flujo Agrícola'!AC10*'3. Matriz I-C-B'!$C10</f>
        <v>18245341.320160497</v>
      </c>
      <c r="AC32" s="277">
        <f ca="1">+'5. Flujo Agrícola'!AD10*'3. Matriz I-C-B'!$C10</f>
        <v>18245341.320160497</v>
      </c>
      <c r="AD32" s="277">
        <f ca="1">+'5. Flujo Agrícola'!AE10*'3. Matriz I-C-B'!$C10</f>
        <v>18245341.320160497</v>
      </c>
      <c r="AE32" s="277">
        <f ca="1">+'5. Flujo Agrícola'!AF10*'3. Matriz I-C-B'!$C10</f>
        <v>18245341.320160497</v>
      </c>
      <c r="AF32" s="278">
        <f ca="1">+'5. Flujo Agrícola'!AG10*'3. Matriz I-C-B'!$C10</f>
        <v>18245341.320160497</v>
      </c>
    </row>
    <row r="33" spans="1:32" x14ac:dyDescent="0.25">
      <c r="A33" s="275" t="str">
        <f t="shared" si="1"/>
        <v>Tomate</v>
      </c>
      <c r="B33" s="277">
        <f ca="1">+'5. Flujo Agrícola'!C11*'3. Matriz I-C-B'!$C11</f>
        <v>87024642.166482717</v>
      </c>
      <c r="C33" s="277">
        <f ca="1">+'5. Flujo Agrícola'!D11*'3. Matriz I-C-B'!$C11</f>
        <v>87024642.166482717</v>
      </c>
      <c r="D33" s="277">
        <f ca="1">+'5. Flujo Agrícola'!E11*'3. Matriz I-C-B'!$C11</f>
        <v>87024642.166482717</v>
      </c>
      <c r="E33" s="277">
        <f ca="1">+'5. Flujo Agrícola'!F11*'3. Matriz I-C-B'!$C11</f>
        <v>87024642.166482717</v>
      </c>
      <c r="F33" s="277">
        <f ca="1">+'5. Flujo Agrícola'!G11*'3. Matriz I-C-B'!$C11</f>
        <v>87024642.166482717</v>
      </c>
      <c r="G33" s="277">
        <f ca="1">+'5. Flujo Agrícola'!H11*'3. Matriz I-C-B'!$C11</f>
        <v>87024642.166482717</v>
      </c>
      <c r="H33" s="277">
        <f ca="1">+'5. Flujo Agrícola'!I11*'3. Matriz I-C-B'!$C11</f>
        <v>87024642.166482717</v>
      </c>
      <c r="I33" s="277">
        <f ca="1">+'5. Flujo Agrícola'!J11*'3. Matriz I-C-B'!$C11</f>
        <v>87024642.166482717</v>
      </c>
      <c r="J33" s="277">
        <f ca="1">+'5. Flujo Agrícola'!K11*'3. Matriz I-C-B'!$C11</f>
        <v>87024642.166482717</v>
      </c>
      <c r="K33" s="277">
        <f ca="1">+'5. Flujo Agrícola'!L11*'3. Matriz I-C-B'!$C11</f>
        <v>87024642.166482717</v>
      </c>
      <c r="L33" s="277">
        <f ca="1">+'5. Flujo Agrícola'!M11*'3. Matriz I-C-B'!$C11</f>
        <v>87024642.166482717</v>
      </c>
      <c r="M33" s="277">
        <f ca="1">+'5. Flujo Agrícola'!N11*'3. Matriz I-C-B'!$C11</f>
        <v>87024642.166482717</v>
      </c>
      <c r="N33" s="277">
        <f ca="1">+'5. Flujo Agrícola'!O11*'3. Matriz I-C-B'!$C11</f>
        <v>87024642.166482717</v>
      </c>
      <c r="O33" s="277">
        <f ca="1">+'5. Flujo Agrícola'!P11*'3. Matriz I-C-B'!$C11</f>
        <v>87024642.166482717</v>
      </c>
      <c r="P33" s="277">
        <f ca="1">+'5. Flujo Agrícola'!Q11*'3. Matriz I-C-B'!$C11</f>
        <v>87024642.166482717</v>
      </c>
      <c r="Q33" s="277">
        <f ca="1">+'5. Flujo Agrícola'!R11*'3. Matriz I-C-B'!$C11</f>
        <v>87024642.166482717</v>
      </c>
      <c r="R33" s="277">
        <f ca="1">+'5. Flujo Agrícola'!S11*'3. Matriz I-C-B'!$C11</f>
        <v>87024642.166482717</v>
      </c>
      <c r="S33" s="277">
        <f ca="1">+'5. Flujo Agrícola'!T11*'3. Matriz I-C-B'!$C11</f>
        <v>87024642.166482717</v>
      </c>
      <c r="T33" s="277">
        <f ca="1">+'5. Flujo Agrícola'!U11*'3. Matriz I-C-B'!$C11</f>
        <v>87024642.166482717</v>
      </c>
      <c r="U33" s="277">
        <f ca="1">+'5. Flujo Agrícola'!V11*'3. Matriz I-C-B'!$C11</f>
        <v>87024642.166482717</v>
      </c>
      <c r="V33" s="277">
        <f ca="1">+'5. Flujo Agrícola'!W11*'3. Matriz I-C-B'!$C11</f>
        <v>87024642.166482717</v>
      </c>
      <c r="W33" s="277">
        <f ca="1">+'5. Flujo Agrícola'!X11*'3. Matriz I-C-B'!$C11</f>
        <v>87024642.166482717</v>
      </c>
      <c r="X33" s="277">
        <f ca="1">+'5. Flujo Agrícola'!Y11*'3. Matriz I-C-B'!$C11</f>
        <v>87024642.166482717</v>
      </c>
      <c r="Y33" s="277">
        <f ca="1">+'5. Flujo Agrícola'!Z11*'3. Matriz I-C-B'!$C11</f>
        <v>87024642.166482717</v>
      </c>
      <c r="Z33" s="277">
        <f ca="1">+'5. Flujo Agrícola'!AA11*'3. Matriz I-C-B'!$C11</f>
        <v>87024642.166482717</v>
      </c>
      <c r="AA33" s="277">
        <f ca="1">+'5. Flujo Agrícola'!AB11*'3. Matriz I-C-B'!$C11</f>
        <v>87024642.166482717</v>
      </c>
      <c r="AB33" s="277">
        <f ca="1">+'5. Flujo Agrícola'!AC11*'3. Matriz I-C-B'!$C11</f>
        <v>87024642.166482717</v>
      </c>
      <c r="AC33" s="277">
        <f ca="1">+'5. Flujo Agrícola'!AD11*'3. Matriz I-C-B'!$C11</f>
        <v>87024642.166482717</v>
      </c>
      <c r="AD33" s="277">
        <f ca="1">+'5. Flujo Agrícola'!AE11*'3. Matriz I-C-B'!$C11</f>
        <v>87024642.166482717</v>
      </c>
      <c r="AE33" s="277">
        <f ca="1">+'5. Flujo Agrícola'!AF11*'3. Matriz I-C-B'!$C11</f>
        <v>87024642.166482717</v>
      </c>
      <c r="AF33" s="278">
        <f ca="1">+'5. Flujo Agrícola'!AG11*'3. Matriz I-C-B'!$C11</f>
        <v>87024642.166482717</v>
      </c>
    </row>
    <row r="34" spans="1:32" x14ac:dyDescent="0.25">
      <c r="A34" s="275" t="str">
        <f t="shared" si="1"/>
        <v>Kiwi</v>
      </c>
      <c r="B34" s="277">
        <f ca="1">+'5. Flujo Agrícola'!C12*'3. Matriz I-C-B'!$C12</f>
        <v>244052582.40312701</v>
      </c>
      <c r="C34" s="277">
        <f ca="1">+'5. Flujo Agrícola'!D12*'3. Matriz I-C-B'!$C12</f>
        <v>244052582.40312701</v>
      </c>
      <c r="D34" s="277">
        <f ca="1">+'5. Flujo Agrícola'!E12*'3. Matriz I-C-B'!$C12</f>
        <v>244052582.40312701</v>
      </c>
      <c r="E34" s="277">
        <f ca="1">+'5. Flujo Agrícola'!F12*'3. Matriz I-C-B'!$C12</f>
        <v>244052582.40312701</v>
      </c>
      <c r="F34" s="277">
        <f ca="1">+'5. Flujo Agrícola'!G12*'3. Matriz I-C-B'!$C12</f>
        <v>244052582.40312701</v>
      </c>
      <c r="G34" s="277">
        <f ca="1">+'5. Flujo Agrícola'!H12*'3. Matriz I-C-B'!$C12</f>
        <v>244052582.40312701</v>
      </c>
      <c r="H34" s="277">
        <f ca="1">+'5. Flujo Agrícola'!I12*'3. Matriz I-C-B'!$C12</f>
        <v>244052582.40312701</v>
      </c>
      <c r="I34" s="277">
        <f ca="1">+'5. Flujo Agrícola'!J12*'3. Matriz I-C-B'!$C12</f>
        <v>244052582.40312701</v>
      </c>
      <c r="J34" s="277">
        <f ca="1">+'5. Flujo Agrícola'!K12*'3. Matriz I-C-B'!$C12</f>
        <v>244052582.40312701</v>
      </c>
      <c r="K34" s="277">
        <f ca="1">+'5. Flujo Agrícola'!L12*'3. Matriz I-C-B'!$C12</f>
        <v>244052582.40312701</v>
      </c>
      <c r="L34" s="277">
        <f ca="1">+'5. Flujo Agrícola'!M12*'3. Matriz I-C-B'!$C12</f>
        <v>244052582.40312701</v>
      </c>
      <c r="M34" s="277">
        <f ca="1">+'5. Flujo Agrícola'!N12*'3. Matriz I-C-B'!$C12</f>
        <v>244052582.40312701</v>
      </c>
      <c r="N34" s="277">
        <f ca="1">+'5. Flujo Agrícola'!O12*'3. Matriz I-C-B'!$C12</f>
        <v>244052582.40312701</v>
      </c>
      <c r="O34" s="277">
        <f ca="1">+'5. Flujo Agrícola'!P12*'3. Matriz I-C-B'!$C12</f>
        <v>244052582.40312701</v>
      </c>
      <c r="P34" s="277">
        <f ca="1">+'5. Flujo Agrícola'!Q12*'3. Matriz I-C-B'!$C12</f>
        <v>244052582.40312701</v>
      </c>
      <c r="Q34" s="277">
        <f ca="1">+'5. Flujo Agrícola'!R12*'3. Matriz I-C-B'!$C12</f>
        <v>244052582.40312701</v>
      </c>
      <c r="R34" s="277">
        <f ca="1">+'5. Flujo Agrícola'!S12*'3. Matriz I-C-B'!$C12</f>
        <v>244052582.40312701</v>
      </c>
      <c r="S34" s="277">
        <f ca="1">+'5. Flujo Agrícola'!T12*'3. Matriz I-C-B'!$C12</f>
        <v>244052582.40312701</v>
      </c>
      <c r="T34" s="277">
        <f ca="1">+'5. Flujo Agrícola'!U12*'3. Matriz I-C-B'!$C12</f>
        <v>244052582.40312701</v>
      </c>
      <c r="U34" s="277">
        <f ca="1">+'5. Flujo Agrícola'!V12*'3. Matriz I-C-B'!$C12</f>
        <v>244052582.40312701</v>
      </c>
      <c r="V34" s="277">
        <f ca="1">+'5. Flujo Agrícola'!W12*'3. Matriz I-C-B'!$C12</f>
        <v>244052582.40312701</v>
      </c>
      <c r="W34" s="277">
        <f ca="1">+'5. Flujo Agrícola'!X12*'3. Matriz I-C-B'!$C12</f>
        <v>244052582.40312701</v>
      </c>
      <c r="X34" s="277">
        <f ca="1">+'5. Flujo Agrícola'!Y12*'3. Matriz I-C-B'!$C12</f>
        <v>244052582.40312701</v>
      </c>
      <c r="Y34" s="277">
        <f ca="1">+'5. Flujo Agrícola'!Z12*'3. Matriz I-C-B'!$C12</f>
        <v>244052582.40312701</v>
      </c>
      <c r="Z34" s="277">
        <f ca="1">+'5. Flujo Agrícola'!AA12*'3. Matriz I-C-B'!$C12</f>
        <v>244052582.40312701</v>
      </c>
      <c r="AA34" s="277">
        <f ca="1">+'5. Flujo Agrícola'!AB12*'3. Matriz I-C-B'!$C12</f>
        <v>244052582.40312701</v>
      </c>
      <c r="AB34" s="277">
        <f ca="1">+'5. Flujo Agrícola'!AC12*'3. Matriz I-C-B'!$C12</f>
        <v>244052582.40312701</v>
      </c>
      <c r="AC34" s="277">
        <f ca="1">+'5. Flujo Agrícola'!AD12*'3. Matriz I-C-B'!$C12</f>
        <v>244052582.40312701</v>
      </c>
      <c r="AD34" s="277">
        <f ca="1">+'5. Flujo Agrícola'!AE12*'3. Matriz I-C-B'!$C12</f>
        <v>244052582.40312701</v>
      </c>
      <c r="AE34" s="277">
        <f ca="1">+'5. Flujo Agrícola'!AF12*'3. Matriz I-C-B'!$C12</f>
        <v>244052582.40312701</v>
      </c>
      <c r="AF34" s="278">
        <f ca="1">+'5. Flujo Agrícola'!AG12*'3. Matriz I-C-B'!$C12</f>
        <v>244052582.40312701</v>
      </c>
    </row>
    <row r="35" spans="1:32" x14ac:dyDescent="0.25">
      <c r="A35" s="275" t="str">
        <f t="shared" si="1"/>
        <v>Manzano</v>
      </c>
      <c r="B35" s="277">
        <f ca="1">+'5. Flujo Agrícola'!C13*'3. Matriz I-C-B'!$C13</f>
        <v>89853855.116850153</v>
      </c>
      <c r="C35" s="277">
        <f ca="1">+'5. Flujo Agrícola'!D13*'3. Matriz I-C-B'!$C13</f>
        <v>89853855.116850153</v>
      </c>
      <c r="D35" s="277">
        <f ca="1">+'5. Flujo Agrícola'!E13*'3. Matriz I-C-B'!$C13</f>
        <v>89853855.116850153</v>
      </c>
      <c r="E35" s="277">
        <f ca="1">+'5. Flujo Agrícola'!F13*'3. Matriz I-C-B'!$C13</f>
        <v>89853855.116850153</v>
      </c>
      <c r="F35" s="277">
        <f ca="1">+'5. Flujo Agrícola'!G13*'3. Matriz I-C-B'!$C13</f>
        <v>89853855.116850153</v>
      </c>
      <c r="G35" s="277">
        <f ca="1">+'5. Flujo Agrícola'!H13*'3. Matriz I-C-B'!$C13</f>
        <v>89853855.116850153</v>
      </c>
      <c r="H35" s="277">
        <f ca="1">+'5. Flujo Agrícola'!I13*'3. Matriz I-C-B'!$C13</f>
        <v>89853855.116850153</v>
      </c>
      <c r="I35" s="277">
        <f ca="1">+'5. Flujo Agrícola'!J13*'3. Matriz I-C-B'!$C13</f>
        <v>89853855.116850153</v>
      </c>
      <c r="J35" s="277">
        <f ca="1">+'5. Flujo Agrícola'!K13*'3. Matriz I-C-B'!$C13</f>
        <v>89853855.116850153</v>
      </c>
      <c r="K35" s="277">
        <f ca="1">+'5. Flujo Agrícola'!L13*'3. Matriz I-C-B'!$C13</f>
        <v>89853855.116850153</v>
      </c>
      <c r="L35" s="277">
        <f ca="1">+'5. Flujo Agrícola'!M13*'3. Matriz I-C-B'!$C13</f>
        <v>89853855.116850153</v>
      </c>
      <c r="M35" s="277">
        <f ca="1">+'5. Flujo Agrícola'!N13*'3. Matriz I-C-B'!$C13</f>
        <v>89853855.116850153</v>
      </c>
      <c r="N35" s="277">
        <f ca="1">+'5. Flujo Agrícola'!O13*'3. Matriz I-C-B'!$C13</f>
        <v>89853855.116850153</v>
      </c>
      <c r="O35" s="277">
        <f ca="1">+'5. Flujo Agrícola'!P13*'3. Matriz I-C-B'!$C13</f>
        <v>89853855.116850153</v>
      </c>
      <c r="P35" s="277">
        <f ca="1">+'5. Flujo Agrícola'!Q13*'3. Matriz I-C-B'!$C13</f>
        <v>89853855.116850153</v>
      </c>
      <c r="Q35" s="277">
        <f ca="1">+'5. Flujo Agrícola'!R13*'3. Matriz I-C-B'!$C13</f>
        <v>89853855.116850153</v>
      </c>
      <c r="R35" s="277">
        <f ca="1">+'5. Flujo Agrícola'!S13*'3. Matriz I-C-B'!$C13</f>
        <v>89853855.116850153</v>
      </c>
      <c r="S35" s="277">
        <f ca="1">+'5. Flujo Agrícola'!T13*'3. Matriz I-C-B'!$C13</f>
        <v>89853855.116850153</v>
      </c>
      <c r="T35" s="277">
        <f ca="1">+'5. Flujo Agrícola'!U13*'3. Matriz I-C-B'!$C13</f>
        <v>89853855.116850153</v>
      </c>
      <c r="U35" s="277">
        <f ca="1">+'5. Flujo Agrícola'!V13*'3. Matriz I-C-B'!$C13</f>
        <v>89853855.116850153</v>
      </c>
      <c r="V35" s="277">
        <f ca="1">+'5. Flujo Agrícola'!W13*'3. Matriz I-C-B'!$C13</f>
        <v>89853855.116850153</v>
      </c>
      <c r="W35" s="277">
        <f ca="1">+'5. Flujo Agrícola'!X13*'3. Matriz I-C-B'!$C13</f>
        <v>89853855.116850153</v>
      </c>
      <c r="X35" s="277">
        <f ca="1">+'5. Flujo Agrícola'!Y13*'3. Matriz I-C-B'!$C13</f>
        <v>89853855.116850153</v>
      </c>
      <c r="Y35" s="277">
        <f ca="1">+'5. Flujo Agrícola'!Z13*'3. Matriz I-C-B'!$C13</f>
        <v>89853855.116850153</v>
      </c>
      <c r="Z35" s="277">
        <f ca="1">+'5. Flujo Agrícola'!AA13*'3. Matriz I-C-B'!$C13</f>
        <v>89853855.116850153</v>
      </c>
      <c r="AA35" s="277">
        <f ca="1">+'5. Flujo Agrícola'!AB13*'3. Matriz I-C-B'!$C13</f>
        <v>89853855.116850153</v>
      </c>
      <c r="AB35" s="277">
        <f ca="1">+'5. Flujo Agrícola'!AC13*'3. Matriz I-C-B'!$C13</f>
        <v>89853855.116850153</v>
      </c>
      <c r="AC35" s="277">
        <f ca="1">+'5. Flujo Agrícola'!AD13*'3. Matriz I-C-B'!$C13</f>
        <v>89853855.116850153</v>
      </c>
      <c r="AD35" s="277">
        <f ca="1">+'5. Flujo Agrícola'!AE13*'3. Matriz I-C-B'!$C13</f>
        <v>89853855.116850153</v>
      </c>
      <c r="AE35" s="277">
        <f ca="1">+'5. Flujo Agrícola'!AF13*'3. Matriz I-C-B'!$C13</f>
        <v>89853855.116850153</v>
      </c>
      <c r="AF35" s="278">
        <f ca="1">+'5. Flujo Agrícola'!AG13*'3. Matriz I-C-B'!$C13</f>
        <v>89853855.116850153</v>
      </c>
    </row>
    <row r="36" spans="1:32" x14ac:dyDescent="0.25">
      <c r="A36" s="275" t="str">
        <f t="shared" si="1"/>
        <v>Limón</v>
      </c>
      <c r="B36" s="277">
        <f ca="1">+'5. Flujo Agrícola'!C14*'3. Matriz I-C-B'!$C14</f>
        <v>175738855.60356581</v>
      </c>
      <c r="C36" s="277">
        <f ca="1">+'5. Flujo Agrícola'!D14*'3. Matriz I-C-B'!$C14</f>
        <v>175738855.60356581</v>
      </c>
      <c r="D36" s="277">
        <f ca="1">+'5. Flujo Agrícola'!E14*'3. Matriz I-C-B'!$C14</f>
        <v>175738855.60356581</v>
      </c>
      <c r="E36" s="277">
        <f ca="1">+'5. Flujo Agrícola'!F14*'3. Matriz I-C-B'!$C14</f>
        <v>175738855.60356581</v>
      </c>
      <c r="F36" s="277">
        <f ca="1">+'5. Flujo Agrícola'!G14*'3. Matriz I-C-B'!$C14</f>
        <v>175738855.60356581</v>
      </c>
      <c r="G36" s="277">
        <f ca="1">+'5. Flujo Agrícola'!H14*'3. Matriz I-C-B'!$C14</f>
        <v>175738855.60356581</v>
      </c>
      <c r="H36" s="277">
        <f ca="1">+'5. Flujo Agrícola'!I14*'3. Matriz I-C-B'!$C14</f>
        <v>175738855.60356581</v>
      </c>
      <c r="I36" s="277">
        <f ca="1">+'5. Flujo Agrícola'!J14*'3. Matriz I-C-B'!$C14</f>
        <v>175738855.60356581</v>
      </c>
      <c r="J36" s="277">
        <f ca="1">+'5. Flujo Agrícola'!K14*'3. Matriz I-C-B'!$C14</f>
        <v>175738855.60356581</v>
      </c>
      <c r="K36" s="277">
        <f ca="1">+'5. Flujo Agrícola'!L14*'3. Matriz I-C-B'!$C14</f>
        <v>175738855.60356581</v>
      </c>
      <c r="L36" s="277">
        <f ca="1">+'5. Flujo Agrícola'!M14*'3. Matriz I-C-B'!$C14</f>
        <v>175738855.60356581</v>
      </c>
      <c r="M36" s="277">
        <f ca="1">+'5. Flujo Agrícola'!N14*'3. Matriz I-C-B'!$C14</f>
        <v>175738855.60356581</v>
      </c>
      <c r="N36" s="277">
        <f ca="1">+'5. Flujo Agrícola'!O14*'3. Matriz I-C-B'!$C14</f>
        <v>175738855.60356581</v>
      </c>
      <c r="O36" s="277">
        <f ca="1">+'5. Flujo Agrícola'!P14*'3. Matriz I-C-B'!$C14</f>
        <v>175738855.60356581</v>
      </c>
      <c r="P36" s="277">
        <f ca="1">+'5. Flujo Agrícola'!Q14*'3. Matriz I-C-B'!$C14</f>
        <v>175738855.60356581</v>
      </c>
      <c r="Q36" s="277">
        <f ca="1">+'5. Flujo Agrícola'!R14*'3. Matriz I-C-B'!$C14</f>
        <v>175738855.60356581</v>
      </c>
      <c r="R36" s="277">
        <f ca="1">+'5. Flujo Agrícola'!S14*'3. Matriz I-C-B'!$C14</f>
        <v>175738855.60356581</v>
      </c>
      <c r="S36" s="277">
        <f ca="1">+'5. Flujo Agrícola'!T14*'3. Matriz I-C-B'!$C14</f>
        <v>175738855.60356581</v>
      </c>
      <c r="T36" s="277">
        <f ca="1">+'5. Flujo Agrícola'!U14*'3. Matriz I-C-B'!$C14</f>
        <v>175738855.60356581</v>
      </c>
      <c r="U36" s="277">
        <f ca="1">+'5. Flujo Agrícola'!V14*'3. Matriz I-C-B'!$C14</f>
        <v>175738855.60356581</v>
      </c>
      <c r="V36" s="277">
        <f ca="1">+'5. Flujo Agrícola'!W14*'3. Matriz I-C-B'!$C14</f>
        <v>175738855.60356581</v>
      </c>
      <c r="W36" s="277">
        <f ca="1">+'5. Flujo Agrícola'!X14*'3. Matriz I-C-B'!$C14</f>
        <v>175738855.60356581</v>
      </c>
      <c r="X36" s="277">
        <f ca="1">+'5. Flujo Agrícola'!Y14*'3. Matriz I-C-B'!$C14</f>
        <v>175738855.60356581</v>
      </c>
      <c r="Y36" s="277">
        <f ca="1">+'5. Flujo Agrícola'!Z14*'3. Matriz I-C-B'!$C14</f>
        <v>175738855.60356581</v>
      </c>
      <c r="Z36" s="277">
        <f ca="1">+'5. Flujo Agrícola'!AA14*'3. Matriz I-C-B'!$C14</f>
        <v>175738855.60356581</v>
      </c>
      <c r="AA36" s="277">
        <f ca="1">+'5. Flujo Agrícola'!AB14*'3. Matriz I-C-B'!$C14</f>
        <v>175738855.60356581</v>
      </c>
      <c r="AB36" s="277">
        <f ca="1">+'5. Flujo Agrícola'!AC14*'3. Matriz I-C-B'!$C14</f>
        <v>175738855.60356581</v>
      </c>
      <c r="AC36" s="277">
        <f ca="1">+'5. Flujo Agrícola'!AD14*'3. Matriz I-C-B'!$C14</f>
        <v>175738855.60356581</v>
      </c>
      <c r="AD36" s="277">
        <f ca="1">+'5. Flujo Agrícola'!AE14*'3. Matriz I-C-B'!$C14</f>
        <v>175738855.60356581</v>
      </c>
      <c r="AE36" s="277">
        <f ca="1">+'5. Flujo Agrícola'!AF14*'3. Matriz I-C-B'!$C14</f>
        <v>175738855.60356581</v>
      </c>
      <c r="AF36" s="278">
        <f ca="1">+'5. Flujo Agrícola'!AG14*'3. Matriz I-C-B'!$C14</f>
        <v>175738855.60356581</v>
      </c>
    </row>
    <row r="37" spans="1:32" x14ac:dyDescent="0.25">
      <c r="A37" s="275" t="str">
        <f t="shared" si="1"/>
        <v>Olivo de mesa</v>
      </c>
      <c r="B37" s="277">
        <f ca="1">+'5. Flujo Agrícola'!C15*'3. Matriz I-C-B'!$C15</f>
        <v>21647211.177219048</v>
      </c>
      <c r="C37" s="277">
        <f ca="1">+'5. Flujo Agrícola'!D15*'3. Matriz I-C-B'!$C15</f>
        <v>21647211.177219048</v>
      </c>
      <c r="D37" s="277">
        <f ca="1">+'5. Flujo Agrícola'!E15*'3. Matriz I-C-B'!$C15</f>
        <v>21647211.177219048</v>
      </c>
      <c r="E37" s="277">
        <f ca="1">+'5. Flujo Agrícola'!F15*'3. Matriz I-C-B'!$C15</f>
        <v>21647211.177219048</v>
      </c>
      <c r="F37" s="277">
        <f ca="1">+'5. Flujo Agrícola'!G15*'3. Matriz I-C-B'!$C15</f>
        <v>21647211.177219048</v>
      </c>
      <c r="G37" s="277">
        <f ca="1">+'5. Flujo Agrícola'!H15*'3. Matriz I-C-B'!$C15</f>
        <v>21647211.177219048</v>
      </c>
      <c r="H37" s="277">
        <f ca="1">+'5. Flujo Agrícola'!I15*'3. Matriz I-C-B'!$C15</f>
        <v>21647211.177219048</v>
      </c>
      <c r="I37" s="277">
        <f ca="1">+'5. Flujo Agrícola'!J15*'3. Matriz I-C-B'!$C15</f>
        <v>21647211.177219048</v>
      </c>
      <c r="J37" s="277">
        <f ca="1">+'5. Flujo Agrícola'!K15*'3. Matriz I-C-B'!$C15</f>
        <v>21647211.177219048</v>
      </c>
      <c r="K37" s="277">
        <f ca="1">+'5. Flujo Agrícola'!L15*'3. Matriz I-C-B'!$C15</f>
        <v>21647211.177219048</v>
      </c>
      <c r="L37" s="277">
        <f ca="1">+'5. Flujo Agrícola'!M15*'3. Matriz I-C-B'!$C15</f>
        <v>21647211.177219048</v>
      </c>
      <c r="M37" s="277">
        <f ca="1">+'5. Flujo Agrícola'!N15*'3. Matriz I-C-B'!$C15</f>
        <v>21647211.177219048</v>
      </c>
      <c r="N37" s="277">
        <f ca="1">+'5. Flujo Agrícola'!O15*'3. Matriz I-C-B'!$C15</f>
        <v>21647211.177219048</v>
      </c>
      <c r="O37" s="277">
        <f ca="1">+'5. Flujo Agrícola'!P15*'3. Matriz I-C-B'!$C15</f>
        <v>21647211.177219048</v>
      </c>
      <c r="P37" s="277">
        <f ca="1">+'5. Flujo Agrícola'!Q15*'3. Matriz I-C-B'!$C15</f>
        <v>21647211.177219048</v>
      </c>
      <c r="Q37" s="277">
        <f ca="1">+'5. Flujo Agrícola'!R15*'3. Matriz I-C-B'!$C15</f>
        <v>21647211.177219048</v>
      </c>
      <c r="R37" s="277">
        <f ca="1">+'5. Flujo Agrícola'!S15*'3. Matriz I-C-B'!$C15</f>
        <v>21647211.177219048</v>
      </c>
      <c r="S37" s="277">
        <f ca="1">+'5. Flujo Agrícola'!T15*'3. Matriz I-C-B'!$C15</f>
        <v>21647211.177219048</v>
      </c>
      <c r="T37" s="277">
        <f ca="1">+'5. Flujo Agrícola'!U15*'3. Matriz I-C-B'!$C15</f>
        <v>21647211.177219048</v>
      </c>
      <c r="U37" s="277">
        <f ca="1">+'5. Flujo Agrícola'!V15*'3. Matriz I-C-B'!$C15</f>
        <v>21647211.177219048</v>
      </c>
      <c r="V37" s="277">
        <f ca="1">+'5. Flujo Agrícola'!W15*'3. Matriz I-C-B'!$C15</f>
        <v>21647211.177219048</v>
      </c>
      <c r="W37" s="277">
        <f ca="1">+'5. Flujo Agrícola'!X15*'3. Matriz I-C-B'!$C15</f>
        <v>21647211.177219048</v>
      </c>
      <c r="X37" s="277">
        <f ca="1">+'5. Flujo Agrícola'!Y15*'3. Matriz I-C-B'!$C15</f>
        <v>21647211.177219048</v>
      </c>
      <c r="Y37" s="277">
        <f ca="1">+'5. Flujo Agrícola'!Z15*'3. Matriz I-C-B'!$C15</f>
        <v>21647211.177219048</v>
      </c>
      <c r="Z37" s="277">
        <f ca="1">+'5. Flujo Agrícola'!AA15*'3. Matriz I-C-B'!$C15</f>
        <v>21647211.177219048</v>
      </c>
      <c r="AA37" s="277">
        <f ca="1">+'5. Flujo Agrícola'!AB15*'3. Matriz I-C-B'!$C15</f>
        <v>21647211.177219048</v>
      </c>
      <c r="AB37" s="277">
        <f ca="1">+'5. Flujo Agrícola'!AC15*'3. Matriz I-C-B'!$C15</f>
        <v>21647211.177219048</v>
      </c>
      <c r="AC37" s="277">
        <f ca="1">+'5. Flujo Agrícola'!AD15*'3. Matriz I-C-B'!$C15</f>
        <v>21647211.177219048</v>
      </c>
      <c r="AD37" s="277">
        <f ca="1">+'5. Flujo Agrícola'!AE15*'3. Matriz I-C-B'!$C15</f>
        <v>21647211.177219048</v>
      </c>
      <c r="AE37" s="277">
        <f ca="1">+'5. Flujo Agrícola'!AF15*'3. Matriz I-C-B'!$C15</f>
        <v>21647211.177219048</v>
      </c>
      <c r="AF37" s="278">
        <f ca="1">+'5. Flujo Agrícola'!AG15*'3. Matriz I-C-B'!$C15</f>
        <v>21647211.177219048</v>
      </c>
    </row>
    <row r="38" spans="1:32" x14ac:dyDescent="0.25">
      <c r="A38" s="275" t="str">
        <f t="shared" si="1"/>
        <v>Uva de mesa</v>
      </c>
      <c r="B38" s="277">
        <f ca="1">+'5. Flujo Agrícola'!C16*'3. Matriz I-C-B'!$C16</f>
        <v>21983192.53774225</v>
      </c>
      <c r="C38" s="277">
        <f ca="1">+'5. Flujo Agrícola'!D16*'3. Matriz I-C-B'!$C16</f>
        <v>21983192.53774225</v>
      </c>
      <c r="D38" s="277">
        <f ca="1">+'5. Flujo Agrícola'!E16*'3. Matriz I-C-B'!$C16</f>
        <v>21983192.53774225</v>
      </c>
      <c r="E38" s="277">
        <f ca="1">+'5. Flujo Agrícola'!F16*'3. Matriz I-C-B'!$C16</f>
        <v>21983192.53774225</v>
      </c>
      <c r="F38" s="277">
        <f ca="1">+'5. Flujo Agrícola'!G16*'3. Matriz I-C-B'!$C16</f>
        <v>21983192.53774225</v>
      </c>
      <c r="G38" s="277">
        <f ca="1">+'5. Flujo Agrícola'!H16*'3. Matriz I-C-B'!$C16</f>
        <v>21983192.53774225</v>
      </c>
      <c r="H38" s="277">
        <f ca="1">+'5. Flujo Agrícola'!I16*'3. Matriz I-C-B'!$C16</f>
        <v>21983192.53774225</v>
      </c>
      <c r="I38" s="277">
        <f ca="1">+'5. Flujo Agrícola'!J16*'3. Matriz I-C-B'!$C16</f>
        <v>21983192.53774225</v>
      </c>
      <c r="J38" s="277">
        <f ca="1">+'5. Flujo Agrícola'!K16*'3. Matriz I-C-B'!$C16</f>
        <v>21983192.53774225</v>
      </c>
      <c r="K38" s="277">
        <f ca="1">+'5. Flujo Agrícola'!L16*'3. Matriz I-C-B'!$C16</f>
        <v>21983192.53774225</v>
      </c>
      <c r="L38" s="277">
        <f ca="1">+'5. Flujo Agrícola'!M16*'3. Matriz I-C-B'!$C16</f>
        <v>21983192.53774225</v>
      </c>
      <c r="M38" s="277">
        <f ca="1">+'5. Flujo Agrícola'!N16*'3. Matriz I-C-B'!$C16</f>
        <v>21983192.53774225</v>
      </c>
      <c r="N38" s="277">
        <f ca="1">+'5. Flujo Agrícola'!O16*'3. Matriz I-C-B'!$C16</f>
        <v>21983192.53774225</v>
      </c>
      <c r="O38" s="277">
        <f ca="1">+'5. Flujo Agrícola'!P16*'3. Matriz I-C-B'!$C16</f>
        <v>21983192.53774225</v>
      </c>
      <c r="P38" s="277">
        <f ca="1">+'5. Flujo Agrícola'!Q16*'3. Matriz I-C-B'!$C16</f>
        <v>21983192.53774225</v>
      </c>
      <c r="Q38" s="277">
        <f ca="1">+'5. Flujo Agrícola'!R16*'3. Matriz I-C-B'!$C16</f>
        <v>21983192.53774225</v>
      </c>
      <c r="R38" s="277">
        <f ca="1">+'5. Flujo Agrícola'!S16*'3. Matriz I-C-B'!$C16</f>
        <v>21983192.53774225</v>
      </c>
      <c r="S38" s="277">
        <f ca="1">+'5. Flujo Agrícola'!T16*'3. Matriz I-C-B'!$C16</f>
        <v>21983192.53774225</v>
      </c>
      <c r="T38" s="277">
        <f ca="1">+'5. Flujo Agrícola'!U16*'3. Matriz I-C-B'!$C16</f>
        <v>21983192.53774225</v>
      </c>
      <c r="U38" s="277">
        <f ca="1">+'5. Flujo Agrícola'!V16*'3. Matriz I-C-B'!$C16</f>
        <v>21983192.53774225</v>
      </c>
      <c r="V38" s="277">
        <f ca="1">+'5. Flujo Agrícola'!W16*'3. Matriz I-C-B'!$C16</f>
        <v>21983192.53774225</v>
      </c>
      <c r="W38" s="277">
        <f ca="1">+'5. Flujo Agrícola'!X16*'3. Matriz I-C-B'!$C16</f>
        <v>21983192.53774225</v>
      </c>
      <c r="X38" s="277">
        <f ca="1">+'5. Flujo Agrícola'!Y16*'3. Matriz I-C-B'!$C16</f>
        <v>21983192.53774225</v>
      </c>
      <c r="Y38" s="277">
        <f ca="1">+'5. Flujo Agrícola'!Z16*'3. Matriz I-C-B'!$C16</f>
        <v>21983192.53774225</v>
      </c>
      <c r="Z38" s="277">
        <f ca="1">+'5. Flujo Agrícola'!AA16*'3. Matriz I-C-B'!$C16</f>
        <v>21983192.53774225</v>
      </c>
      <c r="AA38" s="277">
        <f ca="1">+'5. Flujo Agrícola'!AB16*'3. Matriz I-C-B'!$C16</f>
        <v>21983192.53774225</v>
      </c>
      <c r="AB38" s="277">
        <f ca="1">+'5. Flujo Agrícola'!AC16*'3. Matriz I-C-B'!$C16</f>
        <v>21983192.53774225</v>
      </c>
      <c r="AC38" s="277">
        <f ca="1">+'5. Flujo Agrícola'!AD16*'3. Matriz I-C-B'!$C16</f>
        <v>21983192.53774225</v>
      </c>
      <c r="AD38" s="277">
        <f ca="1">+'5. Flujo Agrícola'!AE16*'3. Matriz I-C-B'!$C16</f>
        <v>21983192.53774225</v>
      </c>
      <c r="AE38" s="277">
        <f ca="1">+'5. Flujo Agrícola'!AF16*'3. Matriz I-C-B'!$C16</f>
        <v>21983192.53774225</v>
      </c>
      <c r="AF38" s="278">
        <f ca="1">+'5. Flujo Agrícola'!AG16*'3. Matriz I-C-B'!$C16</f>
        <v>21983192.53774225</v>
      </c>
    </row>
    <row r="39" spans="1:32" x14ac:dyDescent="0.25">
      <c r="A39" s="275" t="str">
        <f t="shared" si="1"/>
        <v>Palto</v>
      </c>
      <c r="B39" s="277">
        <f ca="1">+'5. Flujo Agrícola'!C17*'3. Matriz I-C-B'!$C17</f>
        <v>35991387.469091833</v>
      </c>
      <c r="C39" s="277">
        <f ca="1">+'5. Flujo Agrícola'!D17*'3. Matriz I-C-B'!$C17</f>
        <v>35991387.469091833</v>
      </c>
      <c r="D39" s="277">
        <f ca="1">+'5. Flujo Agrícola'!E17*'3. Matriz I-C-B'!$C17</f>
        <v>35991387.469091833</v>
      </c>
      <c r="E39" s="277">
        <f ca="1">+'5. Flujo Agrícola'!F17*'3. Matriz I-C-B'!$C17</f>
        <v>35991387.469091833</v>
      </c>
      <c r="F39" s="277">
        <f ca="1">+'5. Flujo Agrícola'!G17*'3. Matriz I-C-B'!$C17</f>
        <v>35991387.469091833</v>
      </c>
      <c r="G39" s="277">
        <f ca="1">+'5. Flujo Agrícola'!H17*'3. Matriz I-C-B'!$C17</f>
        <v>35991387.469091833</v>
      </c>
      <c r="H39" s="277">
        <f ca="1">+'5. Flujo Agrícola'!I17*'3. Matriz I-C-B'!$C17</f>
        <v>35991387.469091833</v>
      </c>
      <c r="I39" s="277">
        <f ca="1">+'5. Flujo Agrícola'!J17*'3. Matriz I-C-B'!$C17</f>
        <v>35991387.469091833</v>
      </c>
      <c r="J39" s="277">
        <f ca="1">+'5. Flujo Agrícola'!K17*'3. Matriz I-C-B'!$C17</f>
        <v>35991387.469091833</v>
      </c>
      <c r="K39" s="277">
        <f ca="1">+'5. Flujo Agrícola'!L17*'3. Matriz I-C-B'!$C17</f>
        <v>35991387.469091833</v>
      </c>
      <c r="L39" s="277">
        <f ca="1">+'5. Flujo Agrícola'!M17*'3. Matriz I-C-B'!$C17</f>
        <v>35991387.469091833</v>
      </c>
      <c r="M39" s="277">
        <f ca="1">+'5. Flujo Agrícola'!N17*'3. Matriz I-C-B'!$C17</f>
        <v>35991387.469091833</v>
      </c>
      <c r="N39" s="277">
        <f ca="1">+'5. Flujo Agrícola'!O17*'3. Matriz I-C-B'!$C17</f>
        <v>35991387.469091833</v>
      </c>
      <c r="O39" s="277">
        <f ca="1">+'5. Flujo Agrícola'!P17*'3. Matriz I-C-B'!$C17</f>
        <v>35991387.469091833</v>
      </c>
      <c r="P39" s="277">
        <f ca="1">+'5. Flujo Agrícola'!Q17*'3. Matriz I-C-B'!$C17</f>
        <v>35991387.469091833</v>
      </c>
      <c r="Q39" s="277">
        <f ca="1">+'5. Flujo Agrícola'!R17*'3. Matriz I-C-B'!$C17</f>
        <v>35991387.469091833</v>
      </c>
      <c r="R39" s="277">
        <f ca="1">+'5. Flujo Agrícola'!S17*'3. Matriz I-C-B'!$C17</f>
        <v>35991387.469091833</v>
      </c>
      <c r="S39" s="277">
        <f ca="1">+'5. Flujo Agrícola'!T17*'3. Matriz I-C-B'!$C17</f>
        <v>35991387.469091833</v>
      </c>
      <c r="T39" s="277">
        <f ca="1">+'5. Flujo Agrícola'!U17*'3. Matriz I-C-B'!$C17</f>
        <v>35991387.469091833</v>
      </c>
      <c r="U39" s="277">
        <f ca="1">+'5. Flujo Agrícola'!V17*'3. Matriz I-C-B'!$C17</f>
        <v>35991387.469091833</v>
      </c>
      <c r="V39" s="277">
        <f ca="1">+'5. Flujo Agrícola'!W17*'3. Matriz I-C-B'!$C17</f>
        <v>35991387.469091833</v>
      </c>
      <c r="W39" s="277">
        <f ca="1">+'5. Flujo Agrícola'!X17*'3. Matriz I-C-B'!$C17</f>
        <v>35991387.469091833</v>
      </c>
      <c r="X39" s="277">
        <f ca="1">+'5. Flujo Agrícola'!Y17*'3. Matriz I-C-B'!$C17</f>
        <v>35991387.469091833</v>
      </c>
      <c r="Y39" s="277">
        <f ca="1">+'5. Flujo Agrícola'!Z17*'3. Matriz I-C-B'!$C17</f>
        <v>35991387.469091833</v>
      </c>
      <c r="Z39" s="277">
        <f ca="1">+'5. Flujo Agrícola'!AA17*'3. Matriz I-C-B'!$C17</f>
        <v>35991387.469091833</v>
      </c>
      <c r="AA39" s="277">
        <f ca="1">+'5. Flujo Agrícola'!AB17*'3. Matriz I-C-B'!$C17</f>
        <v>35991387.469091833</v>
      </c>
      <c r="AB39" s="277">
        <f ca="1">+'5. Flujo Agrícola'!AC17*'3. Matriz I-C-B'!$C17</f>
        <v>35991387.469091833</v>
      </c>
      <c r="AC39" s="277">
        <f ca="1">+'5. Flujo Agrícola'!AD17*'3. Matriz I-C-B'!$C17</f>
        <v>35991387.469091833</v>
      </c>
      <c r="AD39" s="277">
        <f ca="1">+'5. Flujo Agrícola'!AE17*'3. Matriz I-C-B'!$C17</f>
        <v>35991387.469091833</v>
      </c>
      <c r="AE39" s="277">
        <f ca="1">+'5. Flujo Agrícola'!AF17*'3. Matriz I-C-B'!$C17</f>
        <v>35991387.469091833</v>
      </c>
      <c r="AF39" s="278">
        <f ca="1">+'5. Flujo Agrícola'!AG17*'3. Matriz I-C-B'!$C17</f>
        <v>35991387.469091833</v>
      </c>
    </row>
    <row r="40" spans="1:32" x14ac:dyDescent="0.25">
      <c r="A40" s="275" t="str">
        <f t="shared" si="1"/>
        <v>Vid Vinifera</v>
      </c>
      <c r="B40" s="277">
        <f ca="1">+'5. Flujo Agrícola'!C18*'3. Matriz I-C-B'!$C18</f>
        <v>44405129.887532093</v>
      </c>
      <c r="C40" s="277">
        <f ca="1">+'5. Flujo Agrícola'!D18*'3. Matriz I-C-B'!$C18</f>
        <v>44405129.887532093</v>
      </c>
      <c r="D40" s="277">
        <f ca="1">+'5. Flujo Agrícola'!E18*'3. Matriz I-C-B'!$C18</f>
        <v>44405129.887532093</v>
      </c>
      <c r="E40" s="277">
        <f ca="1">+'5. Flujo Agrícola'!F18*'3. Matriz I-C-B'!$C18</f>
        <v>44405129.887532093</v>
      </c>
      <c r="F40" s="277">
        <f ca="1">+'5. Flujo Agrícola'!G18*'3. Matriz I-C-B'!$C18</f>
        <v>44405129.887532093</v>
      </c>
      <c r="G40" s="277">
        <f ca="1">+'5. Flujo Agrícola'!H18*'3. Matriz I-C-B'!$C18</f>
        <v>44405129.887532093</v>
      </c>
      <c r="H40" s="277">
        <f ca="1">+'5. Flujo Agrícola'!I18*'3. Matriz I-C-B'!$C18</f>
        <v>44405129.887532093</v>
      </c>
      <c r="I40" s="277">
        <f ca="1">+'5. Flujo Agrícola'!J18*'3. Matriz I-C-B'!$C18</f>
        <v>44405129.887532093</v>
      </c>
      <c r="J40" s="277">
        <f ca="1">+'5. Flujo Agrícola'!K18*'3. Matriz I-C-B'!$C18</f>
        <v>44405129.887532093</v>
      </c>
      <c r="K40" s="277">
        <f ca="1">+'5. Flujo Agrícola'!L18*'3. Matriz I-C-B'!$C18</f>
        <v>44405129.887532093</v>
      </c>
      <c r="L40" s="277">
        <f ca="1">+'5. Flujo Agrícola'!M18*'3. Matriz I-C-B'!$C18</f>
        <v>44405129.887532093</v>
      </c>
      <c r="M40" s="277">
        <f ca="1">+'5. Flujo Agrícola'!N18*'3. Matriz I-C-B'!$C18</f>
        <v>44405129.887532093</v>
      </c>
      <c r="N40" s="277">
        <f ca="1">+'5. Flujo Agrícola'!O18*'3. Matriz I-C-B'!$C18</f>
        <v>44405129.887532093</v>
      </c>
      <c r="O40" s="277">
        <f ca="1">+'5. Flujo Agrícola'!P18*'3. Matriz I-C-B'!$C18</f>
        <v>44405129.887532093</v>
      </c>
      <c r="P40" s="277">
        <f ca="1">+'5. Flujo Agrícola'!Q18*'3. Matriz I-C-B'!$C18</f>
        <v>44405129.887532093</v>
      </c>
      <c r="Q40" s="277">
        <f ca="1">+'5. Flujo Agrícola'!R18*'3. Matriz I-C-B'!$C18</f>
        <v>44405129.887532093</v>
      </c>
      <c r="R40" s="277">
        <f ca="1">+'5. Flujo Agrícola'!S18*'3. Matriz I-C-B'!$C18</f>
        <v>44405129.887532093</v>
      </c>
      <c r="S40" s="277">
        <f ca="1">+'5. Flujo Agrícola'!T18*'3. Matriz I-C-B'!$C18</f>
        <v>44405129.887532093</v>
      </c>
      <c r="T40" s="277">
        <f ca="1">+'5. Flujo Agrícola'!U18*'3. Matriz I-C-B'!$C18</f>
        <v>44405129.887532093</v>
      </c>
      <c r="U40" s="277">
        <f ca="1">+'5. Flujo Agrícola'!V18*'3. Matriz I-C-B'!$C18</f>
        <v>44405129.887532093</v>
      </c>
      <c r="V40" s="277">
        <f ca="1">+'5. Flujo Agrícola'!W18*'3. Matriz I-C-B'!$C18</f>
        <v>44405129.887532093</v>
      </c>
      <c r="W40" s="277">
        <f ca="1">+'5. Flujo Agrícola'!X18*'3. Matriz I-C-B'!$C18</f>
        <v>44405129.887532093</v>
      </c>
      <c r="X40" s="277">
        <f ca="1">+'5. Flujo Agrícola'!Y18*'3. Matriz I-C-B'!$C18</f>
        <v>44405129.887532093</v>
      </c>
      <c r="Y40" s="277">
        <f ca="1">+'5. Flujo Agrícola'!Z18*'3. Matriz I-C-B'!$C18</f>
        <v>44405129.887532093</v>
      </c>
      <c r="Z40" s="277">
        <f ca="1">+'5. Flujo Agrícola'!AA18*'3. Matriz I-C-B'!$C18</f>
        <v>44405129.887532093</v>
      </c>
      <c r="AA40" s="277">
        <f ca="1">+'5. Flujo Agrícola'!AB18*'3. Matriz I-C-B'!$C18</f>
        <v>44405129.887532093</v>
      </c>
      <c r="AB40" s="277">
        <f ca="1">+'5. Flujo Agrícola'!AC18*'3. Matriz I-C-B'!$C18</f>
        <v>44405129.887532093</v>
      </c>
      <c r="AC40" s="277">
        <f ca="1">+'5. Flujo Agrícola'!AD18*'3. Matriz I-C-B'!$C18</f>
        <v>44405129.887532093</v>
      </c>
      <c r="AD40" s="277">
        <f ca="1">+'5. Flujo Agrícola'!AE18*'3. Matriz I-C-B'!$C18</f>
        <v>44405129.887532093</v>
      </c>
      <c r="AE40" s="277">
        <f ca="1">+'5. Flujo Agrícola'!AF18*'3. Matriz I-C-B'!$C18</f>
        <v>44405129.887532093</v>
      </c>
      <c r="AF40" s="278">
        <f ca="1">+'5. Flujo Agrícola'!AG18*'3. Matriz I-C-B'!$C18</f>
        <v>44405129.887532093</v>
      </c>
    </row>
    <row r="41" spans="1:32" ht="15.75" thickBot="1" x14ac:dyDescent="0.3">
      <c r="A41" s="276" t="s">
        <v>91</v>
      </c>
      <c r="B41" s="279">
        <f t="shared" ref="B41:AF41" ca="1" si="2">SUM(B25:B40)</f>
        <v>922806316.83961284</v>
      </c>
      <c r="C41" s="279">
        <f t="shared" ca="1" si="2"/>
        <v>922806316.83961284</v>
      </c>
      <c r="D41" s="279">
        <f t="shared" ca="1" si="2"/>
        <v>922806316.83961284</v>
      </c>
      <c r="E41" s="279">
        <f t="shared" ca="1" si="2"/>
        <v>922806316.83961284</v>
      </c>
      <c r="F41" s="279">
        <f t="shared" ca="1" si="2"/>
        <v>922806316.83961284</v>
      </c>
      <c r="G41" s="279">
        <f t="shared" ca="1" si="2"/>
        <v>922806316.83961284</v>
      </c>
      <c r="H41" s="279">
        <f t="shared" ca="1" si="2"/>
        <v>922806316.83961284</v>
      </c>
      <c r="I41" s="279">
        <f t="shared" ca="1" si="2"/>
        <v>922806316.83961284</v>
      </c>
      <c r="J41" s="279">
        <f t="shared" ca="1" si="2"/>
        <v>922806316.83961284</v>
      </c>
      <c r="K41" s="279">
        <f t="shared" ca="1" si="2"/>
        <v>922806316.83961284</v>
      </c>
      <c r="L41" s="279">
        <f t="shared" ca="1" si="2"/>
        <v>922806316.83961284</v>
      </c>
      <c r="M41" s="279">
        <f t="shared" ca="1" si="2"/>
        <v>922806316.83961284</v>
      </c>
      <c r="N41" s="279">
        <f t="shared" ca="1" si="2"/>
        <v>922806316.83961284</v>
      </c>
      <c r="O41" s="279">
        <f t="shared" ca="1" si="2"/>
        <v>922806316.83961284</v>
      </c>
      <c r="P41" s="279">
        <f t="shared" ca="1" si="2"/>
        <v>922806316.83961284</v>
      </c>
      <c r="Q41" s="279">
        <f t="shared" ca="1" si="2"/>
        <v>922806316.83961284</v>
      </c>
      <c r="R41" s="279">
        <f t="shared" ca="1" si="2"/>
        <v>922806316.83961284</v>
      </c>
      <c r="S41" s="279">
        <f t="shared" ca="1" si="2"/>
        <v>922806316.83961284</v>
      </c>
      <c r="T41" s="279">
        <f t="shared" ca="1" si="2"/>
        <v>922806316.83961284</v>
      </c>
      <c r="U41" s="279">
        <f t="shared" ca="1" si="2"/>
        <v>922806316.83961284</v>
      </c>
      <c r="V41" s="279">
        <f t="shared" ca="1" si="2"/>
        <v>922806316.83961284</v>
      </c>
      <c r="W41" s="279">
        <f t="shared" ca="1" si="2"/>
        <v>922806316.83961284</v>
      </c>
      <c r="X41" s="279">
        <f t="shared" ca="1" si="2"/>
        <v>922806316.83961284</v>
      </c>
      <c r="Y41" s="279">
        <f t="shared" ca="1" si="2"/>
        <v>922806316.83961284</v>
      </c>
      <c r="Z41" s="279">
        <f t="shared" ca="1" si="2"/>
        <v>922806316.83961284</v>
      </c>
      <c r="AA41" s="279">
        <f t="shared" ca="1" si="2"/>
        <v>922806316.83961284</v>
      </c>
      <c r="AB41" s="279">
        <f t="shared" ca="1" si="2"/>
        <v>922806316.83961284</v>
      </c>
      <c r="AC41" s="279">
        <f t="shared" ca="1" si="2"/>
        <v>922806316.83961284</v>
      </c>
      <c r="AD41" s="279">
        <f t="shared" ca="1" si="2"/>
        <v>922806316.83961284</v>
      </c>
      <c r="AE41" s="279">
        <f t="shared" ca="1" si="2"/>
        <v>922806316.83961284</v>
      </c>
      <c r="AF41" s="280">
        <f t="shared" ca="1" si="2"/>
        <v>922806316.83961284</v>
      </c>
    </row>
    <row r="42" spans="1:32" ht="15.75" thickBot="1" x14ac:dyDescent="0.3"/>
    <row r="43" spans="1:32" x14ac:dyDescent="0.25">
      <c r="A43" s="273" t="s">
        <v>243</v>
      </c>
      <c r="B43" s="12" t="s">
        <v>5</v>
      </c>
      <c r="C43" s="12" t="s">
        <v>4</v>
      </c>
      <c r="D43" s="12" t="s">
        <v>6</v>
      </c>
      <c r="E43" s="12" t="s">
        <v>7</v>
      </c>
      <c r="F43" s="12" t="s">
        <v>8</v>
      </c>
      <c r="G43" s="12" t="s">
        <v>9</v>
      </c>
      <c r="H43" s="12" t="s">
        <v>10</v>
      </c>
      <c r="I43" s="12" t="s">
        <v>11</v>
      </c>
      <c r="J43" s="12" t="s">
        <v>12</v>
      </c>
      <c r="K43" s="12" t="s">
        <v>13</v>
      </c>
      <c r="L43" s="12" t="s">
        <v>14</v>
      </c>
      <c r="M43" s="12" t="s">
        <v>15</v>
      </c>
      <c r="N43" s="12" t="s">
        <v>16</v>
      </c>
      <c r="O43" s="12" t="s">
        <v>17</v>
      </c>
      <c r="P43" s="12" t="s">
        <v>18</v>
      </c>
      <c r="Q43" s="12" t="s">
        <v>19</v>
      </c>
      <c r="R43" s="12" t="s">
        <v>20</v>
      </c>
      <c r="S43" s="12" t="s">
        <v>21</v>
      </c>
      <c r="T43" s="12" t="s">
        <v>22</v>
      </c>
      <c r="U43" s="12" t="s">
        <v>23</v>
      </c>
      <c r="V43" s="12" t="s">
        <v>24</v>
      </c>
      <c r="W43" s="12" t="s">
        <v>25</v>
      </c>
      <c r="X43" s="12" t="s">
        <v>26</v>
      </c>
      <c r="Y43" s="12" t="s">
        <v>27</v>
      </c>
      <c r="Z43" s="12" t="s">
        <v>28</v>
      </c>
      <c r="AA43" s="12" t="s">
        <v>29</v>
      </c>
      <c r="AB43" s="12" t="s">
        <v>30</v>
      </c>
      <c r="AC43" s="12" t="s">
        <v>31</v>
      </c>
      <c r="AD43" s="12" t="s">
        <v>32</v>
      </c>
      <c r="AE43" s="12" t="s">
        <v>33</v>
      </c>
      <c r="AF43" s="274" t="s">
        <v>34</v>
      </c>
    </row>
    <row r="44" spans="1:32" x14ac:dyDescent="0.25">
      <c r="A44" s="275" t="str">
        <f>+A6</f>
        <v>Secano</v>
      </c>
      <c r="B44" s="277">
        <f t="shared" ref="B44:AF44" si="3">B6-B25</f>
        <v>0</v>
      </c>
      <c r="C44" s="277">
        <f t="shared" si="3"/>
        <v>0</v>
      </c>
      <c r="D44" s="277">
        <f t="shared" si="3"/>
        <v>0</v>
      </c>
      <c r="E44" s="277">
        <f t="shared" si="3"/>
        <v>0</v>
      </c>
      <c r="F44" s="277">
        <f t="shared" si="3"/>
        <v>0</v>
      </c>
      <c r="G44" s="277">
        <f t="shared" si="3"/>
        <v>0</v>
      </c>
      <c r="H44" s="277">
        <f t="shared" si="3"/>
        <v>0</v>
      </c>
      <c r="I44" s="277">
        <f t="shared" si="3"/>
        <v>0</v>
      </c>
      <c r="J44" s="277">
        <f t="shared" si="3"/>
        <v>0</v>
      </c>
      <c r="K44" s="277">
        <f t="shared" si="3"/>
        <v>0</v>
      </c>
      <c r="L44" s="277">
        <f t="shared" si="3"/>
        <v>0</v>
      </c>
      <c r="M44" s="277">
        <f t="shared" si="3"/>
        <v>0</v>
      </c>
      <c r="N44" s="277">
        <f t="shared" si="3"/>
        <v>0</v>
      </c>
      <c r="O44" s="277">
        <f t="shared" si="3"/>
        <v>0</v>
      </c>
      <c r="P44" s="277">
        <f t="shared" si="3"/>
        <v>0</v>
      </c>
      <c r="Q44" s="277">
        <f t="shared" si="3"/>
        <v>0</v>
      </c>
      <c r="R44" s="277">
        <f t="shared" si="3"/>
        <v>0</v>
      </c>
      <c r="S44" s="277">
        <f t="shared" si="3"/>
        <v>0</v>
      </c>
      <c r="T44" s="277">
        <f t="shared" si="3"/>
        <v>0</v>
      </c>
      <c r="U44" s="277">
        <f t="shared" si="3"/>
        <v>0</v>
      </c>
      <c r="V44" s="277">
        <f t="shared" si="3"/>
        <v>0</v>
      </c>
      <c r="W44" s="277">
        <f t="shared" si="3"/>
        <v>0</v>
      </c>
      <c r="X44" s="277">
        <f t="shared" si="3"/>
        <v>0</v>
      </c>
      <c r="Y44" s="277">
        <f t="shared" si="3"/>
        <v>0</v>
      </c>
      <c r="Z44" s="277">
        <f t="shared" si="3"/>
        <v>0</v>
      </c>
      <c r="AA44" s="277">
        <f t="shared" si="3"/>
        <v>0</v>
      </c>
      <c r="AB44" s="277">
        <f t="shared" si="3"/>
        <v>0</v>
      </c>
      <c r="AC44" s="277">
        <f t="shared" si="3"/>
        <v>0</v>
      </c>
      <c r="AD44" s="277">
        <f t="shared" si="3"/>
        <v>0</v>
      </c>
      <c r="AE44" s="277">
        <f t="shared" si="3"/>
        <v>0</v>
      </c>
      <c r="AF44" s="278">
        <f t="shared" si="3"/>
        <v>0</v>
      </c>
    </row>
    <row r="45" spans="1:32" x14ac:dyDescent="0.25">
      <c r="A45" s="275" t="str">
        <f t="shared" ref="A45:A59" si="4">+A7</f>
        <v>Forraje</v>
      </c>
      <c r="B45" s="277">
        <f t="shared" ref="B45:AF45" si="5">B7-B26</f>
        <v>2138109.2460000003</v>
      </c>
      <c r="C45" s="277">
        <f t="shared" si="5"/>
        <v>2138109.2460000003</v>
      </c>
      <c r="D45" s="277">
        <f t="shared" si="5"/>
        <v>2138109.2460000003</v>
      </c>
      <c r="E45" s="277">
        <f t="shared" si="5"/>
        <v>2138109.2460000003</v>
      </c>
      <c r="F45" s="277">
        <f t="shared" si="5"/>
        <v>2138109.2460000003</v>
      </c>
      <c r="G45" s="277">
        <f t="shared" si="5"/>
        <v>2138109.2460000003</v>
      </c>
      <c r="H45" s="277">
        <f t="shared" si="5"/>
        <v>2138109.2460000003</v>
      </c>
      <c r="I45" s="277">
        <f t="shared" si="5"/>
        <v>2138109.2460000003</v>
      </c>
      <c r="J45" s="277">
        <f t="shared" si="5"/>
        <v>2138109.2460000003</v>
      </c>
      <c r="K45" s="277">
        <f t="shared" si="5"/>
        <v>2138109.2460000003</v>
      </c>
      <c r="L45" s="277">
        <f t="shared" si="5"/>
        <v>2138109.2460000003</v>
      </c>
      <c r="M45" s="277">
        <f t="shared" si="5"/>
        <v>2138109.2460000003</v>
      </c>
      <c r="N45" s="277">
        <f t="shared" si="5"/>
        <v>2138109.2460000003</v>
      </c>
      <c r="O45" s="277">
        <f t="shared" si="5"/>
        <v>2138109.2460000003</v>
      </c>
      <c r="P45" s="277">
        <f t="shared" si="5"/>
        <v>2138109.2460000003</v>
      </c>
      <c r="Q45" s="277">
        <f t="shared" si="5"/>
        <v>2138109.2460000003</v>
      </c>
      <c r="R45" s="277">
        <f t="shared" si="5"/>
        <v>2138109.2460000003</v>
      </c>
      <c r="S45" s="277">
        <f t="shared" si="5"/>
        <v>2138109.2460000003</v>
      </c>
      <c r="T45" s="277">
        <f t="shared" si="5"/>
        <v>2138109.2460000003</v>
      </c>
      <c r="U45" s="277">
        <f t="shared" si="5"/>
        <v>2138109.2460000003</v>
      </c>
      <c r="V45" s="277">
        <f t="shared" si="5"/>
        <v>2138109.2460000003</v>
      </c>
      <c r="W45" s="277">
        <f t="shared" si="5"/>
        <v>2138109.2460000003</v>
      </c>
      <c r="X45" s="277">
        <f t="shared" si="5"/>
        <v>2138109.2460000003</v>
      </c>
      <c r="Y45" s="277">
        <f t="shared" si="5"/>
        <v>2138109.2460000003</v>
      </c>
      <c r="Z45" s="277">
        <f t="shared" si="5"/>
        <v>2138109.2460000003</v>
      </c>
      <c r="AA45" s="277">
        <f t="shared" si="5"/>
        <v>2138109.2460000003</v>
      </c>
      <c r="AB45" s="277">
        <f t="shared" si="5"/>
        <v>2138109.2460000003</v>
      </c>
      <c r="AC45" s="277">
        <f t="shared" si="5"/>
        <v>2138109.2460000003</v>
      </c>
      <c r="AD45" s="277">
        <f t="shared" si="5"/>
        <v>2138109.2460000003</v>
      </c>
      <c r="AE45" s="277">
        <f t="shared" si="5"/>
        <v>2138109.2460000003</v>
      </c>
      <c r="AF45" s="278">
        <f t="shared" si="5"/>
        <v>2138109.2460000003</v>
      </c>
    </row>
    <row r="46" spans="1:32" x14ac:dyDescent="0.25">
      <c r="A46" s="275" t="str">
        <f t="shared" si="4"/>
        <v>Zapallo camote</v>
      </c>
      <c r="B46" s="277">
        <f t="shared" ref="B46:AF46" ca="1" si="6">B8-B27</f>
        <v>6219585.2272110106</v>
      </c>
      <c r="C46" s="277">
        <f t="shared" ca="1" si="6"/>
        <v>6219585.2272110106</v>
      </c>
      <c r="D46" s="277">
        <f t="shared" ca="1" si="6"/>
        <v>6219585.2272110106</v>
      </c>
      <c r="E46" s="277">
        <f t="shared" ca="1" si="6"/>
        <v>6219585.2272110106</v>
      </c>
      <c r="F46" s="277">
        <f t="shared" ca="1" si="6"/>
        <v>6219585.2272110106</v>
      </c>
      <c r="G46" s="277">
        <f t="shared" ca="1" si="6"/>
        <v>6219585.2272110106</v>
      </c>
      <c r="H46" s="277">
        <f t="shared" ca="1" si="6"/>
        <v>6219585.2272110106</v>
      </c>
      <c r="I46" s="277">
        <f t="shared" ca="1" si="6"/>
        <v>6219585.2272110106</v>
      </c>
      <c r="J46" s="277">
        <f t="shared" ca="1" si="6"/>
        <v>6219585.2272110106</v>
      </c>
      <c r="K46" s="277">
        <f t="shared" ca="1" si="6"/>
        <v>6219585.2272110106</v>
      </c>
      <c r="L46" s="277">
        <f t="shared" ca="1" si="6"/>
        <v>6219585.2272110106</v>
      </c>
      <c r="M46" s="277">
        <f t="shared" ca="1" si="6"/>
        <v>6219585.2272110106</v>
      </c>
      <c r="N46" s="277">
        <f t="shared" ca="1" si="6"/>
        <v>6219585.2272110106</v>
      </c>
      <c r="O46" s="277">
        <f t="shared" ca="1" si="6"/>
        <v>6219585.2272110106</v>
      </c>
      <c r="P46" s="277">
        <f t="shared" ca="1" si="6"/>
        <v>6219585.2272110106</v>
      </c>
      <c r="Q46" s="277">
        <f t="shared" ca="1" si="6"/>
        <v>6219585.2272110106</v>
      </c>
      <c r="R46" s="277">
        <f t="shared" ca="1" si="6"/>
        <v>6219585.2272110106</v>
      </c>
      <c r="S46" s="277">
        <f t="shared" ca="1" si="6"/>
        <v>6219585.2272110106</v>
      </c>
      <c r="T46" s="277">
        <f t="shared" ca="1" si="6"/>
        <v>6219585.2272110106</v>
      </c>
      <c r="U46" s="277">
        <f t="shared" ca="1" si="6"/>
        <v>6219585.2272110106</v>
      </c>
      <c r="V46" s="277">
        <f t="shared" ca="1" si="6"/>
        <v>6219585.2272110106</v>
      </c>
      <c r="W46" s="277">
        <f t="shared" ca="1" si="6"/>
        <v>6219585.2272110106</v>
      </c>
      <c r="X46" s="277">
        <f t="shared" ca="1" si="6"/>
        <v>6219585.2272110106</v>
      </c>
      <c r="Y46" s="277">
        <f t="shared" ca="1" si="6"/>
        <v>6219585.2272110106</v>
      </c>
      <c r="Z46" s="277">
        <f t="shared" ca="1" si="6"/>
        <v>6219585.2272110106</v>
      </c>
      <c r="AA46" s="277">
        <f t="shared" ca="1" si="6"/>
        <v>6219585.2272110106</v>
      </c>
      <c r="AB46" s="277">
        <f t="shared" ca="1" si="6"/>
        <v>6219585.2272110106</v>
      </c>
      <c r="AC46" s="277">
        <f t="shared" ca="1" si="6"/>
        <v>6219585.2272110106</v>
      </c>
      <c r="AD46" s="277">
        <f t="shared" ca="1" si="6"/>
        <v>6219585.2272110106</v>
      </c>
      <c r="AE46" s="277">
        <f t="shared" ca="1" si="6"/>
        <v>6219585.2272110106</v>
      </c>
      <c r="AF46" s="278">
        <f t="shared" ca="1" si="6"/>
        <v>6219585.2272110106</v>
      </c>
    </row>
    <row r="47" spans="1:32" x14ac:dyDescent="0.25">
      <c r="A47" s="275" t="str">
        <f t="shared" si="4"/>
        <v>Arveja</v>
      </c>
      <c r="B47" s="277">
        <f t="shared" ref="B47:AF47" ca="1" si="7">B9-B28</f>
        <v>24164810.497254577</v>
      </c>
      <c r="C47" s="277">
        <f t="shared" ca="1" si="7"/>
        <v>24164810.497254577</v>
      </c>
      <c r="D47" s="277">
        <f t="shared" ca="1" si="7"/>
        <v>24164810.497254577</v>
      </c>
      <c r="E47" s="277">
        <f t="shared" ca="1" si="7"/>
        <v>24164810.497254577</v>
      </c>
      <c r="F47" s="277">
        <f t="shared" ca="1" si="7"/>
        <v>24164810.497254577</v>
      </c>
      <c r="G47" s="277">
        <f t="shared" ca="1" si="7"/>
        <v>24164810.497254577</v>
      </c>
      <c r="H47" s="277">
        <f t="shared" ca="1" si="7"/>
        <v>24164810.497254577</v>
      </c>
      <c r="I47" s="277">
        <f t="shared" ca="1" si="7"/>
        <v>24164810.497254577</v>
      </c>
      <c r="J47" s="277">
        <f t="shared" ca="1" si="7"/>
        <v>24164810.497254577</v>
      </c>
      <c r="K47" s="277">
        <f t="shared" ca="1" si="7"/>
        <v>24164810.497254577</v>
      </c>
      <c r="L47" s="277">
        <f t="shared" ca="1" si="7"/>
        <v>24164810.497254577</v>
      </c>
      <c r="M47" s="277">
        <f t="shared" ca="1" si="7"/>
        <v>24164810.497254577</v>
      </c>
      <c r="N47" s="277">
        <f t="shared" ca="1" si="7"/>
        <v>24164810.497254577</v>
      </c>
      <c r="O47" s="277">
        <f t="shared" ca="1" si="7"/>
        <v>24164810.497254577</v>
      </c>
      <c r="P47" s="277">
        <f t="shared" ca="1" si="7"/>
        <v>24164810.497254577</v>
      </c>
      <c r="Q47" s="277">
        <f t="shared" ca="1" si="7"/>
        <v>24164810.497254577</v>
      </c>
      <c r="R47" s="277">
        <f t="shared" ca="1" si="7"/>
        <v>24164810.497254577</v>
      </c>
      <c r="S47" s="277">
        <f t="shared" ca="1" si="7"/>
        <v>24164810.497254577</v>
      </c>
      <c r="T47" s="277">
        <f t="shared" ca="1" si="7"/>
        <v>24164810.497254577</v>
      </c>
      <c r="U47" s="277">
        <f t="shared" ca="1" si="7"/>
        <v>24164810.497254577</v>
      </c>
      <c r="V47" s="277">
        <f t="shared" ca="1" si="7"/>
        <v>24164810.497254577</v>
      </c>
      <c r="W47" s="277">
        <f t="shared" ca="1" si="7"/>
        <v>24164810.497254577</v>
      </c>
      <c r="X47" s="277">
        <f t="shared" ca="1" si="7"/>
        <v>24164810.497254577</v>
      </c>
      <c r="Y47" s="277">
        <f t="shared" ca="1" si="7"/>
        <v>24164810.497254577</v>
      </c>
      <c r="Z47" s="277">
        <f t="shared" ca="1" si="7"/>
        <v>24164810.497254577</v>
      </c>
      <c r="AA47" s="277">
        <f t="shared" ca="1" si="7"/>
        <v>24164810.497254577</v>
      </c>
      <c r="AB47" s="277">
        <f t="shared" ca="1" si="7"/>
        <v>24164810.497254577</v>
      </c>
      <c r="AC47" s="277">
        <f t="shared" ca="1" si="7"/>
        <v>24164810.497254577</v>
      </c>
      <c r="AD47" s="277">
        <f t="shared" ca="1" si="7"/>
        <v>24164810.497254577</v>
      </c>
      <c r="AE47" s="277">
        <f t="shared" ca="1" si="7"/>
        <v>24164810.497254577</v>
      </c>
      <c r="AF47" s="278">
        <f t="shared" ca="1" si="7"/>
        <v>24164810.497254577</v>
      </c>
    </row>
    <row r="48" spans="1:32" x14ac:dyDescent="0.25">
      <c r="A48" s="275" t="str">
        <f t="shared" si="4"/>
        <v>Cebolla</v>
      </c>
      <c r="B48" s="277">
        <f t="shared" ref="B48:AF48" ca="1" si="8">B10-B29</f>
        <v>110550592.54823177</v>
      </c>
      <c r="C48" s="277">
        <f t="shared" ca="1" si="8"/>
        <v>110550592.54823177</v>
      </c>
      <c r="D48" s="277">
        <f t="shared" ca="1" si="8"/>
        <v>110550592.54823177</v>
      </c>
      <c r="E48" s="277">
        <f t="shared" ca="1" si="8"/>
        <v>110550592.54823177</v>
      </c>
      <c r="F48" s="277">
        <f t="shared" ca="1" si="8"/>
        <v>110550592.54823177</v>
      </c>
      <c r="G48" s="277">
        <f t="shared" ca="1" si="8"/>
        <v>110550592.54823177</v>
      </c>
      <c r="H48" s="277">
        <f t="shared" ca="1" si="8"/>
        <v>110550592.54823177</v>
      </c>
      <c r="I48" s="277">
        <f t="shared" ca="1" si="8"/>
        <v>110550592.54823177</v>
      </c>
      <c r="J48" s="277">
        <f t="shared" ca="1" si="8"/>
        <v>110550592.54823177</v>
      </c>
      <c r="K48" s="277">
        <f t="shared" ca="1" si="8"/>
        <v>110550592.54823177</v>
      </c>
      <c r="L48" s="277">
        <f t="shared" ca="1" si="8"/>
        <v>110550592.54823177</v>
      </c>
      <c r="M48" s="277">
        <f t="shared" ca="1" si="8"/>
        <v>110550592.54823177</v>
      </c>
      <c r="N48" s="277">
        <f t="shared" ca="1" si="8"/>
        <v>110550592.54823177</v>
      </c>
      <c r="O48" s="277">
        <f t="shared" ca="1" si="8"/>
        <v>110550592.54823177</v>
      </c>
      <c r="P48" s="277">
        <f t="shared" ca="1" si="8"/>
        <v>110550592.54823177</v>
      </c>
      <c r="Q48" s="277">
        <f t="shared" ca="1" si="8"/>
        <v>110550592.54823177</v>
      </c>
      <c r="R48" s="277">
        <f t="shared" ca="1" si="8"/>
        <v>110550592.54823177</v>
      </c>
      <c r="S48" s="277">
        <f t="shared" ca="1" si="8"/>
        <v>110550592.54823177</v>
      </c>
      <c r="T48" s="277">
        <f t="shared" ca="1" si="8"/>
        <v>110550592.54823177</v>
      </c>
      <c r="U48" s="277">
        <f t="shared" ca="1" si="8"/>
        <v>110550592.54823177</v>
      </c>
      <c r="V48" s="277">
        <f t="shared" ca="1" si="8"/>
        <v>110550592.54823177</v>
      </c>
      <c r="W48" s="277">
        <f t="shared" ca="1" si="8"/>
        <v>110550592.54823177</v>
      </c>
      <c r="X48" s="277">
        <f t="shared" ca="1" si="8"/>
        <v>110550592.54823177</v>
      </c>
      <c r="Y48" s="277">
        <f t="shared" ca="1" si="8"/>
        <v>110550592.54823177</v>
      </c>
      <c r="Z48" s="277">
        <f t="shared" ca="1" si="8"/>
        <v>110550592.54823177</v>
      </c>
      <c r="AA48" s="277">
        <f t="shared" ca="1" si="8"/>
        <v>110550592.54823177</v>
      </c>
      <c r="AB48" s="277">
        <f t="shared" ca="1" si="8"/>
        <v>110550592.54823177</v>
      </c>
      <c r="AC48" s="277">
        <f t="shared" ca="1" si="8"/>
        <v>110550592.54823177</v>
      </c>
      <c r="AD48" s="277">
        <f t="shared" ca="1" si="8"/>
        <v>110550592.54823177</v>
      </c>
      <c r="AE48" s="277">
        <f t="shared" ca="1" si="8"/>
        <v>110550592.54823177</v>
      </c>
      <c r="AF48" s="278">
        <f t="shared" ca="1" si="8"/>
        <v>110550592.54823177</v>
      </c>
    </row>
    <row r="49" spans="1:32" x14ac:dyDescent="0.25">
      <c r="A49" s="275" t="str">
        <f t="shared" si="4"/>
        <v>Lechuga</v>
      </c>
      <c r="B49" s="277">
        <f t="shared" ref="B49:AF49" ca="1" si="9">B11-B30</f>
        <v>1649387.516006276</v>
      </c>
      <c r="C49" s="277">
        <f t="shared" ca="1" si="9"/>
        <v>1649387.516006276</v>
      </c>
      <c r="D49" s="277">
        <f t="shared" ca="1" si="9"/>
        <v>1649387.516006276</v>
      </c>
      <c r="E49" s="277">
        <f t="shared" ca="1" si="9"/>
        <v>1649387.516006276</v>
      </c>
      <c r="F49" s="277">
        <f t="shared" ca="1" si="9"/>
        <v>1649387.516006276</v>
      </c>
      <c r="G49" s="277">
        <f t="shared" ca="1" si="9"/>
        <v>1649387.516006276</v>
      </c>
      <c r="H49" s="277">
        <f t="shared" ca="1" si="9"/>
        <v>1649387.516006276</v>
      </c>
      <c r="I49" s="277">
        <f t="shared" ca="1" si="9"/>
        <v>1649387.516006276</v>
      </c>
      <c r="J49" s="277">
        <f t="shared" ca="1" si="9"/>
        <v>1649387.516006276</v>
      </c>
      <c r="K49" s="277">
        <f t="shared" ca="1" si="9"/>
        <v>1649387.516006276</v>
      </c>
      <c r="L49" s="277">
        <f t="shared" ca="1" si="9"/>
        <v>1649387.516006276</v>
      </c>
      <c r="M49" s="277">
        <f t="shared" ca="1" si="9"/>
        <v>1649387.516006276</v>
      </c>
      <c r="N49" s="277">
        <f t="shared" ca="1" si="9"/>
        <v>1649387.516006276</v>
      </c>
      <c r="O49" s="277">
        <f t="shared" ca="1" si="9"/>
        <v>1649387.516006276</v>
      </c>
      <c r="P49" s="277">
        <f t="shared" ca="1" si="9"/>
        <v>1649387.516006276</v>
      </c>
      <c r="Q49" s="277">
        <f t="shared" ca="1" si="9"/>
        <v>1649387.516006276</v>
      </c>
      <c r="R49" s="277">
        <f t="shared" ca="1" si="9"/>
        <v>1649387.516006276</v>
      </c>
      <c r="S49" s="277">
        <f t="shared" ca="1" si="9"/>
        <v>1649387.516006276</v>
      </c>
      <c r="T49" s="277">
        <f t="shared" ca="1" si="9"/>
        <v>1649387.516006276</v>
      </c>
      <c r="U49" s="277">
        <f t="shared" ca="1" si="9"/>
        <v>1649387.516006276</v>
      </c>
      <c r="V49" s="277">
        <f t="shared" ca="1" si="9"/>
        <v>1649387.516006276</v>
      </c>
      <c r="W49" s="277">
        <f t="shared" ca="1" si="9"/>
        <v>1649387.516006276</v>
      </c>
      <c r="X49" s="277">
        <f t="shared" ca="1" si="9"/>
        <v>1649387.516006276</v>
      </c>
      <c r="Y49" s="277">
        <f t="shared" ca="1" si="9"/>
        <v>1649387.516006276</v>
      </c>
      <c r="Z49" s="277">
        <f t="shared" ca="1" si="9"/>
        <v>1649387.516006276</v>
      </c>
      <c r="AA49" s="277">
        <f t="shared" ca="1" si="9"/>
        <v>1649387.516006276</v>
      </c>
      <c r="AB49" s="277">
        <f t="shared" ca="1" si="9"/>
        <v>1649387.516006276</v>
      </c>
      <c r="AC49" s="277">
        <f t="shared" ca="1" si="9"/>
        <v>1649387.516006276</v>
      </c>
      <c r="AD49" s="277">
        <f t="shared" ca="1" si="9"/>
        <v>1649387.516006276</v>
      </c>
      <c r="AE49" s="277">
        <f t="shared" ca="1" si="9"/>
        <v>1649387.516006276</v>
      </c>
      <c r="AF49" s="278">
        <f t="shared" ca="1" si="9"/>
        <v>1649387.516006276</v>
      </c>
    </row>
    <row r="50" spans="1:32" x14ac:dyDescent="0.25">
      <c r="A50" s="275" t="str">
        <f t="shared" si="4"/>
        <v>Melón</v>
      </c>
      <c r="B50" s="277">
        <f t="shared" ref="B50:AF50" ca="1" si="10">B12-B31</f>
        <v>14611525.102020113</v>
      </c>
      <c r="C50" s="277">
        <f t="shared" ca="1" si="10"/>
        <v>14611525.102020113</v>
      </c>
      <c r="D50" s="277">
        <f t="shared" ca="1" si="10"/>
        <v>14611525.102020113</v>
      </c>
      <c r="E50" s="277">
        <f t="shared" ca="1" si="10"/>
        <v>14611525.102020113</v>
      </c>
      <c r="F50" s="277">
        <f t="shared" ca="1" si="10"/>
        <v>14611525.102020113</v>
      </c>
      <c r="G50" s="277">
        <f t="shared" ca="1" si="10"/>
        <v>14611525.102020113</v>
      </c>
      <c r="H50" s="277">
        <f t="shared" ca="1" si="10"/>
        <v>14611525.102020113</v>
      </c>
      <c r="I50" s="277">
        <f t="shared" ca="1" si="10"/>
        <v>14611525.102020113</v>
      </c>
      <c r="J50" s="277">
        <f t="shared" ca="1" si="10"/>
        <v>14611525.102020113</v>
      </c>
      <c r="K50" s="277">
        <f t="shared" ca="1" si="10"/>
        <v>14611525.102020113</v>
      </c>
      <c r="L50" s="277">
        <f t="shared" ca="1" si="10"/>
        <v>14611525.102020113</v>
      </c>
      <c r="M50" s="277">
        <f t="shared" ca="1" si="10"/>
        <v>14611525.102020113</v>
      </c>
      <c r="N50" s="277">
        <f t="shared" ca="1" si="10"/>
        <v>14611525.102020113</v>
      </c>
      <c r="O50" s="277">
        <f t="shared" ca="1" si="10"/>
        <v>14611525.102020113</v>
      </c>
      <c r="P50" s="277">
        <f t="shared" ca="1" si="10"/>
        <v>14611525.102020113</v>
      </c>
      <c r="Q50" s="277">
        <f t="shared" ca="1" si="10"/>
        <v>14611525.102020113</v>
      </c>
      <c r="R50" s="277">
        <f t="shared" ca="1" si="10"/>
        <v>14611525.102020113</v>
      </c>
      <c r="S50" s="277">
        <f t="shared" ca="1" si="10"/>
        <v>14611525.102020113</v>
      </c>
      <c r="T50" s="277">
        <f t="shared" ca="1" si="10"/>
        <v>14611525.102020113</v>
      </c>
      <c r="U50" s="277">
        <f t="shared" ca="1" si="10"/>
        <v>14611525.102020113</v>
      </c>
      <c r="V50" s="277">
        <f t="shared" ca="1" si="10"/>
        <v>14611525.102020113</v>
      </c>
      <c r="W50" s="277">
        <f t="shared" ca="1" si="10"/>
        <v>14611525.102020113</v>
      </c>
      <c r="X50" s="277">
        <f t="shared" ca="1" si="10"/>
        <v>14611525.102020113</v>
      </c>
      <c r="Y50" s="277">
        <f t="shared" ca="1" si="10"/>
        <v>14611525.102020113</v>
      </c>
      <c r="Z50" s="277">
        <f t="shared" ca="1" si="10"/>
        <v>14611525.102020113</v>
      </c>
      <c r="AA50" s="277">
        <f t="shared" ca="1" si="10"/>
        <v>14611525.102020113</v>
      </c>
      <c r="AB50" s="277">
        <f t="shared" ca="1" si="10"/>
        <v>14611525.102020113</v>
      </c>
      <c r="AC50" s="277">
        <f t="shared" ca="1" si="10"/>
        <v>14611525.102020113</v>
      </c>
      <c r="AD50" s="277">
        <f t="shared" ca="1" si="10"/>
        <v>14611525.102020113</v>
      </c>
      <c r="AE50" s="277">
        <f t="shared" ca="1" si="10"/>
        <v>14611525.102020113</v>
      </c>
      <c r="AF50" s="278">
        <f t="shared" ca="1" si="10"/>
        <v>14611525.102020113</v>
      </c>
    </row>
    <row r="51" spans="1:32" x14ac:dyDescent="0.25">
      <c r="A51" s="275" t="str">
        <f t="shared" si="4"/>
        <v>Poroto verde</v>
      </c>
      <c r="B51" s="277">
        <f t="shared" ref="B51:AF51" ca="1" si="11">B13-B32</f>
        <v>9089767.8590994217</v>
      </c>
      <c r="C51" s="277">
        <f t="shared" ca="1" si="11"/>
        <v>9089767.8590994217</v>
      </c>
      <c r="D51" s="277">
        <f t="shared" ca="1" si="11"/>
        <v>9089767.8590994217</v>
      </c>
      <c r="E51" s="277">
        <f t="shared" ca="1" si="11"/>
        <v>9089767.8590994217</v>
      </c>
      <c r="F51" s="277">
        <f t="shared" ca="1" si="11"/>
        <v>9089767.8590994217</v>
      </c>
      <c r="G51" s="277">
        <f t="shared" ca="1" si="11"/>
        <v>9089767.8590994217</v>
      </c>
      <c r="H51" s="277">
        <f t="shared" ca="1" si="11"/>
        <v>9089767.8590994217</v>
      </c>
      <c r="I51" s="277">
        <f t="shared" ca="1" si="11"/>
        <v>9089767.8590994217</v>
      </c>
      <c r="J51" s="277">
        <f t="shared" ca="1" si="11"/>
        <v>9089767.8590994217</v>
      </c>
      <c r="K51" s="277">
        <f t="shared" ca="1" si="11"/>
        <v>9089767.8590994217</v>
      </c>
      <c r="L51" s="277">
        <f t="shared" ca="1" si="11"/>
        <v>9089767.8590994217</v>
      </c>
      <c r="M51" s="277">
        <f t="shared" ca="1" si="11"/>
        <v>9089767.8590994217</v>
      </c>
      <c r="N51" s="277">
        <f t="shared" ca="1" si="11"/>
        <v>9089767.8590994217</v>
      </c>
      <c r="O51" s="277">
        <f t="shared" ca="1" si="11"/>
        <v>9089767.8590994217</v>
      </c>
      <c r="P51" s="277">
        <f t="shared" ca="1" si="11"/>
        <v>9089767.8590994217</v>
      </c>
      <c r="Q51" s="277">
        <f t="shared" ca="1" si="11"/>
        <v>9089767.8590994217</v>
      </c>
      <c r="R51" s="277">
        <f t="shared" ca="1" si="11"/>
        <v>9089767.8590994217</v>
      </c>
      <c r="S51" s="277">
        <f t="shared" ca="1" si="11"/>
        <v>9089767.8590994217</v>
      </c>
      <c r="T51" s="277">
        <f t="shared" ca="1" si="11"/>
        <v>9089767.8590994217</v>
      </c>
      <c r="U51" s="277">
        <f t="shared" ca="1" si="11"/>
        <v>9089767.8590994217</v>
      </c>
      <c r="V51" s="277">
        <f t="shared" ca="1" si="11"/>
        <v>9089767.8590994217</v>
      </c>
      <c r="W51" s="277">
        <f t="shared" ca="1" si="11"/>
        <v>9089767.8590994217</v>
      </c>
      <c r="X51" s="277">
        <f t="shared" ca="1" si="11"/>
        <v>9089767.8590994217</v>
      </c>
      <c r="Y51" s="277">
        <f t="shared" ca="1" si="11"/>
        <v>9089767.8590994217</v>
      </c>
      <c r="Z51" s="277">
        <f t="shared" ca="1" si="11"/>
        <v>9089767.8590994217</v>
      </c>
      <c r="AA51" s="277">
        <f t="shared" ca="1" si="11"/>
        <v>9089767.8590994217</v>
      </c>
      <c r="AB51" s="277">
        <f t="shared" ca="1" si="11"/>
        <v>9089767.8590994217</v>
      </c>
      <c r="AC51" s="277">
        <f t="shared" ca="1" si="11"/>
        <v>9089767.8590994217</v>
      </c>
      <c r="AD51" s="277">
        <f t="shared" ca="1" si="11"/>
        <v>9089767.8590994217</v>
      </c>
      <c r="AE51" s="277">
        <f t="shared" ca="1" si="11"/>
        <v>9089767.8590994217</v>
      </c>
      <c r="AF51" s="278">
        <f t="shared" ca="1" si="11"/>
        <v>9089767.8590994217</v>
      </c>
    </row>
    <row r="52" spans="1:32" x14ac:dyDescent="0.25">
      <c r="A52" s="275" t="str">
        <f t="shared" si="4"/>
        <v>Tomate</v>
      </c>
      <c r="B52" s="277">
        <f t="shared" ref="B52:AF52" ca="1" si="12">B14-B33</f>
        <v>31042314.390968367</v>
      </c>
      <c r="C52" s="277">
        <f t="shared" ca="1" si="12"/>
        <v>31042314.390968367</v>
      </c>
      <c r="D52" s="277">
        <f t="shared" ca="1" si="12"/>
        <v>31042314.390968367</v>
      </c>
      <c r="E52" s="277">
        <f t="shared" ca="1" si="12"/>
        <v>31042314.390968367</v>
      </c>
      <c r="F52" s="277">
        <f t="shared" ca="1" si="12"/>
        <v>31042314.390968367</v>
      </c>
      <c r="G52" s="277">
        <f t="shared" ca="1" si="12"/>
        <v>31042314.390968367</v>
      </c>
      <c r="H52" s="277">
        <f t="shared" ca="1" si="12"/>
        <v>31042314.390968367</v>
      </c>
      <c r="I52" s="277">
        <f t="shared" ca="1" si="12"/>
        <v>31042314.390968367</v>
      </c>
      <c r="J52" s="277">
        <f t="shared" ca="1" si="12"/>
        <v>31042314.390968367</v>
      </c>
      <c r="K52" s="277">
        <f t="shared" ca="1" si="12"/>
        <v>31042314.390968367</v>
      </c>
      <c r="L52" s="277">
        <f t="shared" ca="1" si="12"/>
        <v>31042314.390968367</v>
      </c>
      <c r="M52" s="277">
        <f t="shared" ca="1" si="12"/>
        <v>31042314.390968367</v>
      </c>
      <c r="N52" s="277">
        <f t="shared" ca="1" si="12"/>
        <v>31042314.390968367</v>
      </c>
      <c r="O52" s="277">
        <f t="shared" ca="1" si="12"/>
        <v>31042314.390968367</v>
      </c>
      <c r="P52" s="277">
        <f t="shared" ca="1" si="12"/>
        <v>31042314.390968367</v>
      </c>
      <c r="Q52" s="277">
        <f t="shared" ca="1" si="12"/>
        <v>31042314.390968367</v>
      </c>
      <c r="R52" s="277">
        <f t="shared" ca="1" si="12"/>
        <v>31042314.390968367</v>
      </c>
      <c r="S52" s="277">
        <f t="shared" ca="1" si="12"/>
        <v>31042314.390968367</v>
      </c>
      <c r="T52" s="277">
        <f t="shared" ca="1" si="12"/>
        <v>31042314.390968367</v>
      </c>
      <c r="U52" s="277">
        <f t="shared" ca="1" si="12"/>
        <v>31042314.390968367</v>
      </c>
      <c r="V52" s="277">
        <f t="shared" ca="1" si="12"/>
        <v>31042314.390968367</v>
      </c>
      <c r="W52" s="277">
        <f t="shared" ca="1" si="12"/>
        <v>31042314.390968367</v>
      </c>
      <c r="X52" s="277">
        <f t="shared" ca="1" si="12"/>
        <v>31042314.390968367</v>
      </c>
      <c r="Y52" s="277">
        <f t="shared" ca="1" si="12"/>
        <v>31042314.390968367</v>
      </c>
      <c r="Z52" s="277">
        <f t="shared" ca="1" si="12"/>
        <v>31042314.390968367</v>
      </c>
      <c r="AA52" s="277">
        <f t="shared" ca="1" si="12"/>
        <v>31042314.390968367</v>
      </c>
      <c r="AB52" s="277">
        <f t="shared" ca="1" si="12"/>
        <v>31042314.390968367</v>
      </c>
      <c r="AC52" s="277">
        <f t="shared" ca="1" si="12"/>
        <v>31042314.390968367</v>
      </c>
      <c r="AD52" s="277">
        <f t="shared" ca="1" si="12"/>
        <v>31042314.390968367</v>
      </c>
      <c r="AE52" s="277">
        <f t="shared" ca="1" si="12"/>
        <v>31042314.390968367</v>
      </c>
      <c r="AF52" s="278">
        <f t="shared" ca="1" si="12"/>
        <v>31042314.390968367</v>
      </c>
    </row>
    <row r="53" spans="1:32" x14ac:dyDescent="0.25">
      <c r="A53" s="275" t="str">
        <f t="shared" si="4"/>
        <v>Kiwi</v>
      </c>
      <c r="B53" s="277">
        <f t="shared" ref="B53:AF53" ca="1" si="13">B15-B34</f>
        <v>107173261.22659558</v>
      </c>
      <c r="C53" s="277">
        <f t="shared" ca="1" si="13"/>
        <v>107173261.22659558</v>
      </c>
      <c r="D53" s="277">
        <f t="shared" ca="1" si="13"/>
        <v>107173261.22659558</v>
      </c>
      <c r="E53" s="277">
        <f t="shared" ca="1" si="13"/>
        <v>107173261.22659558</v>
      </c>
      <c r="F53" s="277">
        <f t="shared" ca="1" si="13"/>
        <v>107173261.22659558</v>
      </c>
      <c r="G53" s="277">
        <f t="shared" ca="1" si="13"/>
        <v>107173261.22659558</v>
      </c>
      <c r="H53" s="277">
        <f t="shared" ca="1" si="13"/>
        <v>107173261.22659558</v>
      </c>
      <c r="I53" s="277">
        <f t="shared" ca="1" si="13"/>
        <v>107173261.22659558</v>
      </c>
      <c r="J53" s="277">
        <f t="shared" ca="1" si="13"/>
        <v>107173261.22659558</v>
      </c>
      <c r="K53" s="277">
        <f t="shared" ca="1" si="13"/>
        <v>107173261.22659558</v>
      </c>
      <c r="L53" s="277">
        <f t="shared" ca="1" si="13"/>
        <v>107173261.22659558</v>
      </c>
      <c r="M53" s="277">
        <f t="shared" ca="1" si="13"/>
        <v>107173261.22659558</v>
      </c>
      <c r="N53" s="277">
        <f t="shared" ca="1" si="13"/>
        <v>107173261.22659558</v>
      </c>
      <c r="O53" s="277">
        <f t="shared" ca="1" si="13"/>
        <v>107173261.22659558</v>
      </c>
      <c r="P53" s="277">
        <f t="shared" ca="1" si="13"/>
        <v>107173261.22659558</v>
      </c>
      <c r="Q53" s="277">
        <f t="shared" ca="1" si="13"/>
        <v>107173261.22659558</v>
      </c>
      <c r="R53" s="277">
        <f t="shared" ca="1" si="13"/>
        <v>107173261.22659558</v>
      </c>
      <c r="S53" s="277">
        <f t="shared" ca="1" si="13"/>
        <v>107173261.22659558</v>
      </c>
      <c r="T53" s="277">
        <f t="shared" ca="1" si="13"/>
        <v>107173261.22659558</v>
      </c>
      <c r="U53" s="277">
        <f t="shared" ca="1" si="13"/>
        <v>107173261.22659558</v>
      </c>
      <c r="V53" s="277">
        <f t="shared" ca="1" si="13"/>
        <v>107173261.22659558</v>
      </c>
      <c r="W53" s="277">
        <f t="shared" ca="1" si="13"/>
        <v>107173261.22659558</v>
      </c>
      <c r="X53" s="277">
        <f t="shared" ca="1" si="13"/>
        <v>107173261.22659558</v>
      </c>
      <c r="Y53" s="277">
        <f t="shared" ca="1" si="13"/>
        <v>107173261.22659558</v>
      </c>
      <c r="Z53" s="277">
        <f t="shared" ca="1" si="13"/>
        <v>107173261.22659558</v>
      </c>
      <c r="AA53" s="277">
        <f t="shared" ca="1" si="13"/>
        <v>107173261.22659558</v>
      </c>
      <c r="AB53" s="277">
        <f t="shared" ca="1" si="13"/>
        <v>107173261.22659558</v>
      </c>
      <c r="AC53" s="277">
        <f t="shared" ca="1" si="13"/>
        <v>107173261.22659558</v>
      </c>
      <c r="AD53" s="277">
        <f t="shared" ca="1" si="13"/>
        <v>107173261.22659558</v>
      </c>
      <c r="AE53" s="277">
        <f t="shared" ca="1" si="13"/>
        <v>107173261.22659558</v>
      </c>
      <c r="AF53" s="278">
        <f t="shared" ca="1" si="13"/>
        <v>107173261.22659558</v>
      </c>
    </row>
    <row r="54" spans="1:32" x14ac:dyDescent="0.25">
      <c r="A54" s="275" t="str">
        <f t="shared" si="4"/>
        <v>Manzano</v>
      </c>
      <c r="B54" s="277">
        <f t="shared" ref="B54:AF54" ca="1" si="14">B16-B35</f>
        <v>46812915.262209609</v>
      </c>
      <c r="C54" s="277">
        <f t="shared" ca="1" si="14"/>
        <v>46812915.262209609</v>
      </c>
      <c r="D54" s="277">
        <f t="shared" ca="1" si="14"/>
        <v>46812915.262209609</v>
      </c>
      <c r="E54" s="277">
        <f t="shared" ca="1" si="14"/>
        <v>46812915.262209609</v>
      </c>
      <c r="F54" s="277">
        <f t="shared" ca="1" si="14"/>
        <v>46812915.262209609</v>
      </c>
      <c r="G54" s="277">
        <f t="shared" ca="1" si="14"/>
        <v>46812915.262209609</v>
      </c>
      <c r="H54" s="277">
        <f t="shared" ca="1" si="14"/>
        <v>46812915.262209609</v>
      </c>
      <c r="I54" s="277">
        <f t="shared" ca="1" si="14"/>
        <v>46812915.262209609</v>
      </c>
      <c r="J54" s="277">
        <f t="shared" ca="1" si="14"/>
        <v>46812915.262209609</v>
      </c>
      <c r="K54" s="277">
        <f t="shared" ca="1" si="14"/>
        <v>46812915.262209609</v>
      </c>
      <c r="L54" s="277">
        <f t="shared" ca="1" si="14"/>
        <v>46812915.262209609</v>
      </c>
      <c r="M54" s="277">
        <f t="shared" ca="1" si="14"/>
        <v>46812915.262209609</v>
      </c>
      <c r="N54" s="277">
        <f t="shared" ca="1" si="14"/>
        <v>46812915.262209609</v>
      </c>
      <c r="O54" s="277">
        <f t="shared" ca="1" si="14"/>
        <v>46812915.262209609</v>
      </c>
      <c r="P54" s="277">
        <f t="shared" ca="1" si="14"/>
        <v>46812915.262209609</v>
      </c>
      <c r="Q54" s="277">
        <f t="shared" ca="1" si="14"/>
        <v>46812915.262209609</v>
      </c>
      <c r="R54" s="277">
        <f t="shared" ca="1" si="14"/>
        <v>46812915.262209609</v>
      </c>
      <c r="S54" s="277">
        <f t="shared" ca="1" si="14"/>
        <v>46812915.262209609</v>
      </c>
      <c r="T54" s="277">
        <f t="shared" ca="1" si="14"/>
        <v>46812915.262209609</v>
      </c>
      <c r="U54" s="277">
        <f t="shared" ca="1" si="14"/>
        <v>46812915.262209609</v>
      </c>
      <c r="V54" s="277">
        <f t="shared" ca="1" si="14"/>
        <v>46812915.262209609</v>
      </c>
      <c r="W54" s="277">
        <f t="shared" ca="1" si="14"/>
        <v>46812915.262209609</v>
      </c>
      <c r="X54" s="277">
        <f t="shared" ca="1" si="14"/>
        <v>46812915.262209609</v>
      </c>
      <c r="Y54" s="277">
        <f t="shared" ca="1" si="14"/>
        <v>46812915.262209609</v>
      </c>
      <c r="Z54" s="277">
        <f t="shared" ca="1" si="14"/>
        <v>46812915.262209609</v>
      </c>
      <c r="AA54" s="277">
        <f t="shared" ca="1" si="14"/>
        <v>46812915.262209609</v>
      </c>
      <c r="AB54" s="277">
        <f t="shared" ca="1" si="14"/>
        <v>46812915.262209609</v>
      </c>
      <c r="AC54" s="277">
        <f t="shared" ca="1" si="14"/>
        <v>46812915.262209609</v>
      </c>
      <c r="AD54" s="277">
        <f t="shared" ca="1" si="14"/>
        <v>46812915.262209609</v>
      </c>
      <c r="AE54" s="277">
        <f t="shared" ca="1" si="14"/>
        <v>46812915.262209609</v>
      </c>
      <c r="AF54" s="278">
        <f t="shared" ca="1" si="14"/>
        <v>46812915.262209609</v>
      </c>
    </row>
    <row r="55" spans="1:32" x14ac:dyDescent="0.25">
      <c r="A55" s="275" t="str">
        <f t="shared" si="4"/>
        <v>Limón</v>
      </c>
      <c r="B55" s="277">
        <f t="shared" ref="B55:AF55" ca="1" si="15">B17-B36</f>
        <v>17438995.262432367</v>
      </c>
      <c r="C55" s="277">
        <f t="shared" ca="1" si="15"/>
        <v>17438995.262432367</v>
      </c>
      <c r="D55" s="277">
        <f t="shared" ca="1" si="15"/>
        <v>17438995.262432367</v>
      </c>
      <c r="E55" s="277">
        <f t="shared" ca="1" si="15"/>
        <v>17438995.262432367</v>
      </c>
      <c r="F55" s="277">
        <f t="shared" ca="1" si="15"/>
        <v>17438995.262432367</v>
      </c>
      <c r="G55" s="277">
        <f t="shared" ca="1" si="15"/>
        <v>17438995.262432367</v>
      </c>
      <c r="H55" s="277">
        <f t="shared" ca="1" si="15"/>
        <v>17438995.262432367</v>
      </c>
      <c r="I55" s="277">
        <f t="shared" ca="1" si="15"/>
        <v>17438995.262432367</v>
      </c>
      <c r="J55" s="277">
        <f t="shared" ca="1" si="15"/>
        <v>17438995.262432367</v>
      </c>
      <c r="K55" s="277">
        <f t="shared" ca="1" si="15"/>
        <v>17438995.262432367</v>
      </c>
      <c r="L55" s="277">
        <f t="shared" ca="1" si="15"/>
        <v>17438995.262432367</v>
      </c>
      <c r="M55" s="277">
        <f t="shared" ca="1" si="15"/>
        <v>17438995.262432367</v>
      </c>
      <c r="N55" s="277">
        <f t="shared" ca="1" si="15"/>
        <v>17438995.262432367</v>
      </c>
      <c r="O55" s="277">
        <f t="shared" ca="1" si="15"/>
        <v>17438995.262432367</v>
      </c>
      <c r="P55" s="277">
        <f t="shared" ca="1" si="15"/>
        <v>17438995.262432367</v>
      </c>
      <c r="Q55" s="277">
        <f t="shared" ca="1" si="15"/>
        <v>17438995.262432367</v>
      </c>
      <c r="R55" s="277">
        <f t="shared" ca="1" si="15"/>
        <v>17438995.262432367</v>
      </c>
      <c r="S55" s="277">
        <f t="shared" ca="1" si="15"/>
        <v>17438995.262432367</v>
      </c>
      <c r="T55" s="277">
        <f t="shared" ca="1" si="15"/>
        <v>17438995.262432367</v>
      </c>
      <c r="U55" s="277">
        <f t="shared" ca="1" si="15"/>
        <v>17438995.262432367</v>
      </c>
      <c r="V55" s="277">
        <f t="shared" ca="1" si="15"/>
        <v>17438995.262432367</v>
      </c>
      <c r="W55" s="277">
        <f t="shared" ca="1" si="15"/>
        <v>17438995.262432367</v>
      </c>
      <c r="X55" s="277">
        <f t="shared" ca="1" si="15"/>
        <v>17438995.262432367</v>
      </c>
      <c r="Y55" s="277">
        <f t="shared" ca="1" si="15"/>
        <v>17438995.262432367</v>
      </c>
      <c r="Z55" s="277">
        <f t="shared" ca="1" si="15"/>
        <v>17438995.262432367</v>
      </c>
      <c r="AA55" s="277">
        <f t="shared" ca="1" si="15"/>
        <v>17438995.262432367</v>
      </c>
      <c r="AB55" s="277">
        <f t="shared" ca="1" si="15"/>
        <v>17438995.262432367</v>
      </c>
      <c r="AC55" s="277">
        <f t="shared" ca="1" si="15"/>
        <v>17438995.262432367</v>
      </c>
      <c r="AD55" s="277">
        <f t="shared" ca="1" si="15"/>
        <v>17438995.262432367</v>
      </c>
      <c r="AE55" s="277">
        <f t="shared" ca="1" si="15"/>
        <v>17438995.262432367</v>
      </c>
      <c r="AF55" s="278">
        <f t="shared" ca="1" si="15"/>
        <v>17438995.262432367</v>
      </c>
    </row>
    <row r="56" spans="1:32" x14ac:dyDescent="0.25">
      <c r="A56" s="275" t="str">
        <f t="shared" si="4"/>
        <v>Olivo de mesa</v>
      </c>
      <c r="B56" s="277">
        <f t="shared" ref="B56:AF56" ca="1" si="16">B18-B37</f>
        <v>32691949.33836893</v>
      </c>
      <c r="C56" s="277">
        <f t="shared" ca="1" si="16"/>
        <v>32691949.33836893</v>
      </c>
      <c r="D56" s="277">
        <f t="shared" ca="1" si="16"/>
        <v>32691949.33836893</v>
      </c>
      <c r="E56" s="277">
        <f t="shared" ca="1" si="16"/>
        <v>32691949.33836893</v>
      </c>
      <c r="F56" s="277">
        <f t="shared" ca="1" si="16"/>
        <v>32691949.33836893</v>
      </c>
      <c r="G56" s="277">
        <f t="shared" ca="1" si="16"/>
        <v>32691949.33836893</v>
      </c>
      <c r="H56" s="277">
        <f t="shared" ca="1" si="16"/>
        <v>32691949.33836893</v>
      </c>
      <c r="I56" s="277">
        <f t="shared" ca="1" si="16"/>
        <v>32691949.33836893</v>
      </c>
      <c r="J56" s="277">
        <f t="shared" ca="1" si="16"/>
        <v>32691949.33836893</v>
      </c>
      <c r="K56" s="277">
        <f t="shared" ca="1" si="16"/>
        <v>32691949.33836893</v>
      </c>
      <c r="L56" s="277">
        <f t="shared" ca="1" si="16"/>
        <v>32691949.33836893</v>
      </c>
      <c r="M56" s="277">
        <f t="shared" ca="1" si="16"/>
        <v>32691949.33836893</v>
      </c>
      <c r="N56" s="277">
        <f t="shared" ca="1" si="16"/>
        <v>32691949.33836893</v>
      </c>
      <c r="O56" s="277">
        <f t="shared" ca="1" si="16"/>
        <v>32691949.33836893</v>
      </c>
      <c r="P56" s="277">
        <f t="shared" ca="1" si="16"/>
        <v>32691949.33836893</v>
      </c>
      <c r="Q56" s="277">
        <f t="shared" ca="1" si="16"/>
        <v>32691949.33836893</v>
      </c>
      <c r="R56" s="277">
        <f t="shared" ca="1" si="16"/>
        <v>32691949.33836893</v>
      </c>
      <c r="S56" s="277">
        <f t="shared" ca="1" si="16"/>
        <v>32691949.33836893</v>
      </c>
      <c r="T56" s="277">
        <f t="shared" ca="1" si="16"/>
        <v>32691949.33836893</v>
      </c>
      <c r="U56" s="277">
        <f t="shared" ca="1" si="16"/>
        <v>32691949.33836893</v>
      </c>
      <c r="V56" s="277">
        <f t="shared" ca="1" si="16"/>
        <v>32691949.33836893</v>
      </c>
      <c r="W56" s="277">
        <f t="shared" ca="1" si="16"/>
        <v>32691949.33836893</v>
      </c>
      <c r="X56" s="277">
        <f t="shared" ca="1" si="16"/>
        <v>32691949.33836893</v>
      </c>
      <c r="Y56" s="277">
        <f t="shared" ca="1" si="16"/>
        <v>32691949.33836893</v>
      </c>
      <c r="Z56" s="277">
        <f t="shared" ca="1" si="16"/>
        <v>32691949.33836893</v>
      </c>
      <c r="AA56" s="277">
        <f t="shared" ca="1" si="16"/>
        <v>32691949.33836893</v>
      </c>
      <c r="AB56" s="277">
        <f t="shared" ca="1" si="16"/>
        <v>32691949.33836893</v>
      </c>
      <c r="AC56" s="277">
        <f t="shared" ca="1" si="16"/>
        <v>32691949.33836893</v>
      </c>
      <c r="AD56" s="277">
        <f t="shared" ca="1" si="16"/>
        <v>32691949.33836893</v>
      </c>
      <c r="AE56" s="277">
        <f t="shared" ca="1" si="16"/>
        <v>32691949.33836893</v>
      </c>
      <c r="AF56" s="278">
        <f t="shared" ca="1" si="16"/>
        <v>32691949.33836893</v>
      </c>
    </row>
    <row r="57" spans="1:32" x14ac:dyDescent="0.25">
      <c r="A57" s="275" t="str">
        <f t="shared" si="4"/>
        <v>Uva de mesa</v>
      </c>
      <c r="B57" s="277">
        <f t="shared" ref="B57:AF57" ca="1" si="17">B19-B38</f>
        <v>17873153.790685929</v>
      </c>
      <c r="C57" s="277">
        <f t="shared" ca="1" si="17"/>
        <v>17873153.790685929</v>
      </c>
      <c r="D57" s="277">
        <f t="shared" ca="1" si="17"/>
        <v>17873153.790685929</v>
      </c>
      <c r="E57" s="277">
        <f t="shared" ca="1" si="17"/>
        <v>17873153.790685929</v>
      </c>
      <c r="F57" s="277">
        <f t="shared" ca="1" si="17"/>
        <v>17873153.790685929</v>
      </c>
      <c r="G57" s="277">
        <f t="shared" ca="1" si="17"/>
        <v>17873153.790685929</v>
      </c>
      <c r="H57" s="277">
        <f t="shared" ca="1" si="17"/>
        <v>17873153.790685929</v>
      </c>
      <c r="I57" s="277">
        <f t="shared" ca="1" si="17"/>
        <v>17873153.790685929</v>
      </c>
      <c r="J57" s="277">
        <f t="shared" ca="1" si="17"/>
        <v>17873153.790685929</v>
      </c>
      <c r="K57" s="277">
        <f t="shared" ca="1" si="17"/>
        <v>17873153.790685929</v>
      </c>
      <c r="L57" s="277">
        <f t="shared" ca="1" si="17"/>
        <v>17873153.790685929</v>
      </c>
      <c r="M57" s="277">
        <f t="shared" ca="1" si="17"/>
        <v>17873153.790685929</v>
      </c>
      <c r="N57" s="277">
        <f t="shared" ca="1" si="17"/>
        <v>17873153.790685929</v>
      </c>
      <c r="O57" s="277">
        <f t="shared" ca="1" si="17"/>
        <v>17873153.790685929</v>
      </c>
      <c r="P57" s="277">
        <f t="shared" ca="1" si="17"/>
        <v>17873153.790685929</v>
      </c>
      <c r="Q57" s="277">
        <f t="shared" ca="1" si="17"/>
        <v>17873153.790685929</v>
      </c>
      <c r="R57" s="277">
        <f t="shared" ca="1" si="17"/>
        <v>17873153.790685929</v>
      </c>
      <c r="S57" s="277">
        <f t="shared" ca="1" si="17"/>
        <v>17873153.790685929</v>
      </c>
      <c r="T57" s="277">
        <f t="shared" ca="1" si="17"/>
        <v>17873153.790685929</v>
      </c>
      <c r="U57" s="277">
        <f t="shared" ca="1" si="17"/>
        <v>17873153.790685929</v>
      </c>
      <c r="V57" s="277">
        <f t="shared" ca="1" si="17"/>
        <v>17873153.790685929</v>
      </c>
      <c r="W57" s="277">
        <f t="shared" ca="1" si="17"/>
        <v>17873153.790685929</v>
      </c>
      <c r="X57" s="277">
        <f t="shared" ca="1" si="17"/>
        <v>17873153.790685929</v>
      </c>
      <c r="Y57" s="277">
        <f t="shared" ca="1" si="17"/>
        <v>17873153.790685929</v>
      </c>
      <c r="Z57" s="277">
        <f t="shared" ca="1" si="17"/>
        <v>17873153.790685929</v>
      </c>
      <c r="AA57" s="277">
        <f t="shared" ca="1" si="17"/>
        <v>17873153.790685929</v>
      </c>
      <c r="AB57" s="277">
        <f t="shared" ca="1" si="17"/>
        <v>17873153.790685929</v>
      </c>
      <c r="AC57" s="277">
        <f t="shared" ca="1" si="17"/>
        <v>17873153.790685929</v>
      </c>
      <c r="AD57" s="277">
        <f t="shared" ca="1" si="17"/>
        <v>17873153.790685929</v>
      </c>
      <c r="AE57" s="277">
        <f t="shared" ca="1" si="17"/>
        <v>17873153.790685929</v>
      </c>
      <c r="AF57" s="278">
        <f t="shared" ca="1" si="17"/>
        <v>17873153.790685929</v>
      </c>
    </row>
    <row r="58" spans="1:32" x14ac:dyDescent="0.25">
      <c r="A58" s="275" t="str">
        <f t="shared" si="4"/>
        <v>Palto</v>
      </c>
      <c r="B58" s="277">
        <f t="shared" ref="B58:AF58" ca="1" si="18">B20-B39</f>
        <v>31232677.053059503</v>
      </c>
      <c r="C58" s="277">
        <f t="shared" ca="1" si="18"/>
        <v>31232677.053059503</v>
      </c>
      <c r="D58" s="277">
        <f t="shared" ca="1" si="18"/>
        <v>31232677.053059503</v>
      </c>
      <c r="E58" s="277">
        <f t="shared" ca="1" si="18"/>
        <v>31232677.053059503</v>
      </c>
      <c r="F58" s="277">
        <f t="shared" ca="1" si="18"/>
        <v>31232677.053059503</v>
      </c>
      <c r="G58" s="277">
        <f t="shared" ca="1" si="18"/>
        <v>31232677.053059503</v>
      </c>
      <c r="H58" s="277">
        <f t="shared" ca="1" si="18"/>
        <v>31232677.053059503</v>
      </c>
      <c r="I58" s="277">
        <f t="shared" ca="1" si="18"/>
        <v>31232677.053059503</v>
      </c>
      <c r="J58" s="277">
        <f t="shared" ca="1" si="18"/>
        <v>31232677.053059503</v>
      </c>
      <c r="K58" s="277">
        <f t="shared" ca="1" si="18"/>
        <v>31232677.053059503</v>
      </c>
      <c r="L58" s="277">
        <f t="shared" ca="1" si="18"/>
        <v>31232677.053059503</v>
      </c>
      <c r="M58" s="277">
        <f t="shared" ca="1" si="18"/>
        <v>31232677.053059503</v>
      </c>
      <c r="N58" s="277">
        <f t="shared" ca="1" si="18"/>
        <v>31232677.053059503</v>
      </c>
      <c r="O58" s="277">
        <f t="shared" ca="1" si="18"/>
        <v>31232677.053059503</v>
      </c>
      <c r="P58" s="277">
        <f t="shared" ca="1" si="18"/>
        <v>31232677.053059503</v>
      </c>
      <c r="Q58" s="277">
        <f t="shared" ca="1" si="18"/>
        <v>31232677.053059503</v>
      </c>
      <c r="R58" s="277">
        <f t="shared" ca="1" si="18"/>
        <v>31232677.053059503</v>
      </c>
      <c r="S58" s="277">
        <f t="shared" ca="1" si="18"/>
        <v>31232677.053059503</v>
      </c>
      <c r="T58" s="277">
        <f t="shared" ca="1" si="18"/>
        <v>31232677.053059503</v>
      </c>
      <c r="U58" s="277">
        <f t="shared" ca="1" si="18"/>
        <v>31232677.053059503</v>
      </c>
      <c r="V58" s="277">
        <f t="shared" ca="1" si="18"/>
        <v>31232677.053059503</v>
      </c>
      <c r="W58" s="277">
        <f t="shared" ca="1" si="18"/>
        <v>31232677.053059503</v>
      </c>
      <c r="X58" s="277">
        <f t="shared" ca="1" si="18"/>
        <v>31232677.053059503</v>
      </c>
      <c r="Y58" s="277">
        <f t="shared" ca="1" si="18"/>
        <v>31232677.053059503</v>
      </c>
      <c r="Z58" s="277">
        <f t="shared" ca="1" si="18"/>
        <v>31232677.053059503</v>
      </c>
      <c r="AA58" s="277">
        <f t="shared" ca="1" si="18"/>
        <v>31232677.053059503</v>
      </c>
      <c r="AB58" s="277">
        <f t="shared" ca="1" si="18"/>
        <v>31232677.053059503</v>
      </c>
      <c r="AC58" s="277">
        <f t="shared" ca="1" si="18"/>
        <v>31232677.053059503</v>
      </c>
      <c r="AD58" s="277">
        <f t="shared" ca="1" si="18"/>
        <v>31232677.053059503</v>
      </c>
      <c r="AE58" s="277">
        <f t="shared" ca="1" si="18"/>
        <v>31232677.053059503</v>
      </c>
      <c r="AF58" s="278">
        <f t="shared" ca="1" si="18"/>
        <v>31232677.053059503</v>
      </c>
    </row>
    <row r="59" spans="1:32" x14ac:dyDescent="0.25">
      <c r="A59" s="275" t="str">
        <f t="shared" si="4"/>
        <v>Vid Vinifera</v>
      </c>
      <c r="B59" s="277">
        <f t="shared" ref="B59:AF59" ca="1" si="19">B21-B40</f>
        <v>22733086.211689152</v>
      </c>
      <c r="C59" s="277">
        <f t="shared" ca="1" si="19"/>
        <v>22733086.211689152</v>
      </c>
      <c r="D59" s="277">
        <f t="shared" ca="1" si="19"/>
        <v>22733086.211689152</v>
      </c>
      <c r="E59" s="277">
        <f t="shared" ca="1" si="19"/>
        <v>22733086.211689152</v>
      </c>
      <c r="F59" s="277">
        <f t="shared" ca="1" si="19"/>
        <v>22733086.211689152</v>
      </c>
      <c r="G59" s="277">
        <f t="shared" ca="1" si="19"/>
        <v>22733086.211689152</v>
      </c>
      <c r="H59" s="277">
        <f t="shared" ca="1" si="19"/>
        <v>22733086.211689152</v>
      </c>
      <c r="I59" s="277">
        <f t="shared" ca="1" si="19"/>
        <v>22733086.211689152</v>
      </c>
      <c r="J59" s="277">
        <f t="shared" ca="1" si="19"/>
        <v>22733086.211689152</v>
      </c>
      <c r="K59" s="277">
        <f t="shared" ca="1" si="19"/>
        <v>22733086.211689152</v>
      </c>
      <c r="L59" s="277">
        <f t="shared" ca="1" si="19"/>
        <v>22733086.211689152</v>
      </c>
      <c r="M59" s="277">
        <f t="shared" ca="1" si="19"/>
        <v>22733086.211689152</v>
      </c>
      <c r="N59" s="277">
        <f t="shared" ca="1" si="19"/>
        <v>22733086.211689152</v>
      </c>
      <c r="O59" s="277">
        <f t="shared" ca="1" si="19"/>
        <v>22733086.211689152</v>
      </c>
      <c r="P59" s="277">
        <f t="shared" ca="1" si="19"/>
        <v>22733086.211689152</v>
      </c>
      <c r="Q59" s="277">
        <f t="shared" ca="1" si="19"/>
        <v>22733086.211689152</v>
      </c>
      <c r="R59" s="277">
        <f t="shared" ca="1" si="19"/>
        <v>22733086.211689152</v>
      </c>
      <c r="S59" s="277">
        <f t="shared" ca="1" si="19"/>
        <v>22733086.211689152</v>
      </c>
      <c r="T59" s="277">
        <f t="shared" ca="1" si="19"/>
        <v>22733086.211689152</v>
      </c>
      <c r="U59" s="277">
        <f t="shared" ca="1" si="19"/>
        <v>22733086.211689152</v>
      </c>
      <c r="V59" s="277">
        <f t="shared" ca="1" si="19"/>
        <v>22733086.211689152</v>
      </c>
      <c r="W59" s="277">
        <f t="shared" ca="1" si="19"/>
        <v>22733086.211689152</v>
      </c>
      <c r="X59" s="277">
        <f t="shared" ca="1" si="19"/>
        <v>22733086.211689152</v>
      </c>
      <c r="Y59" s="277">
        <f t="shared" ca="1" si="19"/>
        <v>22733086.211689152</v>
      </c>
      <c r="Z59" s="277">
        <f t="shared" ca="1" si="19"/>
        <v>22733086.211689152</v>
      </c>
      <c r="AA59" s="277">
        <f t="shared" ca="1" si="19"/>
        <v>22733086.211689152</v>
      </c>
      <c r="AB59" s="277">
        <f t="shared" ca="1" si="19"/>
        <v>22733086.211689152</v>
      </c>
      <c r="AC59" s="277">
        <f t="shared" ca="1" si="19"/>
        <v>22733086.211689152</v>
      </c>
      <c r="AD59" s="277">
        <f t="shared" ca="1" si="19"/>
        <v>22733086.211689152</v>
      </c>
      <c r="AE59" s="277">
        <f t="shared" ca="1" si="19"/>
        <v>22733086.211689152</v>
      </c>
      <c r="AF59" s="278">
        <f t="shared" ca="1" si="19"/>
        <v>22733086.211689152</v>
      </c>
    </row>
    <row r="60" spans="1:32" ht="15.75" thickBot="1" x14ac:dyDescent="0.3">
      <c r="A60" s="276" t="str">
        <f>+A22</f>
        <v>Total</v>
      </c>
      <c r="B60" s="279">
        <f t="shared" ref="B60:AF60" ca="1" si="20">B22-B41</f>
        <v>475422130.53183258</v>
      </c>
      <c r="C60" s="279">
        <f t="shared" ca="1" si="20"/>
        <v>475422130.53183258</v>
      </c>
      <c r="D60" s="279">
        <f t="shared" ca="1" si="20"/>
        <v>475422130.53183258</v>
      </c>
      <c r="E60" s="279">
        <f t="shared" ca="1" si="20"/>
        <v>475422130.53183258</v>
      </c>
      <c r="F60" s="279">
        <f t="shared" ca="1" si="20"/>
        <v>475422130.53183258</v>
      </c>
      <c r="G60" s="279">
        <f t="shared" ca="1" si="20"/>
        <v>475422130.53183258</v>
      </c>
      <c r="H60" s="279">
        <f t="shared" ca="1" si="20"/>
        <v>475422130.53183258</v>
      </c>
      <c r="I60" s="279">
        <f t="shared" ca="1" si="20"/>
        <v>475422130.53183258</v>
      </c>
      <c r="J60" s="279">
        <f t="shared" ca="1" si="20"/>
        <v>475422130.53183258</v>
      </c>
      <c r="K60" s="279">
        <f t="shared" ca="1" si="20"/>
        <v>475422130.53183258</v>
      </c>
      <c r="L60" s="279">
        <f t="shared" ca="1" si="20"/>
        <v>475422130.53183258</v>
      </c>
      <c r="M60" s="279">
        <f t="shared" ca="1" si="20"/>
        <v>475422130.53183258</v>
      </c>
      <c r="N60" s="279">
        <f t="shared" ca="1" si="20"/>
        <v>475422130.53183258</v>
      </c>
      <c r="O60" s="279">
        <f t="shared" ca="1" si="20"/>
        <v>475422130.53183258</v>
      </c>
      <c r="P60" s="279">
        <f t="shared" ca="1" si="20"/>
        <v>475422130.53183258</v>
      </c>
      <c r="Q60" s="279">
        <f t="shared" ca="1" si="20"/>
        <v>475422130.53183258</v>
      </c>
      <c r="R60" s="279">
        <f t="shared" ca="1" si="20"/>
        <v>475422130.53183258</v>
      </c>
      <c r="S60" s="279">
        <f t="shared" ca="1" si="20"/>
        <v>475422130.53183258</v>
      </c>
      <c r="T60" s="279">
        <f t="shared" ca="1" si="20"/>
        <v>475422130.53183258</v>
      </c>
      <c r="U60" s="279">
        <f t="shared" ca="1" si="20"/>
        <v>475422130.53183258</v>
      </c>
      <c r="V60" s="279">
        <f t="shared" ca="1" si="20"/>
        <v>475422130.53183258</v>
      </c>
      <c r="W60" s="279">
        <f t="shared" ca="1" si="20"/>
        <v>475422130.53183258</v>
      </c>
      <c r="X60" s="279">
        <f t="shared" ca="1" si="20"/>
        <v>475422130.53183258</v>
      </c>
      <c r="Y60" s="279">
        <f t="shared" ca="1" si="20"/>
        <v>475422130.53183258</v>
      </c>
      <c r="Z60" s="279">
        <f t="shared" ca="1" si="20"/>
        <v>475422130.53183258</v>
      </c>
      <c r="AA60" s="279">
        <f t="shared" ca="1" si="20"/>
        <v>475422130.53183258</v>
      </c>
      <c r="AB60" s="279">
        <f t="shared" ca="1" si="20"/>
        <v>475422130.53183258</v>
      </c>
      <c r="AC60" s="279">
        <f t="shared" ca="1" si="20"/>
        <v>475422130.53183258</v>
      </c>
      <c r="AD60" s="279">
        <f t="shared" ca="1" si="20"/>
        <v>475422130.53183258</v>
      </c>
      <c r="AE60" s="279">
        <f t="shared" ca="1" si="20"/>
        <v>475422130.53183258</v>
      </c>
      <c r="AF60" s="280">
        <f t="shared" ca="1" si="20"/>
        <v>475422130.53183258</v>
      </c>
    </row>
  </sheetData>
  <mergeCells count="2">
    <mergeCell ref="A1:AF1"/>
    <mergeCell ref="A2:AF2"/>
  </mergeCells>
  <pageMargins left="0.70866141732283472" right="0.70866141732283472" top="1.3385826771653544" bottom="0.74803149606299213" header="0.9055118110236221" footer="0.31496062992125984"/>
  <pageSetup paperSize="3" scale="45" orientation="landscape" horizontalDpi="200" verticalDpi="200" r:id="rId1"/>
  <headerFooter>
    <oddHeader>&amp;L&amp;F&amp;C&amp;A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54"/>
  <sheetViews>
    <sheetView zoomScale="75" zoomScaleNormal="75" workbookViewId="0">
      <selection activeCell="E47" sqref="E47"/>
    </sheetView>
  </sheetViews>
  <sheetFormatPr baseColWidth="10" defaultRowHeight="15" x14ac:dyDescent="0.25"/>
  <cols>
    <col min="2" max="2" width="14.28515625" bestFit="1" customWidth="1"/>
  </cols>
  <sheetData>
    <row r="1" spans="1:33" x14ac:dyDescent="0.25">
      <c r="A1" s="2" t="s">
        <v>231</v>
      </c>
      <c r="C1" t="s">
        <v>93</v>
      </c>
    </row>
    <row r="2" spans="1:33" ht="15.75" thickBot="1" x14ac:dyDescent="0.3">
      <c r="B2" t="s">
        <v>0</v>
      </c>
      <c r="C2">
        <v>0</v>
      </c>
      <c r="D2">
        <v>1</v>
      </c>
      <c r="E2">
        <v>2</v>
      </c>
      <c r="F2">
        <v>3</v>
      </c>
      <c r="G2">
        <v>4</v>
      </c>
      <c r="H2">
        <v>5</v>
      </c>
      <c r="I2">
        <v>6</v>
      </c>
      <c r="J2">
        <v>7</v>
      </c>
      <c r="K2">
        <v>8</v>
      </c>
      <c r="L2">
        <v>9</v>
      </c>
      <c r="M2">
        <v>10</v>
      </c>
      <c r="N2">
        <v>11</v>
      </c>
      <c r="O2">
        <v>12</v>
      </c>
      <c r="P2">
        <v>13</v>
      </c>
      <c r="Q2">
        <v>14</v>
      </c>
      <c r="R2">
        <v>15</v>
      </c>
      <c r="S2">
        <v>16</v>
      </c>
      <c r="T2">
        <v>17</v>
      </c>
      <c r="U2">
        <v>18</v>
      </c>
      <c r="V2">
        <v>19</v>
      </c>
      <c r="W2">
        <v>20</v>
      </c>
      <c r="X2">
        <v>21</v>
      </c>
      <c r="Y2">
        <v>22</v>
      </c>
      <c r="Z2">
        <v>23</v>
      </c>
      <c r="AA2">
        <v>24</v>
      </c>
      <c r="AB2">
        <v>25</v>
      </c>
      <c r="AC2">
        <v>26</v>
      </c>
      <c r="AD2">
        <v>27</v>
      </c>
      <c r="AE2">
        <v>28</v>
      </c>
      <c r="AF2">
        <v>29</v>
      </c>
      <c r="AG2">
        <v>30</v>
      </c>
    </row>
    <row r="3" spans="1:33" x14ac:dyDescent="0.25">
      <c r="A3" s="405" t="s">
        <v>37</v>
      </c>
      <c r="B3" s="12" t="s">
        <v>77</v>
      </c>
      <c r="C3" s="13">
        <f>'2. EP representativa'!$C3</f>
        <v>412.61099999999999</v>
      </c>
      <c r="D3" s="13">
        <f>'2. EP representativa'!$C3</f>
        <v>412.61099999999999</v>
      </c>
      <c r="E3" s="13">
        <f>'2. EP representativa'!$C3</f>
        <v>412.61099999999999</v>
      </c>
      <c r="F3" s="13">
        <f>'2. EP representativa'!$C3</f>
        <v>412.61099999999999</v>
      </c>
      <c r="G3" s="13">
        <f>'2. EP representativa'!$C3</f>
        <v>412.61099999999999</v>
      </c>
      <c r="H3" s="13">
        <f>'2. EP representativa'!$C3</f>
        <v>412.61099999999999</v>
      </c>
      <c r="I3" s="13">
        <f>'2. EP representativa'!$C3</f>
        <v>412.61099999999999</v>
      </c>
      <c r="J3" s="13">
        <f>'2. EP representativa'!$C3</f>
        <v>412.61099999999999</v>
      </c>
      <c r="K3" s="13">
        <f>'2. EP representativa'!$C3</f>
        <v>412.61099999999999</v>
      </c>
      <c r="L3" s="13">
        <f>'2. EP representativa'!$C3</f>
        <v>412.61099999999999</v>
      </c>
      <c r="M3" s="13">
        <f>'2. EP representativa'!$C3</f>
        <v>412.61099999999999</v>
      </c>
      <c r="N3" s="13">
        <f>'2. EP representativa'!$C3</f>
        <v>412.61099999999999</v>
      </c>
      <c r="O3" s="13">
        <f>'2. EP representativa'!$C3</f>
        <v>412.61099999999999</v>
      </c>
      <c r="P3" s="13">
        <f>'2. EP representativa'!$C3</f>
        <v>412.61099999999999</v>
      </c>
      <c r="Q3" s="13">
        <f>'2. EP representativa'!$C3</f>
        <v>412.61099999999999</v>
      </c>
      <c r="R3" s="13">
        <f>'2. EP representativa'!$C3</f>
        <v>412.61099999999999</v>
      </c>
      <c r="S3" s="13">
        <f>'2. EP representativa'!$C3</f>
        <v>412.61099999999999</v>
      </c>
      <c r="T3" s="13">
        <f>'2. EP representativa'!$C3</f>
        <v>412.61099999999999</v>
      </c>
      <c r="U3" s="13">
        <f>'2. EP representativa'!$C3</f>
        <v>412.61099999999999</v>
      </c>
      <c r="V3" s="13">
        <f>'2. EP representativa'!$C3</f>
        <v>412.61099999999999</v>
      </c>
      <c r="W3" s="13">
        <f>'2. EP representativa'!$C3</f>
        <v>412.61099999999999</v>
      </c>
      <c r="X3" s="13">
        <f>'2. EP representativa'!$C3</f>
        <v>412.61099999999999</v>
      </c>
      <c r="Y3" s="13">
        <f>'2. EP representativa'!$C3</f>
        <v>412.61099999999999</v>
      </c>
      <c r="Z3" s="13">
        <f>'2. EP representativa'!$C3</f>
        <v>412.61099999999999</v>
      </c>
      <c r="AA3" s="13">
        <f>'2. EP representativa'!$C3</f>
        <v>412.61099999999999</v>
      </c>
      <c r="AB3" s="13">
        <f>'2. EP representativa'!$C3</f>
        <v>412.61099999999999</v>
      </c>
      <c r="AC3" s="13">
        <f>'2. EP representativa'!$C3</f>
        <v>412.61099999999999</v>
      </c>
      <c r="AD3" s="13">
        <f>'2. EP representativa'!$C3</f>
        <v>412.61099999999999</v>
      </c>
      <c r="AE3" s="13">
        <f>'2. EP representativa'!$C3</f>
        <v>412.61099999999999</v>
      </c>
      <c r="AF3" s="13">
        <f>'2. EP representativa'!$C3</f>
        <v>412.61099999999999</v>
      </c>
      <c r="AG3" s="14">
        <f>'2. EP representativa'!$C3</f>
        <v>412.61099999999999</v>
      </c>
    </row>
    <row r="4" spans="1:33" x14ac:dyDescent="0.25">
      <c r="A4" s="406"/>
      <c r="B4" s="15" t="s">
        <v>80</v>
      </c>
      <c r="C4" s="16">
        <f>'2. EP representativa'!$C4</f>
        <v>10.478000000000002</v>
      </c>
      <c r="D4" s="16">
        <f>'2. EP representativa'!$C4</f>
        <v>10.478000000000002</v>
      </c>
      <c r="E4" s="16">
        <f>'2. EP representativa'!$C4</f>
        <v>10.478000000000002</v>
      </c>
      <c r="F4" s="16">
        <f>'2. EP representativa'!$C4</f>
        <v>10.478000000000002</v>
      </c>
      <c r="G4" s="16">
        <f>'2. EP representativa'!$C4</f>
        <v>10.478000000000002</v>
      </c>
      <c r="H4" s="16">
        <f>'2. EP representativa'!$C4</f>
        <v>10.478000000000002</v>
      </c>
      <c r="I4" s="16">
        <f>'2. EP representativa'!$C4</f>
        <v>10.478000000000002</v>
      </c>
      <c r="J4" s="16">
        <f>'2. EP representativa'!$C4</f>
        <v>10.478000000000002</v>
      </c>
      <c r="K4" s="16">
        <f>'2. EP representativa'!$C4</f>
        <v>10.478000000000002</v>
      </c>
      <c r="L4" s="16">
        <f>'2. EP representativa'!$C4</f>
        <v>10.478000000000002</v>
      </c>
      <c r="M4" s="16">
        <f>'2. EP representativa'!$C4</f>
        <v>10.478000000000002</v>
      </c>
      <c r="N4" s="16">
        <f>'2. EP representativa'!$C4</f>
        <v>10.478000000000002</v>
      </c>
      <c r="O4" s="16">
        <f>'2. EP representativa'!$C4</f>
        <v>10.478000000000002</v>
      </c>
      <c r="P4" s="16">
        <f>'2. EP representativa'!$C4</f>
        <v>10.478000000000002</v>
      </c>
      <c r="Q4" s="16">
        <f>'2. EP representativa'!$C4</f>
        <v>10.478000000000002</v>
      </c>
      <c r="R4" s="16">
        <f>'2. EP representativa'!$C4</f>
        <v>10.478000000000002</v>
      </c>
      <c r="S4" s="16">
        <f>'2. EP representativa'!$C4</f>
        <v>10.478000000000002</v>
      </c>
      <c r="T4" s="16">
        <f>'2. EP representativa'!$C4</f>
        <v>10.478000000000002</v>
      </c>
      <c r="U4" s="16">
        <f>'2. EP representativa'!$C4</f>
        <v>10.478000000000002</v>
      </c>
      <c r="V4" s="16">
        <f>'2. EP representativa'!$C4</f>
        <v>10.478000000000002</v>
      </c>
      <c r="W4" s="16">
        <f>'2. EP representativa'!$C4</f>
        <v>10.478000000000002</v>
      </c>
      <c r="X4" s="16">
        <f>'2. EP representativa'!$C4</f>
        <v>10.478000000000002</v>
      </c>
      <c r="Y4" s="16">
        <f>'2. EP representativa'!$C4</f>
        <v>10.478000000000002</v>
      </c>
      <c r="Z4" s="16">
        <f>'2. EP representativa'!$C4</f>
        <v>10.478000000000002</v>
      </c>
      <c r="AA4" s="16">
        <f>'2. EP representativa'!$C4</f>
        <v>10.478000000000002</v>
      </c>
      <c r="AB4" s="16">
        <f>'2. EP representativa'!$C4</f>
        <v>10.478000000000002</v>
      </c>
      <c r="AC4" s="16">
        <f>'2. EP representativa'!$C4</f>
        <v>10.478000000000002</v>
      </c>
      <c r="AD4" s="16">
        <f>'2. EP representativa'!$C4</f>
        <v>10.478000000000002</v>
      </c>
      <c r="AE4" s="16">
        <f>'2. EP representativa'!$C4</f>
        <v>10.478000000000002</v>
      </c>
      <c r="AF4" s="16">
        <f>'2. EP representativa'!$C4</f>
        <v>10.478000000000002</v>
      </c>
      <c r="AG4" s="17">
        <f>'2. EP representativa'!$C4</f>
        <v>10.478000000000002</v>
      </c>
    </row>
    <row r="5" spans="1:33" x14ac:dyDescent="0.25">
      <c r="A5" s="406"/>
      <c r="B5" s="15" t="s">
        <v>185</v>
      </c>
      <c r="C5" s="16">
        <f ca="1">'2. EP representativa'!$C5</f>
        <v>2.7185417474345481</v>
      </c>
      <c r="D5" s="16">
        <f ca="1">'2. EP representativa'!$C5</f>
        <v>2.7185417474345481</v>
      </c>
      <c r="E5" s="16">
        <f ca="1">'2. EP representativa'!$C5</f>
        <v>2.7185417474345481</v>
      </c>
      <c r="F5" s="16">
        <f ca="1">'2. EP representativa'!$C5</f>
        <v>2.7185417474345481</v>
      </c>
      <c r="G5" s="16">
        <f ca="1">'2. EP representativa'!$C5</f>
        <v>2.7185417474345481</v>
      </c>
      <c r="H5" s="16">
        <f ca="1">'2. EP representativa'!$C5</f>
        <v>2.7185417474345481</v>
      </c>
      <c r="I5" s="16">
        <f ca="1">'2. EP representativa'!$C5</f>
        <v>2.7185417474345481</v>
      </c>
      <c r="J5" s="16">
        <f ca="1">'2. EP representativa'!$C5</f>
        <v>2.7185417474345481</v>
      </c>
      <c r="K5" s="16">
        <f ca="1">'2. EP representativa'!$C5</f>
        <v>2.7185417474345481</v>
      </c>
      <c r="L5" s="16">
        <f ca="1">'2. EP representativa'!$C5</f>
        <v>2.7185417474345481</v>
      </c>
      <c r="M5" s="16">
        <f ca="1">'2. EP representativa'!$C5</f>
        <v>2.7185417474345481</v>
      </c>
      <c r="N5" s="16">
        <f ca="1">'2. EP representativa'!$C5</f>
        <v>2.7185417474345481</v>
      </c>
      <c r="O5" s="16">
        <f ca="1">'2. EP representativa'!$C5</f>
        <v>2.7185417474345481</v>
      </c>
      <c r="P5" s="16">
        <f ca="1">'2. EP representativa'!$C5</f>
        <v>2.7185417474345481</v>
      </c>
      <c r="Q5" s="16">
        <f ca="1">'2. EP representativa'!$C5</f>
        <v>2.7185417474345481</v>
      </c>
      <c r="R5" s="16">
        <f ca="1">'2. EP representativa'!$C5</f>
        <v>2.7185417474345481</v>
      </c>
      <c r="S5" s="16">
        <f ca="1">'2. EP representativa'!$C5</f>
        <v>2.7185417474345481</v>
      </c>
      <c r="T5" s="16">
        <f ca="1">'2. EP representativa'!$C5</f>
        <v>2.7185417474345481</v>
      </c>
      <c r="U5" s="16">
        <f ca="1">'2. EP representativa'!$C5</f>
        <v>2.7185417474345481</v>
      </c>
      <c r="V5" s="16">
        <f ca="1">'2. EP representativa'!$C5</f>
        <v>2.7185417474345481</v>
      </c>
      <c r="W5" s="16">
        <f ca="1">'2. EP representativa'!$C5</f>
        <v>2.7185417474345481</v>
      </c>
      <c r="X5" s="16">
        <f ca="1">'2. EP representativa'!$C5</f>
        <v>2.7185417474345481</v>
      </c>
      <c r="Y5" s="16">
        <f ca="1">'2. EP representativa'!$C5</f>
        <v>2.7185417474345481</v>
      </c>
      <c r="Z5" s="16">
        <f ca="1">'2. EP representativa'!$C5</f>
        <v>2.7185417474345481</v>
      </c>
      <c r="AA5" s="16">
        <f ca="1">'2. EP representativa'!$C5</f>
        <v>2.7185417474345481</v>
      </c>
      <c r="AB5" s="16">
        <f ca="1">'2. EP representativa'!$C5</f>
        <v>2.7185417474345481</v>
      </c>
      <c r="AC5" s="16">
        <f ca="1">'2. EP representativa'!$C5</f>
        <v>2.7185417474345481</v>
      </c>
      <c r="AD5" s="16">
        <f ca="1">'2. EP representativa'!$C5</f>
        <v>2.7185417474345481</v>
      </c>
      <c r="AE5" s="16">
        <f ca="1">'2. EP representativa'!$C5</f>
        <v>2.7185417474345481</v>
      </c>
      <c r="AF5" s="16">
        <f ca="1">'2. EP representativa'!$C5</f>
        <v>2.7185417474345481</v>
      </c>
      <c r="AG5" s="17">
        <f ca="1">'2. EP representativa'!$C5</f>
        <v>2.7185417474345481</v>
      </c>
    </row>
    <row r="6" spans="1:33" x14ac:dyDescent="0.25">
      <c r="A6" s="406"/>
      <c r="B6" s="15" t="s">
        <v>195</v>
      </c>
      <c r="C6" s="16">
        <f ca="1">'2. EP representativa'!$C6</f>
        <v>16.222363981612617</v>
      </c>
      <c r="D6" s="16">
        <f ca="1">'2. EP representativa'!$C6</f>
        <v>16.222363981612617</v>
      </c>
      <c r="E6" s="16">
        <f ca="1">'2. EP representativa'!$C6</f>
        <v>16.222363981612617</v>
      </c>
      <c r="F6" s="16">
        <f ca="1">'2. EP representativa'!$C6</f>
        <v>16.222363981612617</v>
      </c>
      <c r="G6" s="16">
        <f ca="1">'2. EP representativa'!$C6</f>
        <v>16.222363981612617</v>
      </c>
      <c r="H6" s="16">
        <f ca="1">'2. EP representativa'!$C6</f>
        <v>16.222363981612617</v>
      </c>
      <c r="I6" s="16">
        <f ca="1">'2. EP representativa'!$C6</f>
        <v>16.222363981612617</v>
      </c>
      <c r="J6" s="16">
        <f ca="1">'2. EP representativa'!$C6</f>
        <v>16.222363981612617</v>
      </c>
      <c r="K6" s="16">
        <f ca="1">'2. EP representativa'!$C6</f>
        <v>16.222363981612617</v>
      </c>
      <c r="L6" s="16">
        <f ca="1">'2. EP representativa'!$C6</f>
        <v>16.222363981612617</v>
      </c>
      <c r="M6" s="16">
        <f ca="1">'2. EP representativa'!$C6</f>
        <v>16.222363981612617</v>
      </c>
      <c r="N6" s="16">
        <f ca="1">'2. EP representativa'!$C6</f>
        <v>16.222363981612617</v>
      </c>
      <c r="O6" s="16">
        <f ca="1">'2. EP representativa'!$C6</f>
        <v>16.222363981612617</v>
      </c>
      <c r="P6" s="16">
        <f ca="1">'2. EP representativa'!$C6</f>
        <v>16.222363981612617</v>
      </c>
      <c r="Q6" s="16">
        <f ca="1">'2. EP representativa'!$C6</f>
        <v>16.222363981612617</v>
      </c>
      <c r="R6" s="16">
        <f ca="1">'2. EP representativa'!$C6</f>
        <v>16.222363981612617</v>
      </c>
      <c r="S6" s="16">
        <f ca="1">'2. EP representativa'!$C6</f>
        <v>16.222363981612617</v>
      </c>
      <c r="T6" s="16">
        <f ca="1">'2. EP representativa'!$C6</f>
        <v>16.222363981612617</v>
      </c>
      <c r="U6" s="16">
        <f ca="1">'2. EP representativa'!$C6</f>
        <v>16.222363981612617</v>
      </c>
      <c r="V6" s="16">
        <f ca="1">'2. EP representativa'!$C6</f>
        <v>16.222363981612617</v>
      </c>
      <c r="W6" s="16">
        <f ca="1">'2. EP representativa'!$C6</f>
        <v>16.222363981612617</v>
      </c>
      <c r="X6" s="16">
        <f ca="1">'2. EP representativa'!$C6</f>
        <v>16.222363981612617</v>
      </c>
      <c r="Y6" s="16">
        <f ca="1">'2. EP representativa'!$C6</f>
        <v>16.222363981612617</v>
      </c>
      <c r="Z6" s="16">
        <f ca="1">'2. EP representativa'!$C6</f>
        <v>16.222363981612617</v>
      </c>
      <c r="AA6" s="16">
        <f ca="1">'2. EP representativa'!$C6</f>
        <v>16.222363981612617</v>
      </c>
      <c r="AB6" s="16">
        <f ca="1">'2. EP representativa'!$C6</f>
        <v>16.222363981612617</v>
      </c>
      <c r="AC6" s="16">
        <f ca="1">'2. EP representativa'!$C6</f>
        <v>16.222363981612617</v>
      </c>
      <c r="AD6" s="16">
        <f ca="1">'2. EP representativa'!$C6</f>
        <v>16.222363981612617</v>
      </c>
      <c r="AE6" s="16">
        <f ca="1">'2. EP representativa'!$C6</f>
        <v>16.222363981612617</v>
      </c>
      <c r="AF6" s="16">
        <f ca="1">'2. EP representativa'!$C6</f>
        <v>16.222363981612617</v>
      </c>
      <c r="AG6" s="17">
        <f ca="1">'2. EP representativa'!$C6</f>
        <v>16.222363981612617</v>
      </c>
    </row>
    <row r="7" spans="1:33" x14ac:dyDescent="0.25">
      <c r="A7" s="406"/>
      <c r="B7" s="15" t="s">
        <v>46</v>
      </c>
      <c r="C7" s="16">
        <f ca="1">'2. EP representativa'!$C7</f>
        <v>29.765434801528588</v>
      </c>
      <c r="D7" s="16">
        <f ca="1">'2. EP representativa'!$C7</f>
        <v>29.765434801528588</v>
      </c>
      <c r="E7" s="16">
        <f ca="1">'2. EP representativa'!$C7</f>
        <v>29.765434801528588</v>
      </c>
      <c r="F7" s="16">
        <f ca="1">'2. EP representativa'!$C7</f>
        <v>29.765434801528588</v>
      </c>
      <c r="G7" s="16">
        <f ca="1">'2. EP representativa'!$C7</f>
        <v>29.765434801528588</v>
      </c>
      <c r="H7" s="16">
        <f ca="1">'2. EP representativa'!$C7</f>
        <v>29.765434801528588</v>
      </c>
      <c r="I7" s="16">
        <f ca="1">'2. EP representativa'!$C7</f>
        <v>29.765434801528588</v>
      </c>
      <c r="J7" s="16">
        <f ca="1">'2. EP representativa'!$C7</f>
        <v>29.765434801528588</v>
      </c>
      <c r="K7" s="16">
        <f ca="1">'2. EP representativa'!$C7</f>
        <v>29.765434801528588</v>
      </c>
      <c r="L7" s="16">
        <f ca="1">'2. EP representativa'!$C7</f>
        <v>29.765434801528588</v>
      </c>
      <c r="M7" s="16">
        <f ca="1">'2. EP representativa'!$C7</f>
        <v>29.765434801528588</v>
      </c>
      <c r="N7" s="16">
        <f ca="1">'2. EP representativa'!$C7</f>
        <v>29.765434801528588</v>
      </c>
      <c r="O7" s="16">
        <f ca="1">'2. EP representativa'!$C7</f>
        <v>29.765434801528588</v>
      </c>
      <c r="P7" s="16">
        <f ca="1">'2. EP representativa'!$C7</f>
        <v>29.765434801528588</v>
      </c>
      <c r="Q7" s="16">
        <f ca="1">'2. EP representativa'!$C7</f>
        <v>29.765434801528588</v>
      </c>
      <c r="R7" s="16">
        <f ca="1">'2. EP representativa'!$C7</f>
        <v>29.765434801528588</v>
      </c>
      <c r="S7" s="16">
        <f ca="1">'2. EP representativa'!$C7</f>
        <v>29.765434801528588</v>
      </c>
      <c r="T7" s="16">
        <f ca="1">'2. EP representativa'!$C7</f>
        <v>29.765434801528588</v>
      </c>
      <c r="U7" s="16">
        <f ca="1">'2. EP representativa'!$C7</f>
        <v>29.765434801528588</v>
      </c>
      <c r="V7" s="16">
        <f ca="1">'2. EP representativa'!$C7</f>
        <v>29.765434801528588</v>
      </c>
      <c r="W7" s="16">
        <f ca="1">'2. EP representativa'!$C7</f>
        <v>29.765434801528588</v>
      </c>
      <c r="X7" s="16">
        <f ca="1">'2. EP representativa'!$C7</f>
        <v>29.765434801528588</v>
      </c>
      <c r="Y7" s="16">
        <f ca="1">'2. EP representativa'!$C7</f>
        <v>29.765434801528588</v>
      </c>
      <c r="Z7" s="16">
        <f ca="1">'2. EP representativa'!$C7</f>
        <v>29.765434801528588</v>
      </c>
      <c r="AA7" s="16">
        <f ca="1">'2. EP representativa'!$C7</f>
        <v>29.765434801528588</v>
      </c>
      <c r="AB7" s="16">
        <f ca="1">'2. EP representativa'!$C7</f>
        <v>29.765434801528588</v>
      </c>
      <c r="AC7" s="16">
        <f ca="1">'2. EP representativa'!$C7</f>
        <v>29.765434801528588</v>
      </c>
      <c r="AD7" s="16">
        <f ca="1">'2. EP representativa'!$C7</f>
        <v>29.765434801528588</v>
      </c>
      <c r="AE7" s="16">
        <f ca="1">'2. EP representativa'!$C7</f>
        <v>29.765434801528588</v>
      </c>
      <c r="AF7" s="16">
        <f ca="1">'2. EP representativa'!$C7</f>
        <v>29.765434801528588</v>
      </c>
      <c r="AG7" s="17">
        <f ca="1">'2. EP representativa'!$C7</f>
        <v>29.765434801528588</v>
      </c>
    </row>
    <row r="8" spans="1:33" x14ac:dyDescent="0.25">
      <c r="A8" s="406"/>
      <c r="B8" s="15" t="s">
        <v>54</v>
      </c>
      <c r="C8" s="16">
        <f ca="1">'2. EP representativa'!$C8</f>
        <v>1.0550943342484829</v>
      </c>
      <c r="D8" s="16">
        <f ca="1">'2. EP representativa'!$C8</f>
        <v>1.0550943342484829</v>
      </c>
      <c r="E8" s="16">
        <f ca="1">'2. EP representativa'!$C8</f>
        <v>1.0550943342484829</v>
      </c>
      <c r="F8" s="16">
        <f ca="1">'2. EP representativa'!$C8</f>
        <v>1.0550943342484829</v>
      </c>
      <c r="G8" s="16">
        <f ca="1">'2. EP representativa'!$C8</f>
        <v>1.0550943342484829</v>
      </c>
      <c r="H8" s="16">
        <f ca="1">'2. EP representativa'!$C8</f>
        <v>1.0550943342484829</v>
      </c>
      <c r="I8" s="16">
        <f ca="1">'2. EP representativa'!$C8</f>
        <v>1.0550943342484829</v>
      </c>
      <c r="J8" s="16">
        <f ca="1">'2. EP representativa'!$C8</f>
        <v>1.0550943342484829</v>
      </c>
      <c r="K8" s="16">
        <f ca="1">'2. EP representativa'!$C8</f>
        <v>1.0550943342484829</v>
      </c>
      <c r="L8" s="16">
        <f ca="1">'2. EP representativa'!$C8</f>
        <v>1.0550943342484829</v>
      </c>
      <c r="M8" s="16">
        <f ca="1">'2. EP representativa'!$C8</f>
        <v>1.0550943342484829</v>
      </c>
      <c r="N8" s="16">
        <f ca="1">'2. EP representativa'!$C8</f>
        <v>1.0550943342484829</v>
      </c>
      <c r="O8" s="16">
        <f ca="1">'2. EP representativa'!$C8</f>
        <v>1.0550943342484829</v>
      </c>
      <c r="P8" s="16">
        <f ca="1">'2. EP representativa'!$C8</f>
        <v>1.0550943342484829</v>
      </c>
      <c r="Q8" s="16">
        <f ca="1">'2. EP representativa'!$C8</f>
        <v>1.0550943342484829</v>
      </c>
      <c r="R8" s="16">
        <f ca="1">'2. EP representativa'!$C8</f>
        <v>1.0550943342484829</v>
      </c>
      <c r="S8" s="16">
        <f ca="1">'2. EP representativa'!$C8</f>
        <v>1.0550943342484829</v>
      </c>
      <c r="T8" s="16">
        <f ca="1">'2. EP representativa'!$C8</f>
        <v>1.0550943342484829</v>
      </c>
      <c r="U8" s="16">
        <f ca="1">'2. EP representativa'!$C8</f>
        <v>1.0550943342484829</v>
      </c>
      <c r="V8" s="16">
        <f ca="1">'2. EP representativa'!$C8</f>
        <v>1.0550943342484829</v>
      </c>
      <c r="W8" s="16">
        <f ca="1">'2. EP representativa'!$C8</f>
        <v>1.0550943342484829</v>
      </c>
      <c r="X8" s="16">
        <f ca="1">'2. EP representativa'!$C8</f>
        <v>1.0550943342484829</v>
      </c>
      <c r="Y8" s="16">
        <f ca="1">'2. EP representativa'!$C8</f>
        <v>1.0550943342484829</v>
      </c>
      <c r="Z8" s="16">
        <f ca="1">'2. EP representativa'!$C8</f>
        <v>1.0550943342484829</v>
      </c>
      <c r="AA8" s="16">
        <f ca="1">'2. EP representativa'!$C8</f>
        <v>1.0550943342484829</v>
      </c>
      <c r="AB8" s="16">
        <f ca="1">'2. EP representativa'!$C8</f>
        <v>1.0550943342484829</v>
      </c>
      <c r="AC8" s="16">
        <f ca="1">'2. EP representativa'!$C8</f>
        <v>1.0550943342484829</v>
      </c>
      <c r="AD8" s="16">
        <f ca="1">'2. EP representativa'!$C8</f>
        <v>1.0550943342484829</v>
      </c>
      <c r="AE8" s="16">
        <f ca="1">'2. EP representativa'!$C8</f>
        <v>1.0550943342484829</v>
      </c>
      <c r="AF8" s="16">
        <f ca="1">'2. EP representativa'!$C8</f>
        <v>1.0550943342484829</v>
      </c>
      <c r="AG8" s="17">
        <f ca="1">'2. EP representativa'!$C8</f>
        <v>1.0550943342484829</v>
      </c>
    </row>
    <row r="9" spans="1:33" x14ac:dyDescent="0.25">
      <c r="A9" s="406"/>
      <c r="B9" s="15" t="s">
        <v>60</v>
      </c>
      <c r="C9" s="16">
        <f ca="1">'2. EP representativa'!$C9</f>
        <v>4.0876247675862993</v>
      </c>
      <c r="D9" s="16">
        <f ca="1">'2. EP representativa'!$C9</f>
        <v>4.0876247675862993</v>
      </c>
      <c r="E9" s="16">
        <f ca="1">'2. EP representativa'!$C9</f>
        <v>4.0876247675862993</v>
      </c>
      <c r="F9" s="16">
        <f ca="1">'2. EP representativa'!$C9</f>
        <v>4.0876247675862993</v>
      </c>
      <c r="G9" s="16">
        <f ca="1">'2. EP representativa'!$C9</f>
        <v>4.0876247675862993</v>
      </c>
      <c r="H9" s="16">
        <f ca="1">'2. EP representativa'!$C9</f>
        <v>4.0876247675862993</v>
      </c>
      <c r="I9" s="16">
        <f ca="1">'2. EP representativa'!$C9</f>
        <v>4.0876247675862993</v>
      </c>
      <c r="J9" s="16">
        <f ca="1">'2. EP representativa'!$C9</f>
        <v>4.0876247675862993</v>
      </c>
      <c r="K9" s="16">
        <f ca="1">'2. EP representativa'!$C9</f>
        <v>4.0876247675862993</v>
      </c>
      <c r="L9" s="16">
        <f ca="1">'2. EP representativa'!$C9</f>
        <v>4.0876247675862993</v>
      </c>
      <c r="M9" s="16">
        <f ca="1">'2. EP representativa'!$C9</f>
        <v>4.0876247675862993</v>
      </c>
      <c r="N9" s="16">
        <f ca="1">'2. EP representativa'!$C9</f>
        <v>4.0876247675862993</v>
      </c>
      <c r="O9" s="16">
        <f ca="1">'2. EP representativa'!$C9</f>
        <v>4.0876247675862993</v>
      </c>
      <c r="P9" s="16">
        <f ca="1">'2. EP representativa'!$C9</f>
        <v>4.0876247675862993</v>
      </c>
      <c r="Q9" s="16">
        <f ca="1">'2. EP representativa'!$C9</f>
        <v>4.0876247675862993</v>
      </c>
      <c r="R9" s="16">
        <f ca="1">'2. EP representativa'!$C9</f>
        <v>4.0876247675862993</v>
      </c>
      <c r="S9" s="16">
        <f ca="1">'2. EP representativa'!$C9</f>
        <v>4.0876247675862993</v>
      </c>
      <c r="T9" s="16">
        <f ca="1">'2. EP representativa'!$C9</f>
        <v>4.0876247675862993</v>
      </c>
      <c r="U9" s="16">
        <f ca="1">'2. EP representativa'!$C9</f>
        <v>4.0876247675862993</v>
      </c>
      <c r="V9" s="16">
        <f ca="1">'2. EP representativa'!$C9</f>
        <v>4.0876247675862993</v>
      </c>
      <c r="W9" s="16">
        <f ca="1">'2. EP representativa'!$C9</f>
        <v>4.0876247675862993</v>
      </c>
      <c r="X9" s="16">
        <f ca="1">'2. EP representativa'!$C9</f>
        <v>4.0876247675862993</v>
      </c>
      <c r="Y9" s="16">
        <f ca="1">'2. EP representativa'!$C9</f>
        <v>4.0876247675862993</v>
      </c>
      <c r="Z9" s="16">
        <f ca="1">'2. EP representativa'!$C9</f>
        <v>4.0876247675862993</v>
      </c>
      <c r="AA9" s="16">
        <f ca="1">'2. EP representativa'!$C9</f>
        <v>4.0876247675862993</v>
      </c>
      <c r="AB9" s="16">
        <f ca="1">'2. EP representativa'!$C9</f>
        <v>4.0876247675862993</v>
      </c>
      <c r="AC9" s="16">
        <f ca="1">'2. EP representativa'!$C9</f>
        <v>4.0876247675862993</v>
      </c>
      <c r="AD9" s="16">
        <f ca="1">'2. EP representativa'!$C9</f>
        <v>4.0876247675862993</v>
      </c>
      <c r="AE9" s="16">
        <f ca="1">'2. EP representativa'!$C9</f>
        <v>4.0876247675862993</v>
      </c>
      <c r="AF9" s="16">
        <f ca="1">'2. EP representativa'!$C9</f>
        <v>4.0876247675862993</v>
      </c>
      <c r="AG9" s="17">
        <f ca="1">'2. EP representativa'!$C9</f>
        <v>4.0876247675862993</v>
      </c>
    </row>
    <row r="10" spans="1:33" x14ac:dyDescent="0.25">
      <c r="A10" s="406"/>
      <c r="B10" s="15" t="s">
        <v>221</v>
      </c>
      <c r="C10" s="16">
        <f ca="1">'2. EP representativa'!$C10</f>
        <v>7.1149605351646885</v>
      </c>
      <c r="D10" s="16">
        <f ca="1">'2. EP representativa'!$C10</f>
        <v>7.1149605351646885</v>
      </c>
      <c r="E10" s="16">
        <f ca="1">'2. EP representativa'!$C10</f>
        <v>7.1149605351646885</v>
      </c>
      <c r="F10" s="16">
        <f ca="1">'2. EP representativa'!$C10</f>
        <v>7.1149605351646885</v>
      </c>
      <c r="G10" s="16">
        <f ca="1">'2. EP representativa'!$C10</f>
        <v>7.1149605351646885</v>
      </c>
      <c r="H10" s="16">
        <f ca="1">'2. EP representativa'!$C10</f>
        <v>7.1149605351646885</v>
      </c>
      <c r="I10" s="16">
        <f ca="1">'2. EP representativa'!$C10</f>
        <v>7.1149605351646885</v>
      </c>
      <c r="J10" s="16">
        <f ca="1">'2. EP representativa'!$C10</f>
        <v>7.1149605351646885</v>
      </c>
      <c r="K10" s="16">
        <f ca="1">'2. EP representativa'!$C10</f>
        <v>7.1149605351646885</v>
      </c>
      <c r="L10" s="16">
        <f ca="1">'2. EP representativa'!$C10</f>
        <v>7.1149605351646885</v>
      </c>
      <c r="M10" s="16">
        <f ca="1">'2. EP representativa'!$C10</f>
        <v>7.1149605351646885</v>
      </c>
      <c r="N10" s="16">
        <f ca="1">'2. EP representativa'!$C10</f>
        <v>7.1149605351646885</v>
      </c>
      <c r="O10" s="16">
        <f ca="1">'2. EP representativa'!$C10</f>
        <v>7.1149605351646885</v>
      </c>
      <c r="P10" s="16">
        <f ca="1">'2. EP representativa'!$C10</f>
        <v>7.1149605351646885</v>
      </c>
      <c r="Q10" s="16">
        <f ca="1">'2. EP representativa'!$C10</f>
        <v>7.1149605351646885</v>
      </c>
      <c r="R10" s="16">
        <f ca="1">'2. EP representativa'!$C10</f>
        <v>7.1149605351646885</v>
      </c>
      <c r="S10" s="16">
        <f ca="1">'2. EP representativa'!$C10</f>
        <v>7.1149605351646885</v>
      </c>
      <c r="T10" s="16">
        <f ca="1">'2. EP representativa'!$C10</f>
        <v>7.1149605351646885</v>
      </c>
      <c r="U10" s="16">
        <f ca="1">'2. EP representativa'!$C10</f>
        <v>7.1149605351646885</v>
      </c>
      <c r="V10" s="16">
        <f ca="1">'2. EP representativa'!$C10</f>
        <v>7.1149605351646885</v>
      </c>
      <c r="W10" s="16">
        <f ca="1">'2. EP representativa'!$C10</f>
        <v>7.1149605351646885</v>
      </c>
      <c r="X10" s="16">
        <f ca="1">'2. EP representativa'!$C10</f>
        <v>7.1149605351646885</v>
      </c>
      <c r="Y10" s="16">
        <f ca="1">'2. EP representativa'!$C10</f>
        <v>7.1149605351646885</v>
      </c>
      <c r="Z10" s="16">
        <f ca="1">'2. EP representativa'!$C10</f>
        <v>7.1149605351646885</v>
      </c>
      <c r="AA10" s="16">
        <f ca="1">'2. EP representativa'!$C10</f>
        <v>7.1149605351646885</v>
      </c>
      <c r="AB10" s="16">
        <f ca="1">'2. EP representativa'!$C10</f>
        <v>7.1149605351646885</v>
      </c>
      <c r="AC10" s="16">
        <f ca="1">'2. EP representativa'!$C10</f>
        <v>7.1149605351646885</v>
      </c>
      <c r="AD10" s="16">
        <f ca="1">'2. EP representativa'!$C10</f>
        <v>7.1149605351646885</v>
      </c>
      <c r="AE10" s="16">
        <f ca="1">'2. EP representativa'!$C10</f>
        <v>7.1149605351646885</v>
      </c>
      <c r="AF10" s="16">
        <f ca="1">'2. EP representativa'!$C10</f>
        <v>7.1149605351646885</v>
      </c>
      <c r="AG10" s="17">
        <f ca="1">'2. EP representativa'!$C10</f>
        <v>7.1149605351646885</v>
      </c>
    </row>
    <row r="11" spans="1:33" x14ac:dyDescent="0.25">
      <c r="A11" s="406"/>
      <c r="B11" s="15" t="s">
        <v>48</v>
      </c>
      <c r="C11" s="16">
        <f ca="1">'2. EP representativa'!$C11</f>
        <v>11.986979832424778</v>
      </c>
      <c r="D11" s="16">
        <f ca="1">'2. EP representativa'!$C11</f>
        <v>11.986979832424778</v>
      </c>
      <c r="E11" s="16">
        <f ca="1">'2. EP representativa'!$C11</f>
        <v>11.986979832424778</v>
      </c>
      <c r="F11" s="16">
        <f ca="1">'2. EP representativa'!$C11</f>
        <v>11.986979832424778</v>
      </c>
      <c r="G11" s="16">
        <f ca="1">'2. EP representativa'!$C11</f>
        <v>11.986979832424778</v>
      </c>
      <c r="H11" s="16">
        <f ca="1">'2. EP representativa'!$C11</f>
        <v>11.986979832424778</v>
      </c>
      <c r="I11" s="16">
        <f ca="1">'2. EP representativa'!$C11</f>
        <v>11.986979832424778</v>
      </c>
      <c r="J11" s="16">
        <f ca="1">'2. EP representativa'!$C11</f>
        <v>11.986979832424778</v>
      </c>
      <c r="K11" s="16">
        <f ca="1">'2. EP representativa'!$C11</f>
        <v>11.986979832424778</v>
      </c>
      <c r="L11" s="16">
        <f ca="1">'2. EP representativa'!$C11</f>
        <v>11.986979832424778</v>
      </c>
      <c r="M11" s="16">
        <f ca="1">'2. EP representativa'!$C11</f>
        <v>11.986979832424778</v>
      </c>
      <c r="N11" s="16">
        <f ca="1">'2. EP representativa'!$C11</f>
        <v>11.986979832424778</v>
      </c>
      <c r="O11" s="16">
        <f ca="1">'2. EP representativa'!$C11</f>
        <v>11.986979832424778</v>
      </c>
      <c r="P11" s="16">
        <f ca="1">'2. EP representativa'!$C11</f>
        <v>11.986979832424778</v>
      </c>
      <c r="Q11" s="16">
        <f ca="1">'2. EP representativa'!$C11</f>
        <v>11.986979832424778</v>
      </c>
      <c r="R11" s="16">
        <f ca="1">'2. EP representativa'!$C11</f>
        <v>11.986979832424778</v>
      </c>
      <c r="S11" s="16">
        <f ca="1">'2. EP representativa'!$C11</f>
        <v>11.986979832424778</v>
      </c>
      <c r="T11" s="16">
        <f ca="1">'2. EP representativa'!$C11</f>
        <v>11.986979832424778</v>
      </c>
      <c r="U11" s="16">
        <f ca="1">'2. EP representativa'!$C11</f>
        <v>11.986979832424778</v>
      </c>
      <c r="V11" s="16">
        <f ca="1">'2. EP representativa'!$C11</f>
        <v>11.986979832424778</v>
      </c>
      <c r="W11" s="16">
        <f ca="1">'2. EP representativa'!$C11</f>
        <v>11.986979832424778</v>
      </c>
      <c r="X11" s="16">
        <f ca="1">'2. EP representativa'!$C11</f>
        <v>11.986979832424778</v>
      </c>
      <c r="Y11" s="16">
        <f ca="1">'2. EP representativa'!$C11</f>
        <v>11.986979832424778</v>
      </c>
      <c r="Z11" s="16">
        <f ca="1">'2. EP representativa'!$C11</f>
        <v>11.986979832424778</v>
      </c>
      <c r="AA11" s="16">
        <f ca="1">'2. EP representativa'!$C11</f>
        <v>11.986979832424778</v>
      </c>
      <c r="AB11" s="16">
        <f ca="1">'2. EP representativa'!$C11</f>
        <v>11.986979832424778</v>
      </c>
      <c r="AC11" s="16">
        <f ca="1">'2. EP representativa'!$C11</f>
        <v>11.986979832424778</v>
      </c>
      <c r="AD11" s="16">
        <f ca="1">'2. EP representativa'!$C11</f>
        <v>11.986979832424778</v>
      </c>
      <c r="AE11" s="16">
        <f ca="1">'2. EP representativa'!$C11</f>
        <v>11.986979832424778</v>
      </c>
      <c r="AF11" s="16">
        <f ca="1">'2. EP representativa'!$C11</f>
        <v>11.986979832424778</v>
      </c>
      <c r="AG11" s="17">
        <f ca="1">'2. EP representativa'!$C11</f>
        <v>11.986979832424778</v>
      </c>
    </row>
    <row r="12" spans="1:33" x14ac:dyDescent="0.25">
      <c r="A12" s="406"/>
      <c r="B12" s="15" t="s">
        <v>73</v>
      </c>
      <c r="C12" s="16">
        <f ca="1">'2. EP representativa'!$C12</f>
        <v>61.226718062247684</v>
      </c>
      <c r="D12" s="16">
        <f ca="1">'2. EP representativa'!$C12</f>
        <v>61.226718062247684</v>
      </c>
      <c r="E12" s="16">
        <f ca="1">'2. EP representativa'!$C12</f>
        <v>61.226718062247684</v>
      </c>
      <c r="F12" s="16">
        <f ca="1">'2. EP representativa'!$C12</f>
        <v>61.226718062247684</v>
      </c>
      <c r="G12" s="16">
        <f ca="1">'2. EP representativa'!$C12</f>
        <v>61.226718062247684</v>
      </c>
      <c r="H12" s="16">
        <f ca="1">'2. EP representativa'!$C12</f>
        <v>61.226718062247684</v>
      </c>
      <c r="I12" s="16">
        <f ca="1">'2. EP representativa'!$C12</f>
        <v>61.226718062247684</v>
      </c>
      <c r="J12" s="16">
        <f ca="1">'2. EP representativa'!$C12</f>
        <v>61.226718062247684</v>
      </c>
      <c r="K12" s="16">
        <f ca="1">'2. EP representativa'!$C12</f>
        <v>61.226718062247684</v>
      </c>
      <c r="L12" s="16">
        <f ca="1">'2. EP representativa'!$C12</f>
        <v>61.226718062247684</v>
      </c>
      <c r="M12" s="16">
        <f ca="1">'2. EP representativa'!$C12</f>
        <v>61.226718062247684</v>
      </c>
      <c r="N12" s="16">
        <f ca="1">'2. EP representativa'!$C12</f>
        <v>61.226718062247684</v>
      </c>
      <c r="O12" s="16">
        <f ca="1">'2. EP representativa'!$C12</f>
        <v>61.226718062247684</v>
      </c>
      <c r="P12" s="16">
        <f ca="1">'2. EP representativa'!$C12</f>
        <v>61.226718062247684</v>
      </c>
      <c r="Q12" s="16">
        <f ca="1">'2. EP representativa'!$C12</f>
        <v>61.226718062247684</v>
      </c>
      <c r="R12" s="16">
        <f ca="1">'2. EP representativa'!$C12</f>
        <v>61.226718062247684</v>
      </c>
      <c r="S12" s="16">
        <f ca="1">'2. EP representativa'!$C12</f>
        <v>61.226718062247684</v>
      </c>
      <c r="T12" s="16">
        <f ca="1">'2. EP representativa'!$C12</f>
        <v>61.226718062247684</v>
      </c>
      <c r="U12" s="16">
        <f ca="1">'2. EP representativa'!$C12</f>
        <v>61.226718062247684</v>
      </c>
      <c r="V12" s="16">
        <f ca="1">'2. EP representativa'!$C12</f>
        <v>61.226718062247684</v>
      </c>
      <c r="W12" s="16">
        <f ca="1">'2. EP representativa'!$C12</f>
        <v>61.226718062247684</v>
      </c>
      <c r="X12" s="16">
        <f ca="1">'2. EP representativa'!$C12</f>
        <v>61.226718062247684</v>
      </c>
      <c r="Y12" s="16">
        <f ca="1">'2. EP representativa'!$C12</f>
        <v>61.226718062247684</v>
      </c>
      <c r="Z12" s="16">
        <f ca="1">'2. EP representativa'!$C12</f>
        <v>61.226718062247684</v>
      </c>
      <c r="AA12" s="16">
        <f ca="1">'2. EP representativa'!$C12</f>
        <v>61.226718062247684</v>
      </c>
      <c r="AB12" s="16">
        <f ca="1">'2. EP representativa'!$C12</f>
        <v>61.226718062247684</v>
      </c>
      <c r="AC12" s="16">
        <f ca="1">'2. EP representativa'!$C12</f>
        <v>61.226718062247684</v>
      </c>
      <c r="AD12" s="16">
        <f ca="1">'2. EP representativa'!$C12</f>
        <v>61.226718062247684</v>
      </c>
      <c r="AE12" s="16">
        <f ca="1">'2. EP representativa'!$C12</f>
        <v>61.226718062247684</v>
      </c>
      <c r="AF12" s="16">
        <f ca="1">'2. EP representativa'!$C12</f>
        <v>61.226718062247684</v>
      </c>
      <c r="AG12" s="17">
        <f ca="1">'2. EP representativa'!$C12</f>
        <v>61.226718062247684</v>
      </c>
    </row>
    <row r="13" spans="1:33" x14ac:dyDescent="0.25">
      <c r="A13" s="406"/>
      <c r="B13" s="15" t="s">
        <v>52</v>
      </c>
      <c r="C13" s="16">
        <f ca="1">'2. EP representativa'!$C13</f>
        <v>16.974708165125666</v>
      </c>
      <c r="D13" s="16">
        <f ca="1">'2. EP representativa'!$C13</f>
        <v>16.974708165125666</v>
      </c>
      <c r="E13" s="16">
        <f ca="1">'2. EP representativa'!$C13</f>
        <v>16.974708165125666</v>
      </c>
      <c r="F13" s="16">
        <f ca="1">'2. EP representativa'!$C13</f>
        <v>16.974708165125666</v>
      </c>
      <c r="G13" s="16">
        <f ca="1">'2. EP representativa'!$C13</f>
        <v>16.974708165125666</v>
      </c>
      <c r="H13" s="16">
        <f ca="1">'2. EP representativa'!$C13</f>
        <v>16.974708165125666</v>
      </c>
      <c r="I13" s="16">
        <f ca="1">'2. EP representativa'!$C13</f>
        <v>16.974708165125666</v>
      </c>
      <c r="J13" s="16">
        <f ca="1">'2. EP representativa'!$C13</f>
        <v>16.974708165125666</v>
      </c>
      <c r="K13" s="16">
        <f ca="1">'2. EP representativa'!$C13</f>
        <v>16.974708165125666</v>
      </c>
      <c r="L13" s="16">
        <f ca="1">'2. EP representativa'!$C13</f>
        <v>16.974708165125666</v>
      </c>
      <c r="M13" s="16">
        <f ca="1">'2. EP representativa'!$C13</f>
        <v>16.974708165125666</v>
      </c>
      <c r="N13" s="16">
        <f ca="1">'2. EP representativa'!$C13</f>
        <v>16.974708165125666</v>
      </c>
      <c r="O13" s="16">
        <f ca="1">'2. EP representativa'!$C13</f>
        <v>16.974708165125666</v>
      </c>
      <c r="P13" s="16">
        <f ca="1">'2. EP representativa'!$C13</f>
        <v>16.974708165125666</v>
      </c>
      <c r="Q13" s="16">
        <f ca="1">'2. EP representativa'!$C13</f>
        <v>16.974708165125666</v>
      </c>
      <c r="R13" s="16">
        <f ca="1">'2. EP representativa'!$C13</f>
        <v>16.974708165125666</v>
      </c>
      <c r="S13" s="16">
        <f ca="1">'2. EP representativa'!$C13</f>
        <v>16.974708165125666</v>
      </c>
      <c r="T13" s="16">
        <f ca="1">'2. EP representativa'!$C13</f>
        <v>16.974708165125666</v>
      </c>
      <c r="U13" s="16">
        <f ca="1">'2. EP representativa'!$C13</f>
        <v>16.974708165125666</v>
      </c>
      <c r="V13" s="16">
        <f ca="1">'2. EP representativa'!$C13</f>
        <v>16.974708165125666</v>
      </c>
      <c r="W13" s="16">
        <f ca="1">'2. EP representativa'!$C13</f>
        <v>16.974708165125666</v>
      </c>
      <c r="X13" s="16">
        <f ca="1">'2. EP representativa'!$C13</f>
        <v>16.974708165125666</v>
      </c>
      <c r="Y13" s="16">
        <f ca="1">'2. EP representativa'!$C13</f>
        <v>16.974708165125666</v>
      </c>
      <c r="Z13" s="16">
        <f ca="1">'2. EP representativa'!$C13</f>
        <v>16.974708165125666</v>
      </c>
      <c r="AA13" s="16">
        <f ca="1">'2. EP representativa'!$C13</f>
        <v>16.974708165125666</v>
      </c>
      <c r="AB13" s="16">
        <f ca="1">'2. EP representativa'!$C13</f>
        <v>16.974708165125666</v>
      </c>
      <c r="AC13" s="16">
        <f ca="1">'2. EP representativa'!$C13</f>
        <v>16.974708165125666</v>
      </c>
      <c r="AD13" s="16">
        <f ca="1">'2. EP representativa'!$C13</f>
        <v>16.974708165125666</v>
      </c>
      <c r="AE13" s="16">
        <f ca="1">'2. EP representativa'!$C13</f>
        <v>16.974708165125666</v>
      </c>
      <c r="AF13" s="16">
        <f ca="1">'2. EP representativa'!$C13</f>
        <v>16.974708165125666</v>
      </c>
      <c r="AG13" s="17">
        <f ca="1">'2. EP representativa'!$C13</f>
        <v>16.974708165125666</v>
      </c>
    </row>
    <row r="14" spans="1:33" x14ac:dyDescent="0.25">
      <c r="A14" s="406"/>
      <c r="B14" s="15" t="s">
        <v>190</v>
      </c>
      <c r="C14" s="16">
        <f ca="1">'2. EP representativa'!$C14</f>
        <v>26.83025706472197</v>
      </c>
      <c r="D14" s="16">
        <f ca="1">'2. EP representativa'!$C14</f>
        <v>26.83025706472197</v>
      </c>
      <c r="E14" s="16">
        <f ca="1">'2. EP representativa'!$C14</f>
        <v>26.83025706472197</v>
      </c>
      <c r="F14" s="16">
        <f ca="1">'2. EP representativa'!$C14</f>
        <v>26.83025706472197</v>
      </c>
      <c r="G14" s="16">
        <f ca="1">'2. EP representativa'!$C14</f>
        <v>26.83025706472197</v>
      </c>
      <c r="H14" s="16">
        <f ca="1">'2. EP representativa'!$C14</f>
        <v>26.83025706472197</v>
      </c>
      <c r="I14" s="16">
        <f ca="1">'2. EP representativa'!$C14</f>
        <v>26.83025706472197</v>
      </c>
      <c r="J14" s="16">
        <f ca="1">'2. EP representativa'!$C14</f>
        <v>26.83025706472197</v>
      </c>
      <c r="K14" s="16">
        <f ca="1">'2. EP representativa'!$C14</f>
        <v>26.83025706472197</v>
      </c>
      <c r="L14" s="16">
        <f ca="1">'2. EP representativa'!$C14</f>
        <v>26.83025706472197</v>
      </c>
      <c r="M14" s="16">
        <f ca="1">'2. EP representativa'!$C14</f>
        <v>26.83025706472197</v>
      </c>
      <c r="N14" s="16">
        <f ca="1">'2. EP representativa'!$C14</f>
        <v>26.83025706472197</v>
      </c>
      <c r="O14" s="16">
        <f ca="1">'2. EP representativa'!$C14</f>
        <v>26.83025706472197</v>
      </c>
      <c r="P14" s="16">
        <f ca="1">'2. EP representativa'!$C14</f>
        <v>26.83025706472197</v>
      </c>
      <c r="Q14" s="16">
        <f ca="1">'2. EP representativa'!$C14</f>
        <v>26.83025706472197</v>
      </c>
      <c r="R14" s="16">
        <f ca="1">'2. EP representativa'!$C14</f>
        <v>26.83025706472197</v>
      </c>
      <c r="S14" s="16">
        <f ca="1">'2. EP representativa'!$C14</f>
        <v>26.83025706472197</v>
      </c>
      <c r="T14" s="16">
        <f ca="1">'2. EP representativa'!$C14</f>
        <v>26.83025706472197</v>
      </c>
      <c r="U14" s="16">
        <f ca="1">'2. EP representativa'!$C14</f>
        <v>26.83025706472197</v>
      </c>
      <c r="V14" s="16">
        <f ca="1">'2. EP representativa'!$C14</f>
        <v>26.83025706472197</v>
      </c>
      <c r="W14" s="16">
        <f ca="1">'2. EP representativa'!$C14</f>
        <v>26.83025706472197</v>
      </c>
      <c r="X14" s="16">
        <f ca="1">'2. EP representativa'!$C14</f>
        <v>26.83025706472197</v>
      </c>
      <c r="Y14" s="16">
        <f ca="1">'2. EP representativa'!$C14</f>
        <v>26.83025706472197</v>
      </c>
      <c r="Z14" s="16">
        <f ca="1">'2. EP representativa'!$C14</f>
        <v>26.83025706472197</v>
      </c>
      <c r="AA14" s="16">
        <f ca="1">'2. EP representativa'!$C14</f>
        <v>26.83025706472197</v>
      </c>
      <c r="AB14" s="16">
        <f ca="1">'2. EP representativa'!$C14</f>
        <v>26.83025706472197</v>
      </c>
      <c r="AC14" s="16">
        <f ca="1">'2. EP representativa'!$C14</f>
        <v>26.83025706472197</v>
      </c>
      <c r="AD14" s="16">
        <f ca="1">'2. EP representativa'!$C14</f>
        <v>26.83025706472197</v>
      </c>
      <c r="AE14" s="16">
        <f ca="1">'2. EP representativa'!$C14</f>
        <v>26.83025706472197</v>
      </c>
      <c r="AF14" s="16">
        <f ca="1">'2. EP representativa'!$C14</f>
        <v>26.83025706472197</v>
      </c>
      <c r="AG14" s="17">
        <f ca="1">'2. EP representativa'!$C14</f>
        <v>26.83025706472197</v>
      </c>
    </row>
    <row r="15" spans="1:33" x14ac:dyDescent="0.25">
      <c r="A15" s="406"/>
      <c r="B15" s="15" t="s">
        <v>187</v>
      </c>
      <c r="C15" s="16">
        <f ca="1">'2. EP representativa'!$C15</f>
        <v>17.590612319312413</v>
      </c>
      <c r="D15" s="16">
        <f ca="1">'2. EP representativa'!$C15</f>
        <v>17.590612319312413</v>
      </c>
      <c r="E15" s="16">
        <f ca="1">'2. EP representativa'!$C15</f>
        <v>17.590612319312413</v>
      </c>
      <c r="F15" s="16">
        <f ca="1">'2. EP representativa'!$C15</f>
        <v>17.590612319312413</v>
      </c>
      <c r="G15" s="16">
        <f ca="1">'2. EP representativa'!$C15</f>
        <v>17.590612319312413</v>
      </c>
      <c r="H15" s="16">
        <f ca="1">'2. EP representativa'!$C15</f>
        <v>17.590612319312413</v>
      </c>
      <c r="I15" s="16">
        <f ca="1">'2. EP representativa'!$C15</f>
        <v>17.590612319312413</v>
      </c>
      <c r="J15" s="16">
        <f ca="1">'2. EP representativa'!$C15</f>
        <v>17.590612319312413</v>
      </c>
      <c r="K15" s="16">
        <f ca="1">'2. EP representativa'!$C15</f>
        <v>17.590612319312413</v>
      </c>
      <c r="L15" s="16">
        <f ca="1">'2. EP representativa'!$C15</f>
        <v>17.590612319312413</v>
      </c>
      <c r="M15" s="16">
        <f ca="1">'2. EP representativa'!$C15</f>
        <v>17.590612319312413</v>
      </c>
      <c r="N15" s="16">
        <f ca="1">'2. EP representativa'!$C15</f>
        <v>17.590612319312413</v>
      </c>
      <c r="O15" s="16">
        <f ca="1">'2. EP representativa'!$C15</f>
        <v>17.590612319312413</v>
      </c>
      <c r="P15" s="16">
        <f ca="1">'2. EP representativa'!$C15</f>
        <v>17.590612319312413</v>
      </c>
      <c r="Q15" s="16">
        <f ca="1">'2. EP representativa'!$C15</f>
        <v>17.590612319312413</v>
      </c>
      <c r="R15" s="16">
        <f ca="1">'2. EP representativa'!$C15</f>
        <v>17.590612319312413</v>
      </c>
      <c r="S15" s="16">
        <f ca="1">'2. EP representativa'!$C15</f>
        <v>17.590612319312413</v>
      </c>
      <c r="T15" s="16">
        <f ca="1">'2. EP representativa'!$C15</f>
        <v>17.590612319312413</v>
      </c>
      <c r="U15" s="16">
        <f ca="1">'2. EP representativa'!$C15</f>
        <v>17.590612319312413</v>
      </c>
      <c r="V15" s="16">
        <f ca="1">'2. EP representativa'!$C15</f>
        <v>17.590612319312413</v>
      </c>
      <c r="W15" s="16">
        <f ca="1">'2. EP representativa'!$C15</f>
        <v>17.590612319312413</v>
      </c>
      <c r="X15" s="16">
        <f ca="1">'2. EP representativa'!$C15</f>
        <v>17.590612319312413</v>
      </c>
      <c r="Y15" s="16">
        <f ca="1">'2. EP representativa'!$C15</f>
        <v>17.590612319312413</v>
      </c>
      <c r="Z15" s="16">
        <f ca="1">'2. EP representativa'!$C15</f>
        <v>17.590612319312413</v>
      </c>
      <c r="AA15" s="16">
        <f ca="1">'2. EP representativa'!$C15</f>
        <v>17.590612319312413</v>
      </c>
      <c r="AB15" s="16">
        <f ca="1">'2. EP representativa'!$C15</f>
        <v>17.590612319312413</v>
      </c>
      <c r="AC15" s="16">
        <f ca="1">'2. EP representativa'!$C15</f>
        <v>17.590612319312413</v>
      </c>
      <c r="AD15" s="16">
        <f ca="1">'2. EP representativa'!$C15</f>
        <v>17.590612319312413</v>
      </c>
      <c r="AE15" s="16">
        <f ca="1">'2. EP representativa'!$C15</f>
        <v>17.590612319312413</v>
      </c>
      <c r="AF15" s="16">
        <f ca="1">'2. EP representativa'!$C15</f>
        <v>17.590612319312413</v>
      </c>
      <c r="AG15" s="17">
        <f ca="1">'2. EP representativa'!$C15</f>
        <v>17.590612319312413</v>
      </c>
    </row>
    <row r="16" spans="1:33" x14ac:dyDescent="0.25">
      <c r="A16" s="406"/>
      <c r="B16" s="15" t="s">
        <v>128</v>
      </c>
      <c r="C16" s="16">
        <f ca="1">'2. EP representativa'!$C16</f>
        <v>2.4278963406693581</v>
      </c>
      <c r="D16" s="16">
        <f ca="1">'2. EP representativa'!$C16</f>
        <v>2.4278963406693581</v>
      </c>
      <c r="E16" s="16">
        <f ca="1">'2. EP representativa'!$C16</f>
        <v>2.4278963406693581</v>
      </c>
      <c r="F16" s="16">
        <f ca="1">'2. EP representativa'!$C16</f>
        <v>2.4278963406693581</v>
      </c>
      <c r="G16" s="16">
        <f ca="1">'2. EP representativa'!$C16</f>
        <v>2.4278963406693581</v>
      </c>
      <c r="H16" s="16">
        <f ca="1">'2. EP representativa'!$C16</f>
        <v>2.4278963406693581</v>
      </c>
      <c r="I16" s="16">
        <f ca="1">'2. EP representativa'!$C16</f>
        <v>2.4278963406693581</v>
      </c>
      <c r="J16" s="16">
        <f ca="1">'2. EP representativa'!$C16</f>
        <v>2.4278963406693581</v>
      </c>
      <c r="K16" s="16">
        <f ca="1">'2. EP representativa'!$C16</f>
        <v>2.4278963406693581</v>
      </c>
      <c r="L16" s="16">
        <f ca="1">'2. EP representativa'!$C16</f>
        <v>2.4278963406693581</v>
      </c>
      <c r="M16" s="16">
        <f ca="1">'2. EP representativa'!$C16</f>
        <v>2.4278963406693581</v>
      </c>
      <c r="N16" s="16">
        <f ca="1">'2. EP representativa'!$C16</f>
        <v>2.4278963406693581</v>
      </c>
      <c r="O16" s="16">
        <f ca="1">'2. EP representativa'!$C16</f>
        <v>2.4278963406693581</v>
      </c>
      <c r="P16" s="16">
        <f ca="1">'2. EP representativa'!$C16</f>
        <v>2.4278963406693581</v>
      </c>
      <c r="Q16" s="16">
        <f ca="1">'2. EP representativa'!$C16</f>
        <v>2.4278963406693581</v>
      </c>
      <c r="R16" s="16">
        <f ca="1">'2. EP representativa'!$C16</f>
        <v>2.4278963406693581</v>
      </c>
      <c r="S16" s="16">
        <f ca="1">'2. EP representativa'!$C16</f>
        <v>2.4278963406693581</v>
      </c>
      <c r="T16" s="16">
        <f ca="1">'2. EP representativa'!$C16</f>
        <v>2.4278963406693581</v>
      </c>
      <c r="U16" s="16">
        <f ca="1">'2. EP representativa'!$C16</f>
        <v>2.4278963406693581</v>
      </c>
      <c r="V16" s="16">
        <f ca="1">'2. EP representativa'!$C16</f>
        <v>2.4278963406693581</v>
      </c>
      <c r="W16" s="16">
        <f ca="1">'2. EP representativa'!$C16</f>
        <v>2.4278963406693581</v>
      </c>
      <c r="X16" s="16">
        <f ca="1">'2. EP representativa'!$C16</f>
        <v>2.4278963406693581</v>
      </c>
      <c r="Y16" s="16">
        <f ca="1">'2. EP representativa'!$C16</f>
        <v>2.4278963406693581</v>
      </c>
      <c r="Z16" s="16">
        <f ca="1">'2. EP representativa'!$C16</f>
        <v>2.4278963406693581</v>
      </c>
      <c r="AA16" s="16">
        <f ca="1">'2. EP representativa'!$C16</f>
        <v>2.4278963406693581</v>
      </c>
      <c r="AB16" s="16">
        <f ca="1">'2. EP representativa'!$C16</f>
        <v>2.4278963406693581</v>
      </c>
      <c r="AC16" s="16">
        <f ca="1">'2. EP representativa'!$C16</f>
        <v>2.4278963406693581</v>
      </c>
      <c r="AD16" s="16">
        <f ca="1">'2. EP representativa'!$C16</f>
        <v>2.4278963406693581</v>
      </c>
      <c r="AE16" s="16">
        <f ca="1">'2. EP representativa'!$C16</f>
        <v>2.4278963406693581</v>
      </c>
      <c r="AF16" s="16">
        <f ca="1">'2. EP representativa'!$C16</f>
        <v>2.4278963406693581</v>
      </c>
      <c r="AG16" s="17">
        <f ca="1">'2. EP representativa'!$C16</f>
        <v>2.4278963406693581</v>
      </c>
    </row>
    <row r="17" spans="1:33" x14ac:dyDescent="0.25">
      <c r="A17" s="406"/>
      <c r="B17" s="15" t="s">
        <v>129</v>
      </c>
      <c r="C17" s="16">
        <f ca="1">'2. EP representativa'!$C17</f>
        <v>9.6304029170464904</v>
      </c>
      <c r="D17" s="16">
        <f ca="1">'2. EP representativa'!$C17</f>
        <v>9.6304029170464904</v>
      </c>
      <c r="E17" s="16">
        <f ca="1">'2. EP representativa'!$C17</f>
        <v>9.6304029170464904</v>
      </c>
      <c r="F17" s="16">
        <f ca="1">'2. EP representativa'!$C17</f>
        <v>9.6304029170464904</v>
      </c>
      <c r="G17" s="16">
        <f ca="1">'2. EP representativa'!$C17</f>
        <v>9.6304029170464904</v>
      </c>
      <c r="H17" s="16">
        <f ca="1">'2. EP representativa'!$C17</f>
        <v>9.6304029170464904</v>
      </c>
      <c r="I17" s="16">
        <f ca="1">'2. EP representativa'!$C17</f>
        <v>9.6304029170464904</v>
      </c>
      <c r="J17" s="16">
        <f ca="1">'2. EP representativa'!$C17</f>
        <v>9.6304029170464904</v>
      </c>
      <c r="K17" s="16">
        <f ca="1">'2. EP representativa'!$C17</f>
        <v>9.6304029170464904</v>
      </c>
      <c r="L17" s="16">
        <f ca="1">'2. EP representativa'!$C17</f>
        <v>9.6304029170464904</v>
      </c>
      <c r="M17" s="16">
        <f ca="1">'2. EP representativa'!$C17</f>
        <v>9.6304029170464904</v>
      </c>
      <c r="N17" s="16">
        <f ca="1">'2. EP representativa'!$C17</f>
        <v>9.6304029170464904</v>
      </c>
      <c r="O17" s="16">
        <f ca="1">'2. EP representativa'!$C17</f>
        <v>9.6304029170464904</v>
      </c>
      <c r="P17" s="16">
        <f ca="1">'2. EP representativa'!$C17</f>
        <v>9.6304029170464904</v>
      </c>
      <c r="Q17" s="16">
        <f ca="1">'2. EP representativa'!$C17</f>
        <v>9.6304029170464904</v>
      </c>
      <c r="R17" s="16">
        <f ca="1">'2. EP representativa'!$C17</f>
        <v>9.6304029170464904</v>
      </c>
      <c r="S17" s="16">
        <f ca="1">'2. EP representativa'!$C17</f>
        <v>9.6304029170464904</v>
      </c>
      <c r="T17" s="16">
        <f ca="1">'2. EP representativa'!$C17</f>
        <v>9.6304029170464904</v>
      </c>
      <c r="U17" s="16">
        <f ca="1">'2. EP representativa'!$C17</f>
        <v>9.6304029170464904</v>
      </c>
      <c r="V17" s="16">
        <f ca="1">'2. EP representativa'!$C17</f>
        <v>9.6304029170464904</v>
      </c>
      <c r="W17" s="16">
        <f ca="1">'2. EP representativa'!$C17</f>
        <v>9.6304029170464904</v>
      </c>
      <c r="X17" s="16">
        <f ca="1">'2. EP representativa'!$C17</f>
        <v>9.6304029170464904</v>
      </c>
      <c r="Y17" s="16">
        <f ca="1">'2. EP representativa'!$C17</f>
        <v>9.6304029170464904</v>
      </c>
      <c r="Z17" s="16">
        <f ca="1">'2. EP representativa'!$C17</f>
        <v>9.6304029170464904</v>
      </c>
      <c r="AA17" s="16">
        <f ca="1">'2. EP representativa'!$C17</f>
        <v>9.6304029170464904</v>
      </c>
      <c r="AB17" s="16">
        <f ca="1">'2. EP representativa'!$C17</f>
        <v>9.6304029170464904</v>
      </c>
      <c r="AC17" s="16">
        <f ca="1">'2. EP representativa'!$C17</f>
        <v>9.6304029170464904</v>
      </c>
      <c r="AD17" s="16">
        <f ca="1">'2. EP representativa'!$C17</f>
        <v>9.6304029170464904</v>
      </c>
      <c r="AE17" s="16">
        <f ca="1">'2. EP representativa'!$C17</f>
        <v>9.6304029170464904</v>
      </c>
      <c r="AF17" s="16">
        <f ca="1">'2. EP representativa'!$C17</f>
        <v>9.6304029170464904</v>
      </c>
      <c r="AG17" s="17">
        <f ca="1">'2. EP representativa'!$C17</f>
        <v>9.6304029170464904</v>
      </c>
    </row>
    <row r="18" spans="1:33" ht="15.75" thickBot="1" x14ac:dyDescent="0.3">
      <c r="A18" s="407"/>
      <c r="B18" s="18" t="s">
        <v>188</v>
      </c>
      <c r="C18" s="19">
        <f ca="1">'2. EP representativa'!$C18</f>
        <v>31.559405130876414</v>
      </c>
      <c r="D18" s="19">
        <f ca="1">'2. EP representativa'!$C18</f>
        <v>31.559405130876414</v>
      </c>
      <c r="E18" s="19">
        <f ca="1">'2. EP representativa'!$C18</f>
        <v>31.559405130876414</v>
      </c>
      <c r="F18" s="19">
        <f ca="1">'2. EP representativa'!$C18</f>
        <v>31.559405130876414</v>
      </c>
      <c r="G18" s="19">
        <f ca="1">'2. EP representativa'!$C18</f>
        <v>31.559405130876414</v>
      </c>
      <c r="H18" s="19">
        <f ca="1">'2. EP representativa'!$C18</f>
        <v>31.559405130876414</v>
      </c>
      <c r="I18" s="19">
        <f ca="1">'2. EP representativa'!$C18</f>
        <v>31.559405130876414</v>
      </c>
      <c r="J18" s="19">
        <f ca="1">'2. EP representativa'!$C18</f>
        <v>31.559405130876414</v>
      </c>
      <c r="K18" s="19">
        <f ca="1">'2. EP representativa'!$C18</f>
        <v>31.559405130876414</v>
      </c>
      <c r="L18" s="19">
        <f ca="1">'2. EP representativa'!$C18</f>
        <v>31.559405130876414</v>
      </c>
      <c r="M18" s="19">
        <f ca="1">'2. EP representativa'!$C18</f>
        <v>31.559405130876414</v>
      </c>
      <c r="N18" s="19">
        <f ca="1">'2. EP representativa'!$C18</f>
        <v>31.559405130876414</v>
      </c>
      <c r="O18" s="19">
        <f ca="1">'2. EP representativa'!$C18</f>
        <v>31.559405130876414</v>
      </c>
      <c r="P18" s="19">
        <f ca="1">'2. EP representativa'!$C18</f>
        <v>31.559405130876414</v>
      </c>
      <c r="Q18" s="19">
        <f ca="1">'2. EP representativa'!$C18</f>
        <v>31.559405130876414</v>
      </c>
      <c r="R18" s="19">
        <f ca="1">'2. EP representativa'!$C18</f>
        <v>31.559405130876414</v>
      </c>
      <c r="S18" s="19">
        <f ca="1">'2. EP representativa'!$C18</f>
        <v>31.559405130876414</v>
      </c>
      <c r="T18" s="19">
        <f ca="1">'2. EP representativa'!$C18</f>
        <v>31.559405130876414</v>
      </c>
      <c r="U18" s="19">
        <f ca="1">'2. EP representativa'!$C18</f>
        <v>31.559405130876414</v>
      </c>
      <c r="V18" s="19">
        <f ca="1">'2. EP representativa'!$C18</f>
        <v>31.559405130876414</v>
      </c>
      <c r="W18" s="19">
        <f ca="1">'2. EP representativa'!$C18</f>
        <v>31.559405130876414</v>
      </c>
      <c r="X18" s="19">
        <f ca="1">'2. EP representativa'!$C18</f>
        <v>31.559405130876414</v>
      </c>
      <c r="Y18" s="19">
        <f ca="1">'2. EP representativa'!$C18</f>
        <v>31.559405130876414</v>
      </c>
      <c r="Z18" s="19">
        <f ca="1">'2. EP representativa'!$C18</f>
        <v>31.559405130876414</v>
      </c>
      <c r="AA18" s="19">
        <f ca="1">'2. EP representativa'!$C18</f>
        <v>31.559405130876414</v>
      </c>
      <c r="AB18" s="19">
        <f ca="1">'2. EP representativa'!$C18</f>
        <v>31.559405130876414</v>
      </c>
      <c r="AC18" s="19">
        <f ca="1">'2. EP representativa'!$C18</f>
        <v>31.559405130876414</v>
      </c>
      <c r="AD18" s="19">
        <f ca="1">'2. EP representativa'!$C18</f>
        <v>31.559405130876414</v>
      </c>
      <c r="AE18" s="19">
        <f ca="1">'2. EP representativa'!$C18</f>
        <v>31.559405130876414</v>
      </c>
      <c r="AF18" s="19">
        <f ca="1">'2. EP representativa'!$C18</f>
        <v>31.559405130876414</v>
      </c>
      <c r="AG18" s="20">
        <f ca="1">'2. EP representativa'!$C18</f>
        <v>31.559405130876414</v>
      </c>
    </row>
    <row r="19" spans="1:33" x14ac:dyDescent="0.25">
      <c r="A19" s="146"/>
      <c r="B19" s="15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7"/>
    </row>
    <row r="20" spans="1:33" ht="15.75" thickBot="1" x14ac:dyDescent="0.3">
      <c r="A20" s="146"/>
      <c r="B20" s="15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7"/>
    </row>
    <row r="21" spans="1:33" x14ac:dyDescent="0.25">
      <c r="A21" s="405" t="s">
        <v>94</v>
      </c>
      <c r="B21" s="12" t="str">
        <f>+B3</f>
        <v>Secano</v>
      </c>
      <c r="C21" s="13">
        <f>'2. EP representativa'!C3</f>
        <v>412.61099999999999</v>
      </c>
      <c r="D21" s="13">
        <f>C3+'2. EP representativa'!$E3*'4. Factores'!$D$7</f>
        <v>386.73325545073374</v>
      </c>
      <c r="E21" s="13">
        <f>D21+'2. EP representativa'!$E3*'4. Factores'!E$7</f>
        <v>334.97776635220123</v>
      </c>
      <c r="F21" s="13">
        <f>E21+'2. EP representativa'!$E3*'4. Factores'!F$7</f>
        <v>257.34453270440247</v>
      </c>
      <c r="G21" s="13">
        <f>F21+'2. EP representativa'!$E3*'4. Factores'!G$7</f>
        <v>153.83355450733751</v>
      </c>
      <c r="H21" s="13">
        <f>G21+'2. EP representativa'!$E3*'4. Factores'!H$7</f>
        <v>111.54377725366875</v>
      </c>
      <c r="I21" s="13">
        <f>H21+'2. EP representativa'!$E3*'4. Factores'!I$7</f>
        <v>69.253999999999991</v>
      </c>
      <c r="J21" s="13">
        <f>I21+'2. EP representativa'!$E3*'4. Factores'!J$7</f>
        <v>69.253999999999991</v>
      </c>
      <c r="K21" s="13">
        <f>J21+'2. EP representativa'!$E3*'4. Factores'!K$7</f>
        <v>69.253999999999991</v>
      </c>
      <c r="L21" s="13">
        <f>K21+'2. EP representativa'!$E3*'4. Factores'!L$7</f>
        <v>69.253999999999991</v>
      </c>
      <c r="M21" s="13">
        <f>L21+'2. EP representativa'!$E3*'4. Factores'!M$7</f>
        <v>69.253999999999991</v>
      </c>
      <c r="N21" s="13">
        <f>M21+'2. EP representativa'!$E3*'4. Factores'!N$7</f>
        <v>69.253999999999991</v>
      </c>
      <c r="O21" s="13">
        <f>N21+'2. EP representativa'!$E3*'4. Factores'!O$7</f>
        <v>69.253999999999991</v>
      </c>
      <c r="P21" s="13">
        <f>O21+'2. EP representativa'!$E3*'4. Factores'!P$7</f>
        <v>69.253999999999991</v>
      </c>
      <c r="Q21" s="13">
        <f>P21+'2. EP representativa'!$E3*'4. Factores'!Q$7</f>
        <v>69.253999999999991</v>
      </c>
      <c r="R21" s="13">
        <f>Q21+'2. EP representativa'!$E3*'4. Factores'!R$7</f>
        <v>69.253999999999991</v>
      </c>
      <c r="S21" s="13">
        <f>R21+'2. EP representativa'!$E3*'4. Factores'!S$7</f>
        <v>69.253999999999991</v>
      </c>
      <c r="T21" s="13">
        <f>S21+'2. EP representativa'!$E3*'4. Factores'!T$7</f>
        <v>69.253999999999991</v>
      </c>
      <c r="U21" s="13">
        <f>T21+'2. EP representativa'!$E3*'4. Factores'!U$7</f>
        <v>69.253999999999991</v>
      </c>
      <c r="V21" s="13">
        <f>U21+'2. EP representativa'!$E3*'4. Factores'!V$7</f>
        <v>69.253999999999991</v>
      </c>
      <c r="W21" s="13">
        <f>V21+'2. EP representativa'!$E3*'4. Factores'!W$7</f>
        <v>69.253999999999991</v>
      </c>
      <c r="X21" s="13">
        <f>W21+'2. EP representativa'!$E3*'4. Factores'!X$7</f>
        <v>69.253999999999991</v>
      </c>
      <c r="Y21" s="13">
        <f>X21+'2. EP representativa'!$E3*'4. Factores'!Y$7</f>
        <v>69.253999999999991</v>
      </c>
      <c r="Z21" s="13">
        <f>Y21+'2. EP representativa'!$E3*'4. Factores'!Z$7</f>
        <v>69.253999999999991</v>
      </c>
      <c r="AA21" s="13">
        <f>Z21+'2. EP representativa'!$E3*'4. Factores'!AA$7</f>
        <v>69.253999999999991</v>
      </c>
      <c r="AB21" s="13">
        <f>AA21+'2. EP representativa'!$E3*'4. Factores'!AB$7</f>
        <v>69.253999999999991</v>
      </c>
      <c r="AC21" s="13">
        <f>AB21+'2. EP representativa'!$E3*'4. Factores'!AC$7</f>
        <v>69.253999999999991</v>
      </c>
      <c r="AD21" s="13">
        <f>AC21+'2. EP representativa'!$E3*'4. Factores'!AD$7</f>
        <v>69.253999999999991</v>
      </c>
      <c r="AE21" s="13">
        <f>AD21+'2. EP representativa'!$E3*'4. Factores'!AE$7</f>
        <v>69.253999999999991</v>
      </c>
      <c r="AF21" s="13">
        <f>AE21+'2. EP representativa'!$E3*'4. Factores'!AF$7</f>
        <v>69.253999999999991</v>
      </c>
      <c r="AG21" s="14">
        <f>AF21+'2. EP representativa'!$E3*'4. Factores'!AG$7</f>
        <v>69.253999999999991</v>
      </c>
    </row>
    <row r="22" spans="1:33" x14ac:dyDescent="0.25">
      <c r="A22" s="406"/>
      <c r="B22" s="15" t="str">
        <f t="shared" ref="B22:B36" si="0">+B4</f>
        <v>Forraje</v>
      </c>
      <c r="C22" s="16">
        <f>'2. EP representativa'!C4</f>
        <v>10.478000000000002</v>
      </c>
      <c r="D22" s="16">
        <f>C4+'2. EP representativa'!$E4*'4. Factores'!$D$7</f>
        <v>10.518698113207549</v>
      </c>
      <c r="E22" s="16">
        <f>D22+'2. EP representativa'!$E4*'4. Factores'!E$7</f>
        <v>10.600094339622643</v>
      </c>
      <c r="F22" s="16">
        <f>E22+'2. EP representativa'!$E4*'4. Factores'!F$7</f>
        <v>10.722188679245285</v>
      </c>
      <c r="G22" s="16">
        <f>F22+'2. EP representativa'!$E4*'4. Factores'!G$7</f>
        <v>10.884981132075474</v>
      </c>
      <c r="H22" s="16">
        <f>G22+'2. EP representativa'!$E4*'4. Factores'!H$7</f>
        <v>10.951490566037737</v>
      </c>
      <c r="I22" s="16">
        <f>H22+'2. EP representativa'!$E4*'4. Factores'!I$7</f>
        <v>11.018000000000001</v>
      </c>
      <c r="J22" s="16">
        <f>I22+'2. EP representativa'!$E4*'4. Factores'!J$7</f>
        <v>11.018000000000001</v>
      </c>
      <c r="K22" s="16">
        <f>J22+'2. EP representativa'!$E4*'4. Factores'!K$7</f>
        <v>11.018000000000001</v>
      </c>
      <c r="L22" s="16">
        <f>K22+'2. EP representativa'!$E4*'4. Factores'!L$7</f>
        <v>11.018000000000001</v>
      </c>
      <c r="M22" s="16">
        <f>L22+'2. EP representativa'!$E4*'4. Factores'!M$7</f>
        <v>11.018000000000001</v>
      </c>
      <c r="N22" s="16">
        <f>M22+'2. EP representativa'!$E4*'4. Factores'!N$7</f>
        <v>11.018000000000001</v>
      </c>
      <c r="O22" s="16">
        <f>N22+'2. EP representativa'!$E4*'4. Factores'!O$7</f>
        <v>11.018000000000001</v>
      </c>
      <c r="P22" s="16">
        <f>O22+'2. EP representativa'!$E4*'4. Factores'!P$7</f>
        <v>11.018000000000001</v>
      </c>
      <c r="Q22" s="16">
        <f>P22+'2. EP representativa'!$E4*'4. Factores'!Q$7</f>
        <v>11.018000000000001</v>
      </c>
      <c r="R22" s="16">
        <f>Q22+'2. EP representativa'!$E4*'4. Factores'!R$7</f>
        <v>11.018000000000001</v>
      </c>
      <c r="S22" s="16">
        <f>R22+'2. EP representativa'!$E4*'4. Factores'!S$7</f>
        <v>11.018000000000001</v>
      </c>
      <c r="T22" s="16">
        <f>S22+'2. EP representativa'!$E4*'4. Factores'!T$7</f>
        <v>11.018000000000001</v>
      </c>
      <c r="U22" s="16">
        <f>T22+'2. EP representativa'!$E4*'4. Factores'!U$7</f>
        <v>11.018000000000001</v>
      </c>
      <c r="V22" s="16">
        <f>U22+'2. EP representativa'!$E4*'4. Factores'!V$7</f>
        <v>11.018000000000001</v>
      </c>
      <c r="W22" s="16">
        <f>V22+'2. EP representativa'!$E4*'4. Factores'!W$7</f>
        <v>11.018000000000001</v>
      </c>
      <c r="X22" s="16">
        <f>W22+'2. EP representativa'!$E4*'4. Factores'!X$7</f>
        <v>11.018000000000001</v>
      </c>
      <c r="Y22" s="16">
        <f>X22+'2. EP representativa'!$E4*'4. Factores'!Y$7</f>
        <v>11.018000000000001</v>
      </c>
      <c r="Z22" s="16">
        <f>Y22+'2. EP representativa'!$E4*'4. Factores'!Z$7</f>
        <v>11.018000000000001</v>
      </c>
      <c r="AA22" s="16">
        <f>Z22+'2. EP representativa'!$E4*'4. Factores'!AA$7</f>
        <v>11.018000000000001</v>
      </c>
      <c r="AB22" s="16">
        <f>AA22+'2. EP representativa'!$E4*'4. Factores'!AB$7</f>
        <v>11.018000000000001</v>
      </c>
      <c r="AC22" s="16">
        <f>AB22+'2. EP representativa'!$E4*'4. Factores'!AC$7</f>
        <v>11.018000000000001</v>
      </c>
      <c r="AD22" s="16">
        <f>AC22+'2. EP representativa'!$E4*'4. Factores'!AD$7</f>
        <v>11.018000000000001</v>
      </c>
      <c r="AE22" s="16">
        <f>AD22+'2. EP representativa'!$E4*'4. Factores'!AE$7</f>
        <v>11.018000000000001</v>
      </c>
      <c r="AF22" s="16">
        <f>AE22+'2. EP representativa'!$E4*'4. Factores'!AF$7</f>
        <v>11.018000000000001</v>
      </c>
      <c r="AG22" s="17">
        <f>AF22+'2. EP representativa'!$E4*'4. Factores'!AG$7</f>
        <v>11.018000000000001</v>
      </c>
    </row>
    <row r="23" spans="1:33" x14ac:dyDescent="0.25">
      <c r="A23" s="406"/>
      <c r="B23" s="15" t="str">
        <f t="shared" si="0"/>
        <v>Zapallo camote</v>
      </c>
      <c r="C23" s="16">
        <f ca="1">'2. EP representativa'!C5</f>
        <v>2.7185417474345481</v>
      </c>
      <c r="D23" s="16">
        <f ca="1">C5+'2. EP representativa'!$E5*'4. Factores'!$D$7</f>
        <v>3.919824863241546</v>
      </c>
      <c r="E23" s="16">
        <f ca="1">D23+'2. EP representativa'!$E5*'4. Factores'!E$7</f>
        <v>6.3223910948555417</v>
      </c>
      <c r="F23" s="16">
        <f ca="1">E23+'2. EP representativa'!$E5*'4. Factores'!F$7</f>
        <v>9.9262404422765371</v>
      </c>
      <c r="G23" s="16">
        <f ca="1">F23+'2. EP representativa'!$E5*'4. Factores'!G$7</f>
        <v>14.731372905504529</v>
      </c>
      <c r="H23" s="16">
        <f ca="1">G23+'2. EP representativa'!$E5*'4. Factores'!H$7</f>
        <v>16.69452681520303</v>
      </c>
      <c r="I23" s="16">
        <f ca="1">H23+'2. EP representativa'!$E5*'4. Factores'!I$7</f>
        <v>18.657680724901532</v>
      </c>
      <c r="J23" s="16">
        <f ca="1">I23+'2. EP representativa'!$E5*'4. Factores'!J$7</f>
        <v>18.657680724901532</v>
      </c>
      <c r="K23" s="16">
        <f ca="1">J23+'2. EP representativa'!$E5*'4. Factores'!K$7</f>
        <v>18.657680724901532</v>
      </c>
      <c r="L23" s="16">
        <f ca="1">K23+'2. EP representativa'!$E5*'4. Factores'!L$7</f>
        <v>18.657680724901532</v>
      </c>
      <c r="M23" s="16">
        <f ca="1">L23+'2. EP representativa'!$E5*'4. Factores'!M$7</f>
        <v>18.657680724901532</v>
      </c>
      <c r="N23" s="16">
        <f ca="1">M23+'2. EP representativa'!$E5*'4. Factores'!N$7</f>
        <v>18.657680724901532</v>
      </c>
      <c r="O23" s="16">
        <f ca="1">N23+'2. EP representativa'!$E5*'4. Factores'!O$7</f>
        <v>18.657680724901532</v>
      </c>
      <c r="P23" s="16">
        <f ca="1">O23+'2. EP representativa'!$E5*'4. Factores'!P$7</f>
        <v>18.657680724901532</v>
      </c>
      <c r="Q23" s="16">
        <f ca="1">P23+'2. EP representativa'!$E5*'4. Factores'!Q$7</f>
        <v>18.657680724901532</v>
      </c>
      <c r="R23" s="16">
        <f ca="1">Q23+'2. EP representativa'!$E5*'4. Factores'!R$7</f>
        <v>18.657680724901532</v>
      </c>
      <c r="S23" s="16">
        <f ca="1">R23+'2. EP representativa'!$E5*'4. Factores'!S$7</f>
        <v>18.657680724901532</v>
      </c>
      <c r="T23" s="16">
        <f ca="1">S23+'2. EP representativa'!$E5*'4. Factores'!T$7</f>
        <v>18.657680724901532</v>
      </c>
      <c r="U23" s="16">
        <f ca="1">T23+'2. EP representativa'!$E5*'4. Factores'!U$7</f>
        <v>18.657680724901532</v>
      </c>
      <c r="V23" s="16">
        <f ca="1">U23+'2. EP representativa'!$E5*'4. Factores'!V$7</f>
        <v>18.657680724901532</v>
      </c>
      <c r="W23" s="16">
        <f ca="1">V23+'2. EP representativa'!$E5*'4. Factores'!W$7</f>
        <v>18.657680724901532</v>
      </c>
      <c r="X23" s="16">
        <f ca="1">W23+'2. EP representativa'!$E5*'4. Factores'!X$7</f>
        <v>18.657680724901532</v>
      </c>
      <c r="Y23" s="16">
        <f ca="1">X23+'2. EP representativa'!$E5*'4. Factores'!Y$7</f>
        <v>18.657680724901532</v>
      </c>
      <c r="Z23" s="16">
        <f ca="1">Y23+'2. EP representativa'!$E5*'4. Factores'!Z$7</f>
        <v>18.657680724901532</v>
      </c>
      <c r="AA23" s="16">
        <f ca="1">Z23+'2. EP representativa'!$E5*'4. Factores'!AA$7</f>
        <v>18.657680724901532</v>
      </c>
      <c r="AB23" s="16">
        <f ca="1">AA23+'2. EP representativa'!$E5*'4. Factores'!AB$7</f>
        <v>18.657680724901532</v>
      </c>
      <c r="AC23" s="16">
        <f ca="1">AB23+'2. EP representativa'!$E5*'4. Factores'!AC$7</f>
        <v>18.657680724901532</v>
      </c>
      <c r="AD23" s="16">
        <f ca="1">AC23+'2. EP representativa'!$E5*'4. Factores'!AD$7</f>
        <v>18.657680724901532</v>
      </c>
      <c r="AE23" s="16">
        <f ca="1">AD23+'2. EP representativa'!$E5*'4. Factores'!AE$7</f>
        <v>18.657680724901532</v>
      </c>
      <c r="AF23" s="16">
        <f ca="1">AE23+'2. EP representativa'!$E5*'4. Factores'!AF$7</f>
        <v>18.657680724901532</v>
      </c>
      <c r="AG23" s="17">
        <f ca="1">AF23+'2. EP representativa'!$E5*'4. Factores'!AG$7</f>
        <v>18.657680724901532</v>
      </c>
    </row>
    <row r="24" spans="1:33" x14ac:dyDescent="0.25">
      <c r="A24" s="406"/>
      <c r="B24" s="15" t="str">
        <f t="shared" si="0"/>
        <v>Arveja</v>
      </c>
      <c r="C24" s="16">
        <f ca="1">'2. EP representativa'!C6</f>
        <v>16.222363981612617</v>
      </c>
      <c r="D24" s="16">
        <f ca="1">C6+'2. EP representativa'!$E6*'4. Factores'!$D$7</f>
        <v>19.493139592715206</v>
      </c>
      <c r="E24" s="16">
        <f ca="1">D24+'2. EP representativa'!$E6*'4. Factores'!E$7</f>
        <v>26.034690814920385</v>
      </c>
      <c r="F24" s="16">
        <f ca="1">E24+'2. EP representativa'!$E6*'4. Factores'!F$7</f>
        <v>35.847017648228153</v>
      </c>
      <c r="G24" s="16">
        <f ca="1">F24+'2. EP representativa'!$E6*'4. Factores'!G$7</f>
        <v>48.930120092638511</v>
      </c>
      <c r="H24" s="16">
        <f ca="1">G24+'2. EP representativa'!$E6*'4. Factores'!H$7</f>
        <v>54.275267996735231</v>
      </c>
      <c r="I24" s="16">
        <f ca="1">H24+'2. EP representativa'!$E6*'4. Factores'!I$7</f>
        <v>59.620415900831951</v>
      </c>
      <c r="J24" s="16">
        <f ca="1">I24+'2. EP representativa'!$E6*'4. Factores'!J$7</f>
        <v>59.620415900831951</v>
      </c>
      <c r="K24" s="16">
        <f ca="1">J24+'2. EP representativa'!$E6*'4. Factores'!K$7</f>
        <v>59.620415900831951</v>
      </c>
      <c r="L24" s="16">
        <f ca="1">K24+'2. EP representativa'!$E6*'4. Factores'!L$7</f>
        <v>59.620415900831951</v>
      </c>
      <c r="M24" s="16">
        <f ca="1">L24+'2. EP representativa'!$E6*'4. Factores'!M$7</f>
        <v>59.620415900831951</v>
      </c>
      <c r="N24" s="16">
        <f ca="1">M24+'2. EP representativa'!$E6*'4. Factores'!N$7</f>
        <v>59.620415900831951</v>
      </c>
      <c r="O24" s="16">
        <f ca="1">N24+'2. EP representativa'!$E6*'4. Factores'!O$7</f>
        <v>59.620415900831951</v>
      </c>
      <c r="P24" s="16">
        <f ca="1">O24+'2. EP representativa'!$E6*'4. Factores'!P$7</f>
        <v>59.620415900831951</v>
      </c>
      <c r="Q24" s="16">
        <f ca="1">P24+'2. EP representativa'!$E6*'4. Factores'!Q$7</f>
        <v>59.620415900831951</v>
      </c>
      <c r="R24" s="16">
        <f ca="1">Q24+'2. EP representativa'!$E6*'4. Factores'!R$7</f>
        <v>59.620415900831951</v>
      </c>
      <c r="S24" s="16">
        <f ca="1">R24+'2. EP representativa'!$E6*'4. Factores'!S$7</f>
        <v>59.620415900831951</v>
      </c>
      <c r="T24" s="16">
        <f ca="1">S24+'2. EP representativa'!$E6*'4. Factores'!T$7</f>
        <v>59.620415900831951</v>
      </c>
      <c r="U24" s="16">
        <f ca="1">T24+'2. EP representativa'!$E6*'4. Factores'!U$7</f>
        <v>59.620415900831951</v>
      </c>
      <c r="V24" s="16">
        <f ca="1">U24+'2. EP representativa'!$E6*'4. Factores'!V$7</f>
        <v>59.620415900831951</v>
      </c>
      <c r="W24" s="16">
        <f ca="1">V24+'2. EP representativa'!$E6*'4. Factores'!W$7</f>
        <v>59.620415900831951</v>
      </c>
      <c r="X24" s="16">
        <f ca="1">W24+'2. EP representativa'!$E6*'4. Factores'!X$7</f>
        <v>59.620415900831951</v>
      </c>
      <c r="Y24" s="16">
        <f ca="1">X24+'2. EP representativa'!$E6*'4. Factores'!Y$7</f>
        <v>59.620415900831951</v>
      </c>
      <c r="Z24" s="16">
        <f ca="1">Y24+'2. EP representativa'!$E6*'4. Factores'!Z$7</f>
        <v>59.620415900831951</v>
      </c>
      <c r="AA24" s="16">
        <f ca="1">Z24+'2. EP representativa'!$E6*'4. Factores'!AA$7</f>
        <v>59.620415900831951</v>
      </c>
      <c r="AB24" s="16">
        <f ca="1">AA24+'2. EP representativa'!$E6*'4. Factores'!AB$7</f>
        <v>59.620415900831951</v>
      </c>
      <c r="AC24" s="16">
        <f ca="1">AB24+'2. EP representativa'!$E6*'4. Factores'!AC$7</f>
        <v>59.620415900831951</v>
      </c>
      <c r="AD24" s="16">
        <f ca="1">AC24+'2. EP representativa'!$E6*'4. Factores'!AD$7</f>
        <v>59.620415900831951</v>
      </c>
      <c r="AE24" s="16">
        <f ca="1">AD24+'2. EP representativa'!$E6*'4. Factores'!AE$7</f>
        <v>59.620415900831951</v>
      </c>
      <c r="AF24" s="16">
        <f ca="1">AE24+'2. EP representativa'!$E6*'4. Factores'!AF$7</f>
        <v>59.620415900831951</v>
      </c>
      <c r="AG24" s="17">
        <f ca="1">AF24+'2. EP representativa'!$E6*'4. Factores'!AG$7</f>
        <v>59.620415900831951</v>
      </c>
    </row>
    <row r="25" spans="1:33" x14ac:dyDescent="0.25">
      <c r="A25" s="406"/>
      <c r="B25" s="15" t="str">
        <f t="shared" si="0"/>
        <v>Cebolla</v>
      </c>
      <c r="C25" s="16">
        <f ca="1">'2. EP representativa'!C7</f>
        <v>29.765434801528588</v>
      </c>
      <c r="D25" s="16">
        <f ca="1">C7+'2. EP representativa'!$E7*'4. Factores'!$D$7</f>
        <v>32.980627564265738</v>
      </c>
      <c r="E25" s="16">
        <f ca="1">D25+'2. EP representativa'!$E7*'4. Factores'!E$7</f>
        <v>39.411013089740038</v>
      </c>
      <c r="F25" s="16">
        <f ca="1">E25+'2. EP representativa'!$E7*'4. Factores'!F$7</f>
        <v>49.056591377951491</v>
      </c>
      <c r="G25" s="16">
        <f ca="1">F25+'2. EP representativa'!$E7*'4. Factores'!G$7</f>
        <v>61.917362428900091</v>
      </c>
      <c r="H25" s="16">
        <f ca="1">G25+'2. EP representativa'!$E7*'4. Factores'!H$7</f>
        <v>67.171676053679164</v>
      </c>
      <c r="I25" s="16">
        <f ca="1">H25+'2. EP representativa'!$E7*'4. Factores'!I$7</f>
        <v>72.425989678458237</v>
      </c>
      <c r="J25" s="16">
        <f ca="1">I25+'2. EP representativa'!$E7*'4. Factores'!J$7</f>
        <v>72.425989678458237</v>
      </c>
      <c r="K25" s="16">
        <f ca="1">J25+'2. EP representativa'!$E7*'4. Factores'!K$7</f>
        <v>72.425989678458237</v>
      </c>
      <c r="L25" s="16">
        <f ca="1">K25+'2. EP representativa'!$E7*'4. Factores'!L$7</f>
        <v>72.425989678458237</v>
      </c>
      <c r="M25" s="16">
        <f ca="1">L25+'2. EP representativa'!$E7*'4. Factores'!M$7</f>
        <v>72.425989678458237</v>
      </c>
      <c r="N25" s="16">
        <f ca="1">M25+'2. EP representativa'!$E7*'4. Factores'!N$7</f>
        <v>72.425989678458237</v>
      </c>
      <c r="O25" s="16">
        <f ca="1">N25+'2. EP representativa'!$E7*'4. Factores'!O$7</f>
        <v>72.425989678458237</v>
      </c>
      <c r="P25" s="16">
        <f ca="1">O25+'2. EP representativa'!$E7*'4. Factores'!P$7</f>
        <v>72.425989678458237</v>
      </c>
      <c r="Q25" s="16">
        <f ca="1">P25+'2. EP representativa'!$E7*'4. Factores'!Q$7</f>
        <v>72.425989678458237</v>
      </c>
      <c r="R25" s="16">
        <f ca="1">Q25+'2. EP representativa'!$E7*'4. Factores'!R$7</f>
        <v>72.425989678458237</v>
      </c>
      <c r="S25" s="16">
        <f ca="1">R25+'2. EP representativa'!$E7*'4. Factores'!S$7</f>
        <v>72.425989678458237</v>
      </c>
      <c r="T25" s="16">
        <f ca="1">S25+'2. EP representativa'!$E7*'4. Factores'!T$7</f>
        <v>72.425989678458237</v>
      </c>
      <c r="U25" s="16">
        <f ca="1">T25+'2. EP representativa'!$E7*'4. Factores'!U$7</f>
        <v>72.425989678458237</v>
      </c>
      <c r="V25" s="16">
        <f ca="1">U25+'2. EP representativa'!$E7*'4. Factores'!V$7</f>
        <v>72.425989678458237</v>
      </c>
      <c r="W25" s="16">
        <f ca="1">V25+'2. EP representativa'!$E7*'4. Factores'!W$7</f>
        <v>72.425989678458237</v>
      </c>
      <c r="X25" s="16">
        <f ca="1">W25+'2. EP representativa'!$E7*'4. Factores'!X$7</f>
        <v>72.425989678458237</v>
      </c>
      <c r="Y25" s="16">
        <f ca="1">X25+'2. EP representativa'!$E7*'4. Factores'!Y$7</f>
        <v>72.425989678458237</v>
      </c>
      <c r="Z25" s="16">
        <f ca="1">Y25+'2. EP representativa'!$E7*'4. Factores'!Z$7</f>
        <v>72.425989678458237</v>
      </c>
      <c r="AA25" s="16">
        <f ca="1">Z25+'2. EP representativa'!$E7*'4. Factores'!AA$7</f>
        <v>72.425989678458237</v>
      </c>
      <c r="AB25" s="16">
        <f ca="1">AA25+'2. EP representativa'!$E7*'4. Factores'!AB$7</f>
        <v>72.425989678458237</v>
      </c>
      <c r="AC25" s="16">
        <f ca="1">AB25+'2. EP representativa'!$E7*'4. Factores'!AC$7</f>
        <v>72.425989678458237</v>
      </c>
      <c r="AD25" s="16">
        <f ca="1">AC25+'2. EP representativa'!$E7*'4. Factores'!AD$7</f>
        <v>72.425989678458237</v>
      </c>
      <c r="AE25" s="16">
        <f ca="1">AD25+'2. EP representativa'!$E7*'4. Factores'!AE$7</f>
        <v>72.425989678458237</v>
      </c>
      <c r="AF25" s="16">
        <f ca="1">AE25+'2. EP representativa'!$E7*'4. Factores'!AF$7</f>
        <v>72.425989678458237</v>
      </c>
      <c r="AG25" s="17">
        <f ca="1">AF25+'2. EP representativa'!$E7*'4. Factores'!AG$7</f>
        <v>72.425989678458237</v>
      </c>
    </row>
    <row r="26" spans="1:33" x14ac:dyDescent="0.25">
      <c r="A26" s="406"/>
      <c r="B26" s="15" t="str">
        <f t="shared" si="0"/>
        <v>Lechuga</v>
      </c>
      <c r="C26" s="16">
        <f ca="1">'2. EP representativa'!C8</f>
        <v>1.0550943342484829</v>
      </c>
      <c r="D26" s="16">
        <f ca="1">C8+'2. EP representativa'!$E8*'4. Factores'!$D$7</f>
        <v>2.3498792446217225</v>
      </c>
      <c r="E26" s="16">
        <f ca="1">D26+'2. EP representativa'!$E8*'4. Factores'!E$7</f>
        <v>4.9394490653682013</v>
      </c>
      <c r="F26" s="16">
        <f ca="1">E26+'2. EP representativa'!$E8*'4. Factores'!F$7</f>
        <v>8.8238037964879208</v>
      </c>
      <c r="G26" s="16">
        <f ca="1">F26+'2. EP representativa'!$E8*'4. Factores'!G$7</f>
        <v>14.002943437980878</v>
      </c>
      <c r="H26" s="16">
        <f ca="1">G26+'2. EP representativa'!$E8*'4. Factores'!H$7</f>
        <v>16.118899306810583</v>
      </c>
      <c r="I26" s="16">
        <f ca="1">H26+'2. EP representativa'!$E8*'4. Factores'!I$7</f>
        <v>18.234855175640288</v>
      </c>
      <c r="J26" s="16">
        <f ca="1">I26+'2. EP representativa'!$E8*'4. Factores'!J$7</f>
        <v>18.234855175640288</v>
      </c>
      <c r="K26" s="16">
        <f ca="1">J26+'2. EP representativa'!$E8*'4. Factores'!K$7</f>
        <v>18.234855175640288</v>
      </c>
      <c r="L26" s="16">
        <f ca="1">K26+'2. EP representativa'!$E8*'4. Factores'!L$7</f>
        <v>18.234855175640288</v>
      </c>
      <c r="M26" s="16">
        <f ca="1">L26+'2. EP representativa'!$E8*'4. Factores'!M$7</f>
        <v>18.234855175640288</v>
      </c>
      <c r="N26" s="16">
        <f ca="1">M26+'2. EP representativa'!$E8*'4. Factores'!N$7</f>
        <v>18.234855175640288</v>
      </c>
      <c r="O26" s="16">
        <f ca="1">N26+'2. EP representativa'!$E8*'4. Factores'!O$7</f>
        <v>18.234855175640288</v>
      </c>
      <c r="P26" s="16">
        <f ca="1">O26+'2. EP representativa'!$E8*'4. Factores'!P$7</f>
        <v>18.234855175640288</v>
      </c>
      <c r="Q26" s="16">
        <f ca="1">P26+'2. EP representativa'!$E8*'4. Factores'!Q$7</f>
        <v>18.234855175640288</v>
      </c>
      <c r="R26" s="16">
        <f ca="1">Q26+'2. EP representativa'!$E8*'4. Factores'!R$7</f>
        <v>18.234855175640288</v>
      </c>
      <c r="S26" s="16">
        <f ca="1">R26+'2. EP representativa'!$E8*'4. Factores'!S$7</f>
        <v>18.234855175640288</v>
      </c>
      <c r="T26" s="16">
        <f ca="1">S26+'2. EP representativa'!$E8*'4. Factores'!T$7</f>
        <v>18.234855175640288</v>
      </c>
      <c r="U26" s="16">
        <f ca="1">T26+'2. EP representativa'!$E8*'4. Factores'!U$7</f>
        <v>18.234855175640288</v>
      </c>
      <c r="V26" s="16">
        <f ca="1">U26+'2. EP representativa'!$E8*'4. Factores'!V$7</f>
        <v>18.234855175640288</v>
      </c>
      <c r="W26" s="16">
        <f ca="1">V26+'2. EP representativa'!$E8*'4. Factores'!W$7</f>
        <v>18.234855175640288</v>
      </c>
      <c r="X26" s="16">
        <f ca="1">W26+'2. EP representativa'!$E8*'4. Factores'!X$7</f>
        <v>18.234855175640288</v>
      </c>
      <c r="Y26" s="16">
        <f ca="1">X26+'2. EP representativa'!$E8*'4. Factores'!Y$7</f>
        <v>18.234855175640288</v>
      </c>
      <c r="Z26" s="16">
        <f ca="1">Y26+'2. EP representativa'!$E8*'4. Factores'!Z$7</f>
        <v>18.234855175640288</v>
      </c>
      <c r="AA26" s="16">
        <f ca="1">Z26+'2. EP representativa'!$E8*'4. Factores'!AA$7</f>
        <v>18.234855175640288</v>
      </c>
      <c r="AB26" s="16">
        <f ca="1">AA26+'2. EP representativa'!$E8*'4. Factores'!AB$7</f>
        <v>18.234855175640288</v>
      </c>
      <c r="AC26" s="16">
        <f ca="1">AB26+'2. EP representativa'!$E8*'4. Factores'!AC$7</f>
        <v>18.234855175640288</v>
      </c>
      <c r="AD26" s="16">
        <f ca="1">AC26+'2. EP representativa'!$E8*'4. Factores'!AD$7</f>
        <v>18.234855175640288</v>
      </c>
      <c r="AE26" s="16">
        <f ca="1">AD26+'2. EP representativa'!$E8*'4. Factores'!AE$7</f>
        <v>18.234855175640288</v>
      </c>
      <c r="AF26" s="16">
        <f ca="1">AE26+'2. EP representativa'!$E8*'4. Factores'!AF$7</f>
        <v>18.234855175640288</v>
      </c>
      <c r="AG26" s="17">
        <f ca="1">AF26+'2. EP representativa'!$E8*'4. Factores'!AG$7</f>
        <v>18.234855175640288</v>
      </c>
    </row>
    <row r="27" spans="1:33" x14ac:dyDescent="0.25">
      <c r="A27" s="406"/>
      <c r="B27" s="15" t="str">
        <f t="shared" si="0"/>
        <v>Melón</v>
      </c>
      <c r="C27" s="16">
        <f ca="1">'2. EP representativa'!C9</f>
        <v>4.0876247675862993</v>
      </c>
      <c r="D27" s="16">
        <f ca="1">C9+'2. EP representativa'!$E9*'4. Factores'!$D$7</f>
        <v>5.8534147529301643</v>
      </c>
      <c r="E27" s="16">
        <f ca="1">D27+'2. EP representativa'!$E9*'4. Factores'!E$7</f>
        <v>9.3849947236178952</v>
      </c>
      <c r="F27" s="16">
        <f ca="1">E27+'2. EP representativa'!$E9*'4. Factores'!F$7</f>
        <v>14.682364679649492</v>
      </c>
      <c r="G27" s="16">
        <f ca="1">F27+'2. EP representativa'!$E9*'4. Factores'!G$7</f>
        <v>21.745524621024952</v>
      </c>
      <c r="H27" s="16">
        <f ca="1">G27+'2. EP representativa'!$E9*'4. Factores'!H$7</f>
        <v>24.631203665223897</v>
      </c>
      <c r="I27" s="16">
        <f ca="1">H27+'2. EP representativa'!$E9*'4. Factores'!I$7</f>
        <v>27.516882709422841</v>
      </c>
      <c r="J27" s="16">
        <f ca="1">I27+'2. EP representativa'!$E9*'4. Factores'!J$7</f>
        <v>27.516882709422841</v>
      </c>
      <c r="K27" s="16">
        <f ca="1">J27+'2. EP representativa'!$E9*'4. Factores'!K$7</f>
        <v>27.516882709422841</v>
      </c>
      <c r="L27" s="16">
        <f ca="1">K27+'2. EP representativa'!$E9*'4. Factores'!L$7</f>
        <v>27.516882709422841</v>
      </c>
      <c r="M27" s="16">
        <f ca="1">L27+'2. EP representativa'!$E9*'4. Factores'!M$7</f>
        <v>27.516882709422841</v>
      </c>
      <c r="N27" s="16">
        <f ca="1">M27+'2. EP representativa'!$E9*'4. Factores'!N$7</f>
        <v>27.516882709422841</v>
      </c>
      <c r="O27" s="16">
        <f ca="1">N27+'2. EP representativa'!$E9*'4. Factores'!O$7</f>
        <v>27.516882709422841</v>
      </c>
      <c r="P27" s="16">
        <f ca="1">O27+'2. EP representativa'!$E9*'4. Factores'!P$7</f>
        <v>27.516882709422841</v>
      </c>
      <c r="Q27" s="16">
        <f ca="1">P27+'2. EP representativa'!$E9*'4. Factores'!Q$7</f>
        <v>27.516882709422841</v>
      </c>
      <c r="R27" s="16">
        <f ca="1">Q27+'2. EP representativa'!$E9*'4. Factores'!R$7</f>
        <v>27.516882709422841</v>
      </c>
      <c r="S27" s="16">
        <f ca="1">R27+'2. EP representativa'!$E9*'4. Factores'!S$7</f>
        <v>27.516882709422841</v>
      </c>
      <c r="T27" s="16">
        <f ca="1">S27+'2. EP representativa'!$E9*'4. Factores'!T$7</f>
        <v>27.516882709422841</v>
      </c>
      <c r="U27" s="16">
        <f ca="1">T27+'2. EP representativa'!$E9*'4. Factores'!U$7</f>
        <v>27.516882709422841</v>
      </c>
      <c r="V27" s="16">
        <f ca="1">U27+'2. EP representativa'!$E9*'4. Factores'!V$7</f>
        <v>27.516882709422841</v>
      </c>
      <c r="W27" s="16">
        <f ca="1">V27+'2. EP representativa'!$E9*'4. Factores'!W$7</f>
        <v>27.516882709422841</v>
      </c>
      <c r="X27" s="16">
        <f ca="1">W27+'2. EP representativa'!$E9*'4. Factores'!X$7</f>
        <v>27.516882709422841</v>
      </c>
      <c r="Y27" s="16">
        <f ca="1">X27+'2. EP representativa'!$E9*'4. Factores'!Y$7</f>
        <v>27.516882709422841</v>
      </c>
      <c r="Z27" s="16">
        <f ca="1">Y27+'2. EP representativa'!$E9*'4. Factores'!Z$7</f>
        <v>27.516882709422841</v>
      </c>
      <c r="AA27" s="16">
        <f ca="1">Z27+'2. EP representativa'!$E9*'4. Factores'!AA$7</f>
        <v>27.516882709422841</v>
      </c>
      <c r="AB27" s="16">
        <f ca="1">AA27+'2. EP representativa'!$E9*'4. Factores'!AB$7</f>
        <v>27.516882709422841</v>
      </c>
      <c r="AC27" s="16">
        <f ca="1">AB27+'2. EP representativa'!$E9*'4. Factores'!AC$7</f>
        <v>27.516882709422841</v>
      </c>
      <c r="AD27" s="16">
        <f ca="1">AC27+'2. EP representativa'!$E9*'4. Factores'!AD$7</f>
        <v>27.516882709422841</v>
      </c>
      <c r="AE27" s="16">
        <f ca="1">AD27+'2. EP representativa'!$E9*'4. Factores'!AE$7</f>
        <v>27.516882709422841</v>
      </c>
      <c r="AF27" s="16">
        <f ca="1">AE27+'2. EP representativa'!$E9*'4. Factores'!AF$7</f>
        <v>27.516882709422841</v>
      </c>
      <c r="AG27" s="17">
        <f ca="1">AF27+'2. EP representativa'!$E9*'4. Factores'!AG$7</f>
        <v>27.516882709422841</v>
      </c>
    </row>
    <row r="28" spans="1:33" x14ac:dyDescent="0.25">
      <c r="A28" s="406"/>
      <c r="B28" s="15" t="str">
        <f t="shared" si="0"/>
        <v>Poroto verde</v>
      </c>
      <c r="C28" s="16">
        <f ca="1">'2. EP representativa'!C10</f>
        <v>7.1149605351646885</v>
      </c>
      <c r="D28" s="16">
        <f ca="1">C10+'2. EP representativa'!$E10*'4. Factores'!$D$7</f>
        <v>9.1112474470000269</v>
      </c>
      <c r="E28" s="16">
        <f ca="1">D28+'2. EP representativa'!$E10*'4. Factores'!E$7</f>
        <v>13.103821270670704</v>
      </c>
      <c r="F28" s="16">
        <f ca="1">E28+'2. EP representativa'!$E10*'4. Factores'!F$7</f>
        <v>19.09268200617672</v>
      </c>
      <c r="G28" s="16">
        <f ca="1">F28+'2. EP representativa'!$E10*'4. Factores'!G$7</f>
        <v>27.077829653518073</v>
      </c>
      <c r="H28" s="16">
        <f ca="1">G28+'2. EP representativa'!$E10*'4. Factores'!H$7</f>
        <v>30.340190044904059</v>
      </c>
      <c r="I28" s="16">
        <f ca="1">H28+'2. EP representativa'!$E10*'4. Factores'!I$7</f>
        <v>33.602550436290045</v>
      </c>
      <c r="J28" s="16">
        <f ca="1">I28+'2. EP representativa'!$E10*'4. Factores'!J$7</f>
        <v>33.602550436290045</v>
      </c>
      <c r="K28" s="16">
        <f ca="1">J28+'2. EP representativa'!$E10*'4. Factores'!K$7</f>
        <v>33.602550436290045</v>
      </c>
      <c r="L28" s="16">
        <f ca="1">K28+'2. EP representativa'!$E10*'4. Factores'!L$7</f>
        <v>33.602550436290045</v>
      </c>
      <c r="M28" s="16">
        <f ca="1">L28+'2. EP representativa'!$E10*'4. Factores'!M$7</f>
        <v>33.602550436290045</v>
      </c>
      <c r="N28" s="16">
        <f ca="1">M28+'2. EP representativa'!$E10*'4. Factores'!N$7</f>
        <v>33.602550436290045</v>
      </c>
      <c r="O28" s="16">
        <f ca="1">N28+'2. EP representativa'!$E10*'4. Factores'!O$7</f>
        <v>33.602550436290045</v>
      </c>
      <c r="P28" s="16">
        <f ca="1">O28+'2. EP representativa'!$E10*'4. Factores'!P$7</f>
        <v>33.602550436290045</v>
      </c>
      <c r="Q28" s="16">
        <f ca="1">P28+'2. EP representativa'!$E10*'4. Factores'!Q$7</f>
        <v>33.602550436290045</v>
      </c>
      <c r="R28" s="16">
        <f ca="1">Q28+'2. EP representativa'!$E10*'4. Factores'!R$7</f>
        <v>33.602550436290045</v>
      </c>
      <c r="S28" s="16">
        <f ca="1">R28+'2. EP representativa'!$E10*'4. Factores'!S$7</f>
        <v>33.602550436290045</v>
      </c>
      <c r="T28" s="16">
        <f ca="1">S28+'2. EP representativa'!$E10*'4. Factores'!T$7</f>
        <v>33.602550436290045</v>
      </c>
      <c r="U28" s="16">
        <f ca="1">T28+'2. EP representativa'!$E10*'4. Factores'!U$7</f>
        <v>33.602550436290045</v>
      </c>
      <c r="V28" s="16">
        <f ca="1">U28+'2. EP representativa'!$E10*'4. Factores'!V$7</f>
        <v>33.602550436290045</v>
      </c>
      <c r="W28" s="16">
        <f ca="1">V28+'2. EP representativa'!$E10*'4. Factores'!W$7</f>
        <v>33.602550436290045</v>
      </c>
      <c r="X28" s="16">
        <f ca="1">W28+'2. EP representativa'!$E10*'4. Factores'!X$7</f>
        <v>33.602550436290045</v>
      </c>
      <c r="Y28" s="16">
        <f ca="1">X28+'2. EP representativa'!$E10*'4. Factores'!Y$7</f>
        <v>33.602550436290045</v>
      </c>
      <c r="Z28" s="16">
        <f ca="1">Y28+'2. EP representativa'!$E10*'4. Factores'!Z$7</f>
        <v>33.602550436290045</v>
      </c>
      <c r="AA28" s="16">
        <f ca="1">Z28+'2. EP representativa'!$E10*'4. Factores'!AA$7</f>
        <v>33.602550436290045</v>
      </c>
      <c r="AB28" s="16">
        <f ca="1">AA28+'2. EP representativa'!$E10*'4. Factores'!AB$7</f>
        <v>33.602550436290045</v>
      </c>
      <c r="AC28" s="16">
        <f ca="1">AB28+'2. EP representativa'!$E10*'4. Factores'!AC$7</f>
        <v>33.602550436290045</v>
      </c>
      <c r="AD28" s="16">
        <f ca="1">AC28+'2. EP representativa'!$E10*'4. Factores'!AD$7</f>
        <v>33.602550436290045</v>
      </c>
      <c r="AE28" s="16">
        <f ca="1">AD28+'2. EP representativa'!$E10*'4. Factores'!AE$7</f>
        <v>33.602550436290045</v>
      </c>
      <c r="AF28" s="16">
        <f ca="1">AE28+'2. EP representativa'!$E10*'4. Factores'!AF$7</f>
        <v>33.602550436290045</v>
      </c>
      <c r="AG28" s="17">
        <f ca="1">AF28+'2. EP representativa'!$E10*'4. Factores'!AG$7</f>
        <v>33.602550436290045</v>
      </c>
    </row>
    <row r="29" spans="1:33" x14ac:dyDescent="0.25">
      <c r="A29" s="406"/>
      <c r="B29" s="15" t="str">
        <f t="shared" si="0"/>
        <v>Tomate</v>
      </c>
      <c r="C29" s="16">
        <f ca="1">'2. EP representativa'!C11</f>
        <v>11.986979832424778</v>
      </c>
      <c r="D29" s="16">
        <f ca="1">C11+'2. EP representativa'!$E11*'4. Factores'!$D$7</f>
        <v>14.665793369607146</v>
      </c>
      <c r="E29" s="16">
        <f ca="1">D29+'2. EP representativa'!$E11*'4. Factores'!E$7</f>
        <v>20.023420443971883</v>
      </c>
      <c r="F29" s="16">
        <f ca="1">E29+'2. EP representativa'!$E11*'4. Factores'!F$7</f>
        <v>28.059861055518986</v>
      </c>
      <c r="G29" s="16">
        <f ca="1">F29+'2. EP representativa'!$E11*'4. Factores'!G$7</f>
        <v>38.775115204248458</v>
      </c>
      <c r="H29" s="16">
        <f ca="1">G29+'2. EP representativa'!$E11*'4. Factores'!H$7</f>
        <v>43.152870289351775</v>
      </c>
      <c r="I29" s="16">
        <f ca="1">H29+'2. EP representativa'!$E11*'4. Factores'!I$7</f>
        <v>47.530625374455092</v>
      </c>
      <c r="J29" s="16">
        <f ca="1">I29+'2. EP representativa'!$E11*'4. Factores'!J$7</f>
        <v>47.530625374455092</v>
      </c>
      <c r="K29" s="16">
        <f ca="1">J29+'2. EP representativa'!$E11*'4. Factores'!K$7</f>
        <v>47.530625374455092</v>
      </c>
      <c r="L29" s="16">
        <f ca="1">K29+'2. EP representativa'!$E11*'4. Factores'!L$7</f>
        <v>47.530625374455092</v>
      </c>
      <c r="M29" s="16">
        <f ca="1">L29+'2. EP representativa'!$E11*'4. Factores'!M$7</f>
        <v>47.530625374455092</v>
      </c>
      <c r="N29" s="16">
        <f ca="1">M29+'2. EP representativa'!$E11*'4. Factores'!N$7</f>
        <v>47.530625374455092</v>
      </c>
      <c r="O29" s="16">
        <f ca="1">N29+'2. EP representativa'!$E11*'4. Factores'!O$7</f>
        <v>47.530625374455092</v>
      </c>
      <c r="P29" s="16">
        <f ca="1">O29+'2. EP representativa'!$E11*'4. Factores'!P$7</f>
        <v>47.530625374455092</v>
      </c>
      <c r="Q29" s="16">
        <f ca="1">P29+'2. EP representativa'!$E11*'4. Factores'!Q$7</f>
        <v>47.530625374455092</v>
      </c>
      <c r="R29" s="16">
        <f ca="1">Q29+'2. EP representativa'!$E11*'4. Factores'!R$7</f>
        <v>47.530625374455092</v>
      </c>
      <c r="S29" s="16">
        <f ca="1">R29+'2. EP representativa'!$E11*'4. Factores'!S$7</f>
        <v>47.530625374455092</v>
      </c>
      <c r="T29" s="16">
        <f ca="1">S29+'2. EP representativa'!$E11*'4. Factores'!T$7</f>
        <v>47.530625374455092</v>
      </c>
      <c r="U29" s="16">
        <f ca="1">T29+'2. EP representativa'!$E11*'4. Factores'!U$7</f>
        <v>47.530625374455092</v>
      </c>
      <c r="V29" s="16">
        <f ca="1">U29+'2. EP representativa'!$E11*'4. Factores'!V$7</f>
        <v>47.530625374455092</v>
      </c>
      <c r="W29" s="16">
        <f ca="1">V29+'2. EP representativa'!$E11*'4. Factores'!W$7</f>
        <v>47.530625374455092</v>
      </c>
      <c r="X29" s="16">
        <f ca="1">W29+'2. EP representativa'!$E11*'4. Factores'!X$7</f>
        <v>47.530625374455092</v>
      </c>
      <c r="Y29" s="16">
        <f ca="1">X29+'2. EP representativa'!$E11*'4. Factores'!Y$7</f>
        <v>47.530625374455092</v>
      </c>
      <c r="Z29" s="16">
        <f ca="1">Y29+'2. EP representativa'!$E11*'4. Factores'!Z$7</f>
        <v>47.530625374455092</v>
      </c>
      <c r="AA29" s="16">
        <f ca="1">Z29+'2. EP representativa'!$E11*'4. Factores'!AA$7</f>
        <v>47.530625374455092</v>
      </c>
      <c r="AB29" s="16">
        <f ca="1">AA29+'2. EP representativa'!$E11*'4. Factores'!AB$7</f>
        <v>47.530625374455092</v>
      </c>
      <c r="AC29" s="16">
        <f ca="1">AB29+'2. EP representativa'!$E11*'4. Factores'!AC$7</f>
        <v>47.530625374455092</v>
      </c>
      <c r="AD29" s="16">
        <f ca="1">AC29+'2. EP representativa'!$E11*'4. Factores'!AD$7</f>
        <v>47.530625374455092</v>
      </c>
      <c r="AE29" s="16">
        <f ca="1">AD29+'2. EP representativa'!$E11*'4. Factores'!AE$7</f>
        <v>47.530625374455092</v>
      </c>
      <c r="AF29" s="16">
        <f ca="1">AE29+'2. EP representativa'!$E11*'4. Factores'!AF$7</f>
        <v>47.530625374455092</v>
      </c>
      <c r="AG29" s="17">
        <f ca="1">AF29+'2. EP representativa'!$E11*'4. Factores'!AG$7</f>
        <v>47.530625374455092</v>
      </c>
    </row>
    <row r="30" spans="1:33" x14ac:dyDescent="0.25">
      <c r="A30" s="406"/>
      <c r="B30" s="15" t="str">
        <f t="shared" si="0"/>
        <v>Kiwi</v>
      </c>
      <c r="C30" s="16">
        <f ca="1">'2. EP representativa'!C12</f>
        <v>61.226718062247684</v>
      </c>
      <c r="D30" s="16">
        <f ca="1">C12+'2. EP representativa'!$E12*'4. Factores'!$D$7</f>
        <v>64.598743995637946</v>
      </c>
      <c r="E30" s="16">
        <f ca="1">D30+'2. EP representativa'!$E12*'4. Factores'!E$7</f>
        <v>71.34279586241847</v>
      </c>
      <c r="F30" s="16">
        <f ca="1">E30+'2. EP representativa'!$E12*'4. Factores'!F$7</f>
        <v>81.458873662589241</v>
      </c>
      <c r="G30" s="16">
        <f ca="1">F30+'2. EP representativa'!$E12*'4. Factores'!G$7</f>
        <v>94.946977396150274</v>
      </c>
      <c r="H30" s="16">
        <f ca="1">G30+'2. EP representativa'!$E12*'4. Factores'!H$7</f>
        <v>100.45759001330404</v>
      </c>
      <c r="I30" s="16">
        <f ca="1">H30+'2. EP representativa'!$E12*'4. Factores'!I$7</f>
        <v>105.9682026304578</v>
      </c>
      <c r="J30" s="16">
        <f ca="1">I30+'2. EP representativa'!$E12*'4. Factores'!J$7</f>
        <v>105.9682026304578</v>
      </c>
      <c r="K30" s="16">
        <f ca="1">J30+'2. EP representativa'!$E12*'4. Factores'!K$7</f>
        <v>105.9682026304578</v>
      </c>
      <c r="L30" s="16">
        <f ca="1">K30+'2. EP representativa'!$E12*'4. Factores'!L$7</f>
        <v>105.9682026304578</v>
      </c>
      <c r="M30" s="16">
        <f ca="1">L30+'2. EP representativa'!$E12*'4. Factores'!M$7</f>
        <v>105.9682026304578</v>
      </c>
      <c r="N30" s="16">
        <f ca="1">M30+'2. EP representativa'!$E12*'4. Factores'!N$7</f>
        <v>105.9682026304578</v>
      </c>
      <c r="O30" s="16">
        <f ca="1">N30+'2. EP representativa'!$E12*'4. Factores'!O$7</f>
        <v>105.9682026304578</v>
      </c>
      <c r="P30" s="16">
        <f ca="1">O30+'2. EP representativa'!$E12*'4. Factores'!P$7</f>
        <v>105.9682026304578</v>
      </c>
      <c r="Q30" s="16">
        <f ca="1">P30+'2. EP representativa'!$E12*'4. Factores'!Q$7</f>
        <v>105.9682026304578</v>
      </c>
      <c r="R30" s="16">
        <f ca="1">Q30+'2. EP representativa'!$E12*'4. Factores'!R$7</f>
        <v>105.9682026304578</v>
      </c>
      <c r="S30" s="16">
        <f ca="1">R30+'2. EP representativa'!$E12*'4. Factores'!S$7</f>
        <v>105.9682026304578</v>
      </c>
      <c r="T30" s="16">
        <f ca="1">S30+'2. EP representativa'!$E12*'4. Factores'!T$7</f>
        <v>105.9682026304578</v>
      </c>
      <c r="U30" s="16">
        <f ca="1">T30+'2. EP representativa'!$E12*'4. Factores'!U$7</f>
        <v>105.9682026304578</v>
      </c>
      <c r="V30" s="16">
        <f ca="1">U30+'2. EP representativa'!$E12*'4. Factores'!V$7</f>
        <v>105.9682026304578</v>
      </c>
      <c r="W30" s="16">
        <f ca="1">V30+'2. EP representativa'!$E12*'4. Factores'!W$7</f>
        <v>105.9682026304578</v>
      </c>
      <c r="X30" s="16">
        <f ca="1">W30+'2. EP representativa'!$E12*'4. Factores'!X$7</f>
        <v>105.9682026304578</v>
      </c>
      <c r="Y30" s="16">
        <f ca="1">X30+'2. EP representativa'!$E12*'4. Factores'!Y$7</f>
        <v>105.9682026304578</v>
      </c>
      <c r="Z30" s="16">
        <f ca="1">Y30+'2. EP representativa'!$E12*'4. Factores'!Z$7</f>
        <v>105.9682026304578</v>
      </c>
      <c r="AA30" s="16">
        <f ca="1">Z30+'2. EP representativa'!$E12*'4. Factores'!AA$7</f>
        <v>105.9682026304578</v>
      </c>
      <c r="AB30" s="16">
        <f ca="1">AA30+'2. EP representativa'!$E12*'4. Factores'!AB$7</f>
        <v>105.9682026304578</v>
      </c>
      <c r="AC30" s="16">
        <f ca="1">AB30+'2. EP representativa'!$E12*'4. Factores'!AC$7</f>
        <v>105.9682026304578</v>
      </c>
      <c r="AD30" s="16">
        <f ca="1">AC30+'2. EP representativa'!$E12*'4. Factores'!AD$7</f>
        <v>105.9682026304578</v>
      </c>
      <c r="AE30" s="16">
        <f ca="1">AD30+'2. EP representativa'!$E12*'4. Factores'!AE$7</f>
        <v>105.9682026304578</v>
      </c>
      <c r="AF30" s="16">
        <f ca="1">AE30+'2. EP representativa'!$E12*'4. Factores'!AF$7</f>
        <v>105.9682026304578</v>
      </c>
      <c r="AG30" s="17">
        <f ca="1">AF30+'2. EP representativa'!$E12*'4. Factores'!AG$7</f>
        <v>105.9682026304578</v>
      </c>
    </row>
    <row r="31" spans="1:33" x14ac:dyDescent="0.25">
      <c r="A31" s="406"/>
      <c r="B31" s="15" t="str">
        <f t="shared" si="0"/>
        <v>Manzano</v>
      </c>
      <c r="C31" s="16">
        <f ca="1">'2. EP representativa'!C13</f>
        <v>16.974708165125666</v>
      </c>
      <c r="D31" s="16">
        <f ca="1">C13+'2. EP representativa'!$E13*'4. Factores'!$D$7</f>
        <v>16.928690490323302</v>
      </c>
      <c r="E31" s="16">
        <f ca="1">D31+'2. EP representativa'!$E13*'4. Factores'!E$7</f>
        <v>16.83665514071857</v>
      </c>
      <c r="F31" s="16">
        <f ca="1">E31+'2. EP representativa'!$E13*'4. Factores'!F$7</f>
        <v>16.698602116311474</v>
      </c>
      <c r="G31" s="16">
        <f ca="1">F31+'2. EP representativa'!$E13*'4. Factores'!G$7</f>
        <v>16.51453141710201</v>
      </c>
      <c r="H31" s="16">
        <f ca="1">G31+'2. EP representativa'!$E13*'4. Factores'!H$7</f>
        <v>16.439328680116223</v>
      </c>
      <c r="I31" s="16">
        <f ca="1">H31+'2. EP representativa'!$E13*'4. Factores'!I$7</f>
        <v>16.364125943130436</v>
      </c>
      <c r="J31" s="16">
        <f ca="1">I31+'2. EP representativa'!$E13*'4. Factores'!J$7</f>
        <v>16.364125943130436</v>
      </c>
      <c r="K31" s="16">
        <f ca="1">J31+'2. EP representativa'!$E13*'4. Factores'!K$7</f>
        <v>16.364125943130436</v>
      </c>
      <c r="L31" s="16">
        <f ca="1">K31+'2. EP representativa'!$E13*'4. Factores'!L$7</f>
        <v>16.364125943130436</v>
      </c>
      <c r="M31" s="16">
        <f ca="1">L31+'2. EP representativa'!$E13*'4. Factores'!M$7</f>
        <v>16.364125943130436</v>
      </c>
      <c r="N31" s="16">
        <f ca="1">M31+'2. EP representativa'!$E13*'4. Factores'!N$7</f>
        <v>16.364125943130436</v>
      </c>
      <c r="O31" s="16">
        <f ca="1">N31+'2. EP representativa'!$E13*'4. Factores'!O$7</f>
        <v>16.364125943130436</v>
      </c>
      <c r="P31" s="16">
        <f ca="1">O31+'2. EP representativa'!$E13*'4. Factores'!P$7</f>
        <v>16.364125943130436</v>
      </c>
      <c r="Q31" s="16">
        <f ca="1">P31+'2. EP representativa'!$E13*'4. Factores'!Q$7</f>
        <v>16.364125943130436</v>
      </c>
      <c r="R31" s="16">
        <f ca="1">Q31+'2. EP representativa'!$E13*'4. Factores'!R$7</f>
        <v>16.364125943130436</v>
      </c>
      <c r="S31" s="16">
        <f ca="1">R31+'2. EP representativa'!$E13*'4. Factores'!S$7</f>
        <v>16.364125943130436</v>
      </c>
      <c r="T31" s="16">
        <f ca="1">S31+'2. EP representativa'!$E13*'4. Factores'!T$7</f>
        <v>16.364125943130436</v>
      </c>
      <c r="U31" s="16">
        <f ca="1">T31+'2. EP representativa'!$E13*'4. Factores'!U$7</f>
        <v>16.364125943130436</v>
      </c>
      <c r="V31" s="16">
        <f ca="1">U31+'2. EP representativa'!$E13*'4. Factores'!V$7</f>
        <v>16.364125943130436</v>
      </c>
      <c r="W31" s="16">
        <f ca="1">V31+'2. EP representativa'!$E13*'4. Factores'!W$7</f>
        <v>16.364125943130436</v>
      </c>
      <c r="X31" s="16">
        <f ca="1">W31+'2. EP representativa'!$E13*'4. Factores'!X$7</f>
        <v>16.364125943130436</v>
      </c>
      <c r="Y31" s="16">
        <f ca="1">X31+'2. EP representativa'!$E13*'4. Factores'!Y$7</f>
        <v>16.364125943130436</v>
      </c>
      <c r="Z31" s="16">
        <f ca="1">Y31+'2. EP representativa'!$E13*'4. Factores'!Z$7</f>
        <v>16.364125943130436</v>
      </c>
      <c r="AA31" s="16">
        <f ca="1">Z31+'2. EP representativa'!$E13*'4. Factores'!AA$7</f>
        <v>16.364125943130436</v>
      </c>
      <c r="AB31" s="16">
        <f ca="1">AA31+'2. EP representativa'!$E13*'4. Factores'!AB$7</f>
        <v>16.364125943130436</v>
      </c>
      <c r="AC31" s="16">
        <f ca="1">AB31+'2. EP representativa'!$E13*'4. Factores'!AC$7</f>
        <v>16.364125943130436</v>
      </c>
      <c r="AD31" s="16">
        <f ca="1">AC31+'2. EP representativa'!$E13*'4. Factores'!AD$7</f>
        <v>16.364125943130436</v>
      </c>
      <c r="AE31" s="16">
        <f ca="1">AD31+'2. EP representativa'!$E13*'4. Factores'!AE$7</f>
        <v>16.364125943130436</v>
      </c>
      <c r="AF31" s="16">
        <f ca="1">AE31+'2. EP representativa'!$E13*'4. Factores'!AF$7</f>
        <v>16.364125943130436</v>
      </c>
      <c r="AG31" s="17">
        <f ca="1">AF31+'2. EP representativa'!$E13*'4. Factores'!AG$7</f>
        <v>16.364125943130436</v>
      </c>
    </row>
    <row r="32" spans="1:33" x14ac:dyDescent="0.25">
      <c r="A32" s="406"/>
      <c r="B32" s="15" t="str">
        <f t="shared" si="0"/>
        <v>Limón</v>
      </c>
      <c r="C32" s="16">
        <f ca="1">'2. EP representativa'!C14</f>
        <v>26.83025706472197</v>
      </c>
      <c r="D32" s="16">
        <f ca="1">C14+'2. EP representativa'!$E14*'4. Factores'!$D$7</f>
        <v>27.936333412718625</v>
      </c>
      <c r="E32" s="16">
        <f ca="1">D32+'2. EP representativa'!$E14*'4. Factores'!E$7</f>
        <v>30.148486108711936</v>
      </c>
      <c r="F32" s="16">
        <f ca="1">E32+'2. EP representativa'!$E14*'4. Factores'!F$7</f>
        <v>33.466715152701902</v>
      </c>
      <c r="G32" s="16">
        <f ca="1">F32+'2. EP representativa'!$E14*'4. Factores'!G$7</f>
        <v>37.891020544688523</v>
      </c>
      <c r="H32" s="16">
        <f ca="1">G32+'2. EP representativa'!$E14*'4. Factores'!H$7</f>
        <v>39.698586203792935</v>
      </c>
      <c r="I32" s="16">
        <f ca="1">H32+'2. EP representativa'!$E14*'4. Factores'!I$7</f>
        <v>41.506151862897347</v>
      </c>
      <c r="J32" s="16">
        <f ca="1">I32+'2. EP representativa'!$E14*'4. Factores'!J$7</f>
        <v>41.506151862897347</v>
      </c>
      <c r="K32" s="16">
        <f ca="1">J32+'2. EP representativa'!$E14*'4. Factores'!K$7</f>
        <v>41.506151862897347</v>
      </c>
      <c r="L32" s="16">
        <f ca="1">K32+'2. EP representativa'!$E14*'4. Factores'!L$7</f>
        <v>41.506151862897347</v>
      </c>
      <c r="M32" s="16">
        <f ca="1">L32+'2. EP representativa'!$E14*'4. Factores'!M$7</f>
        <v>41.506151862897347</v>
      </c>
      <c r="N32" s="16">
        <f ca="1">M32+'2. EP representativa'!$E14*'4. Factores'!N$7</f>
        <v>41.506151862897347</v>
      </c>
      <c r="O32" s="16">
        <f ca="1">N32+'2. EP representativa'!$E14*'4. Factores'!O$7</f>
        <v>41.506151862897347</v>
      </c>
      <c r="P32" s="16">
        <f ca="1">O32+'2. EP representativa'!$E14*'4. Factores'!P$7</f>
        <v>41.506151862897347</v>
      </c>
      <c r="Q32" s="16">
        <f ca="1">P32+'2. EP representativa'!$E14*'4. Factores'!Q$7</f>
        <v>41.506151862897347</v>
      </c>
      <c r="R32" s="16">
        <f ca="1">Q32+'2. EP representativa'!$E14*'4. Factores'!R$7</f>
        <v>41.506151862897347</v>
      </c>
      <c r="S32" s="16">
        <f ca="1">R32+'2. EP representativa'!$E14*'4. Factores'!S$7</f>
        <v>41.506151862897347</v>
      </c>
      <c r="T32" s="16">
        <f ca="1">S32+'2. EP representativa'!$E14*'4. Factores'!T$7</f>
        <v>41.506151862897347</v>
      </c>
      <c r="U32" s="16">
        <f ca="1">T32+'2. EP representativa'!$E14*'4. Factores'!U$7</f>
        <v>41.506151862897347</v>
      </c>
      <c r="V32" s="16">
        <f ca="1">U32+'2. EP representativa'!$E14*'4. Factores'!V$7</f>
        <v>41.506151862897347</v>
      </c>
      <c r="W32" s="16">
        <f ca="1">V32+'2. EP representativa'!$E14*'4. Factores'!W$7</f>
        <v>41.506151862897347</v>
      </c>
      <c r="X32" s="16">
        <f ca="1">W32+'2. EP representativa'!$E14*'4. Factores'!X$7</f>
        <v>41.506151862897347</v>
      </c>
      <c r="Y32" s="16">
        <f ca="1">X32+'2. EP representativa'!$E14*'4. Factores'!Y$7</f>
        <v>41.506151862897347</v>
      </c>
      <c r="Z32" s="16">
        <f ca="1">Y32+'2. EP representativa'!$E14*'4. Factores'!Z$7</f>
        <v>41.506151862897347</v>
      </c>
      <c r="AA32" s="16">
        <f ca="1">Z32+'2. EP representativa'!$E14*'4. Factores'!AA$7</f>
        <v>41.506151862897347</v>
      </c>
      <c r="AB32" s="16">
        <f ca="1">AA32+'2. EP representativa'!$E14*'4. Factores'!AB$7</f>
        <v>41.506151862897347</v>
      </c>
      <c r="AC32" s="16">
        <f ca="1">AB32+'2. EP representativa'!$E14*'4. Factores'!AC$7</f>
        <v>41.506151862897347</v>
      </c>
      <c r="AD32" s="16">
        <f ca="1">AC32+'2. EP representativa'!$E14*'4. Factores'!AD$7</f>
        <v>41.506151862897347</v>
      </c>
      <c r="AE32" s="16">
        <f ca="1">AD32+'2. EP representativa'!$E14*'4. Factores'!AE$7</f>
        <v>41.506151862897347</v>
      </c>
      <c r="AF32" s="16">
        <f ca="1">AE32+'2. EP representativa'!$E14*'4. Factores'!AF$7</f>
        <v>41.506151862897347</v>
      </c>
      <c r="AG32" s="17">
        <f ca="1">AF32+'2. EP representativa'!$E14*'4. Factores'!AG$7</f>
        <v>41.506151862897347</v>
      </c>
    </row>
    <row r="33" spans="1:33" x14ac:dyDescent="0.25">
      <c r="A33" s="406"/>
      <c r="B33" s="15" t="str">
        <f t="shared" si="0"/>
        <v>Olivo de mesa</v>
      </c>
      <c r="C33" s="16">
        <f ca="1">'2. EP representativa'!C15</f>
        <v>17.590612319312413</v>
      </c>
      <c r="D33" s="16">
        <f ca="1">C15+'2. EP representativa'!$E15*'4. Factores'!$D$7</f>
        <v>19.920367481032127</v>
      </c>
      <c r="E33" s="16">
        <f ca="1">D33+'2. EP representativa'!$E15*'4. Factores'!E$7</f>
        <v>24.57987780447155</v>
      </c>
      <c r="F33" s="16">
        <f ca="1">E33+'2. EP representativa'!$E15*'4. Factores'!F$7</f>
        <v>31.569143289630688</v>
      </c>
      <c r="G33" s="16">
        <f ca="1">F33+'2. EP representativa'!$E15*'4. Factores'!G$7</f>
        <v>40.888163936509535</v>
      </c>
      <c r="H33" s="16">
        <f ca="1">G33+'2. EP representativa'!$E15*'4. Factores'!H$7</f>
        <v>44.695482872560525</v>
      </c>
      <c r="I33" s="16">
        <f ca="1">H33+'2. EP representativa'!$E15*'4. Factores'!I$7</f>
        <v>48.502801808611515</v>
      </c>
      <c r="J33" s="16">
        <f ca="1">I33+'2. EP representativa'!$E15*'4. Factores'!J$7</f>
        <v>48.502801808611515</v>
      </c>
      <c r="K33" s="16">
        <f ca="1">J33+'2. EP representativa'!$E15*'4. Factores'!K$7</f>
        <v>48.502801808611515</v>
      </c>
      <c r="L33" s="16">
        <f ca="1">K33+'2. EP representativa'!$E15*'4. Factores'!L$7</f>
        <v>48.502801808611515</v>
      </c>
      <c r="M33" s="16">
        <f ca="1">L33+'2. EP representativa'!$E15*'4. Factores'!M$7</f>
        <v>48.502801808611515</v>
      </c>
      <c r="N33" s="16">
        <f ca="1">M33+'2. EP representativa'!$E15*'4. Factores'!N$7</f>
        <v>48.502801808611515</v>
      </c>
      <c r="O33" s="16">
        <f ca="1">N33+'2. EP representativa'!$E15*'4. Factores'!O$7</f>
        <v>48.502801808611515</v>
      </c>
      <c r="P33" s="16">
        <f ca="1">O33+'2. EP representativa'!$E15*'4. Factores'!P$7</f>
        <v>48.502801808611515</v>
      </c>
      <c r="Q33" s="16">
        <f ca="1">P33+'2. EP representativa'!$E15*'4. Factores'!Q$7</f>
        <v>48.502801808611515</v>
      </c>
      <c r="R33" s="16">
        <f ca="1">Q33+'2. EP representativa'!$E15*'4. Factores'!R$7</f>
        <v>48.502801808611515</v>
      </c>
      <c r="S33" s="16">
        <f ca="1">R33+'2. EP representativa'!$E15*'4. Factores'!S$7</f>
        <v>48.502801808611515</v>
      </c>
      <c r="T33" s="16">
        <f ca="1">S33+'2. EP representativa'!$E15*'4. Factores'!T$7</f>
        <v>48.502801808611515</v>
      </c>
      <c r="U33" s="16">
        <f ca="1">T33+'2. EP representativa'!$E15*'4. Factores'!U$7</f>
        <v>48.502801808611515</v>
      </c>
      <c r="V33" s="16">
        <f ca="1">U33+'2. EP representativa'!$E15*'4. Factores'!V$7</f>
        <v>48.502801808611515</v>
      </c>
      <c r="W33" s="16">
        <f ca="1">V33+'2. EP representativa'!$E15*'4. Factores'!W$7</f>
        <v>48.502801808611515</v>
      </c>
      <c r="X33" s="16">
        <f ca="1">W33+'2. EP representativa'!$E15*'4. Factores'!X$7</f>
        <v>48.502801808611515</v>
      </c>
      <c r="Y33" s="16">
        <f ca="1">X33+'2. EP representativa'!$E15*'4. Factores'!Y$7</f>
        <v>48.502801808611515</v>
      </c>
      <c r="Z33" s="16">
        <f ca="1">Y33+'2. EP representativa'!$E15*'4. Factores'!Z$7</f>
        <v>48.502801808611515</v>
      </c>
      <c r="AA33" s="16">
        <f ca="1">Z33+'2. EP representativa'!$E15*'4. Factores'!AA$7</f>
        <v>48.502801808611515</v>
      </c>
      <c r="AB33" s="16">
        <f ca="1">AA33+'2. EP representativa'!$E15*'4. Factores'!AB$7</f>
        <v>48.502801808611515</v>
      </c>
      <c r="AC33" s="16">
        <f ca="1">AB33+'2. EP representativa'!$E15*'4. Factores'!AC$7</f>
        <v>48.502801808611515</v>
      </c>
      <c r="AD33" s="16">
        <f ca="1">AC33+'2. EP representativa'!$E15*'4. Factores'!AD$7</f>
        <v>48.502801808611515</v>
      </c>
      <c r="AE33" s="16">
        <f ca="1">AD33+'2. EP representativa'!$E15*'4. Factores'!AE$7</f>
        <v>48.502801808611515</v>
      </c>
      <c r="AF33" s="16">
        <f ca="1">AE33+'2. EP representativa'!$E15*'4. Factores'!AF$7</f>
        <v>48.502801808611515</v>
      </c>
      <c r="AG33" s="17">
        <f ca="1">AF33+'2. EP representativa'!$E15*'4. Factores'!AG$7</f>
        <v>48.502801808611515</v>
      </c>
    </row>
    <row r="34" spans="1:33" x14ac:dyDescent="0.25">
      <c r="A34" s="406"/>
      <c r="B34" s="15" t="str">
        <f t="shared" si="0"/>
        <v>Uva de mesa</v>
      </c>
      <c r="C34" s="16">
        <f ca="1">'2. EP representativa'!C16</f>
        <v>2.4278963406693581</v>
      </c>
      <c r="D34" s="16">
        <f ca="1">C16+'2. EP representativa'!$E16*'4. Factores'!$D$7</f>
        <v>5.2828964176191988</v>
      </c>
      <c r="E34" s="16">
        <f ca="1">D34+'2. EP representativa'!$E16*'4. Factores'!E$7</f>
        <v>10.99289657151888</v>
      </c>
      <c r="F34" s="16">
        <f ca="1">E34+'2. EP representativa'!$E16*'4. Factores'!F$7</f>
        <v>19.557896802368404</v>
      </c>
      <c r="G34" s="16">
        <f ca="1">F34+'2. EP representativa'!$E16*'4. Factores'!G$7</f>
        <v>30.977897110167767</v>
      </c>
      <c r="H34" s="16">
        <f ca="1">G34+'2. EP representativa'!$E16*'4. Factores'!H$7</f>
        <v>35.643578738006518</v>
      </c>
      <c r="I34" s="16">
        <f ca="1">H34+'2. EP representativa'!$E16*'4. Factores'!I$7</f>
        <v>40.309260365845269</v>
      </c>
      <c r="J34" s="16">
        <f ca="1">I34+'2. EP representativa'!$E16*'4. Factores'!J$7</f>
        <v>40.309260365845269</v>
      </c>
      <c r="K34" s="16">
        <f ca="1">J34+'2. EP representativa'!$E16*'4. Factores'!K$7</f>
        <v>40.309260365845269</v>
      </c>
      <c r="L34" s="16">
        <f ca="1">K34+'2. EP representativa'!$E16*'4. Factores'!L$7</f>
        <v>40.309260365845269</v>
      </c>
      <c r="M34" s="16">
        <f ca="1">L34+'2. EP representativa'!$E16*'4. Factores'!M$7</f>
        <v>40.309260365845269</v>
      </c>
      <c r="N34" s="16">
        <f ca="1">M34+'2. EP representativa'!$E16*'4. Factores'!N$7</f>
        <v>40.309260365845269</v>
      </c>
      <c r="O34" s="16">
        <f ca="1">N34+'2. EP representativa'!$E16*'4. Factores'!O$7</f>
        <v>40.309260365845269</v>
      </c>
      <c r="P34" s="16">
        <f ca="1">O34+'2. EP representativa'!$E16*'4. Factores'!P$7</f>
        <v>40.309260365845269</v>
      </c>
      <c r="Q34" s="16">
        <f ca="1">P34+'2. EP representativa'!$E16*'4. Factores'!Q$7</f>
        <v>40.309260365845269</v>
      </c>
      <c r="R34" s="16">
        <f ca="1">Q34+'2. EP representativa'!$E16*'4. Factores'!R$7</f>
        <v>40.309260365845269</v>
      </c>
      <c r="S34" s="16">
        <f ca="1">R34+'2. EP representativa'!$E16*'4. Factores'!S$7</f>
        <v>40.309260365845269</v>
      </c>
      <c r="T34" s="16">
        <f ca="1">S34+'2. EP representativa'!$E16*'4. Factores'!T$7</f>
        <v>40.309260365845269</v>
      </c>
      <c r="U34" s="16">
        <f ca="1">T34+'2. EP representativa'!$E16*'4. Factores'!U$7</f>
        <v>40.309260365845269</v>
      </c>
      <c r="V34" s="16">
        <f ca="1">U34+'2. EP representativa'!$E16*'4. Factores'!V$7</f>
        <v>40.309260365845269</v>
      </c>
      <c r="W34" s="16">
        <f ca="1">V34+'2. EP representativa'!$E16*'4. Factores'!W$7</f>
        <v>40.309260365845269</v>
      </c>
      <c r="X34" s="16">
        <f ca="1">W34+'2. EP representativa'!$E16*'4. Factores'!X$7</f>
        <v>40.309260365845269</v>
      </c>
      <c r="Y34" s="16">
        <f ca="1">X34+'2. EP representativa'!$E16*'4. Factores'!Y$7</f>
        <v>40.309260365845269</v>
      </c>
      <c r="Z34" s="16">
        <f ca="1">Y34+'2. EP representativa'!$E16*'4. Factores'!Z$7</f>
        <v>40.309260365845269</v>
      </c>
      <c r="AA34" s="16">
        <f ca="1">Z34+'2. EP representativa'!$E16*'4. Factores'!AA$7</f>
        <v>40.309260365845269</v>
      </c>
      <c r="AB34" s="16">
        <f ca="1">AA34+'2. EP representativa'!$E16*'4. Factores'!AB$7</f>
        <v>40.309260365845269</v>
      </c>
      <c r="AC34" s="16">
        <f ca="1">AB34+'2. EP representativa'!$E16*'4. Factores'!AC$7</f>
        <v>40.309260365845269</v>
      </c>
      <c r="AD34" s="16">
        <f ca="1">AC34+'2. EP representativa'!$E16*'4. Factores'!AD$7</f>
        <v>40.309260365845269</v>
      </c>
      <c r="AE34" s="16">
        <f ca="1">AD34+'2. EP representativa'!$E16*'4. Factores'!AE$7</f>
        <v>40.309260365845269</v>
      </c>
      <c r="AF34" s="16">
        <f ca="1">AE34+'2. EP representativa'!$E16*'4. Factores'!AF$7</f>
        <v>40.309260365845269</v>
      </c>
      <c r="AG34" s="17">
        <f ca="1">AF34+'2. EP representativa'!$E16*'4. Factores'!AG$7</f>
        <v>40.309260365845269</v>
      </c>
    </row>
    <row r="35" spans="1:33" x14ac:dyDescent="0.25">
      <c r="A35" s="406"/>
      <c r="B35" s="15" t="str">
        <f t="shared" si="0"/>
        <v>Palto</v>
      </c>
      <c r="C35" s="16">
        <f ca="1">'2. EP representativa'!C17</f>
        <v>9.6304029170464904</v>
      </c>
      <c r="D35" s="16">
        <f ca="1">C17+'2. EP representativa'!$E17*'4. Factores'!$D$7</f>
        <v>9.6042953253670706</v>
      </c>
      <c r="E35" s="16">
        <f ca="1">D35+'2. EP representativa'!$E17*'4. Factores'!E$7</f>
        <v>9.5520801420082329</v>
      </c>
      <c r="F35" s="16">
        <f ca="1">E35+'2. EP representativa'!$E17*'4. Factores'!F$7</f>
        <v>9.4737573669699753</v>
      </c>
      <c r="G35" s="16">
        <f ca="1">F35+'2. EP representativa'!$E17*'4. Factores'!G$7</f>
        <v>9.3693270002522997</v>
      </c>
      <c r="H35" s="16">
        <f ca="1">G35+'2. EP representativa'!$E17*'4. Factores'!H$7</f>
        <v>9.326661603557838</v>
      </c>
      <c r="I35" s="16">
        <f ca="1">H35+'2. EP representativa'!$E17*'4. Factores'!I$7</f>
        <v>9.2839962068633763</v>
      </c>
      <c r="J35" s="16">
        <f ca="1">I35+'2. EP representativa'!$E17*'4. Factores'!J$7</f>
        <v>9.2839962068633763</v>
      </c>
      <c r="K35" s="16">
        <f ca="1">J35+'2. EP representativa'!$E17*'4. Factores'!K$7</f>
        <v>9.2839962068633763</v>
      </c>
      <c r="L35" s="16">
        <f ca="1">K35+'2. EP representativa'!$E17*'4. Factores'!L$7</f>
        <v>9.2839962068633763</v>
      </c>
      <c r="M35" s="16">
        <f ca="1">L35+'2. EP representativa'!$E17*'4. Factores'!M$7</f>
        <v>9.2839962068633763</v>
      </c>
      <c r="N35" s="16">
        <f ca="1">M35+'2. EP representativa'!$E17*'4. Factores'!N$7</f>
        <v>9.2839962068633763</v>
      </c>
      <c r="O35" s="16">
        <f ca="1">N35+'2. EP representativa'!$E17*'4. Factores'!O$7</f>
        <v>9.2839962068633763</v>
      </c>
      <c r="P35" s="16">
        <f ca="1">O35+'2. EP representativa'!$E17*'4. Factores'!P$7</f>
        <v>9.2839962068633763</v>
      </c>
      <c r="Q35" s="16">
        <f ca="1">P35+'2. EP representativa'!$E17*'4. Factores'!Q$7</f>
        <v>9.2839962068633763</v>
      </c>
      <c r="R35" s="16">
        <f ca="1">Q35+'2. EP representativa'!$E17*'4. Factores'!R$7</f>
        <v>9.2839962068633763</v>
      </c>
      <c r="S35" s="16">
        <f ca="1">R35+'2. EP representativa'!$E17*'4. Factores'!S$7</f>
        <v>9.2839962068633763</v>
      </c>
      <c r="T35" s="16">
        <f ca="1">S35+'2. EP representativa'!$E17*'4. Factores'!T$7</f>
        <v>9.2839962068633763</v>
      </c>
      <c r="U35" s="16">
        <f ca="1">T35+'2. EP representativa'!$E17*'4. Factores'!U$7</f>
        <v>9.2839962068633763</v>
      </c>
      <c r="V35" s="16">
        <f ca="1">U35+'2. EP representativa'!$E17*'4. Factores'!V$7</f>
        <v>9.2839962068633763</v>
      </c>
      <c r="W35" s="16">
        <f ca="1">V35+'2. EP representativa'!$E17*'4. Factores'!W$7</f>
        <v>9.2839962068633763</v>
      </c>
      <c r="X35" s="16">
        <f ca="1">W35+'2. EP representativa'!$E17*'4. Factores'!X$7</f>
        <v>9.2839962068633763</v>
      </c>
      <c r="Y35" s="16">
        <f ca="1">X35+'2. EP representativa'!$E17*'4. Factores'!Y$7</f>
        <v>9.2839962068633763</v>
      </c>
      <c r="Z35" s="16">
        <f ca="1">Y35+'2. EP representativa'!$E17*'4. Factores'!Z$7</f>
        <v>9.2839962068633763</v>
      </c>
      <c r="AA35" s="16">
        <f ca="1">Z35+'2. EP representativa'!$E17*'4. Factores'!AA$7</f>
        <v>9.2839962068633763</v>
      </c>
      <c r="AB35" s="16">
        <f ca="1">AA35+'2. EP representativa'!$E17*'4. Factores'!AB$7</f>
        <v>9.2839962068633763</v>
      </c>
      <c r="AC35" s="16">
        <f ca="1">AB35+'2. EP representativa'!$E17*'4. Factores'!AC$7</f>
        <v>9.2839962068633763</v>
      </c>
      <c r="AD35" s="16">
        <f ca="1">AC35+'2. EP representativa'!$E17*'4. Factores'!AD$7</f>
        <v>9.2839962068633763</v>
      </c>
      <c r="AE35" s="16">
        <f ca="1">AD35+'2. EP representativa'!$E17*'4. Factores'!AE$7</f>
        <v>9.2839962068633763</v>
      </c>
      <c r="AF35" s="16">
        <f ca="1">AE35+'2. EP representativa'!$E17*'4. Factores'!AF$7</f>
        <v>9.2839962068633763</v>
      </c>
      <c r="AG35" s="17">
        <f ca="1">AF35+'2. EP representativa'!$E17*'4. Factores'!AG$7</f>
        <v>9.2839962068633763</v>
      </c>
    </row>
    <row r="36" spans="1:33" ht="15.75" thickBot="1" x14ac:dyDescent="0.3">
      <c r="A36" s="407"/>
      <c r="B36" s="18" t="str">
        <f t="shared" si="0"/>
        <v>Vid Vinifera</v>
      </c>
      <c r="C36" s="19">
        <f ca="1">'2. EP representativa'!C18</f>
        <v>31.559405130876414</v>
      </c>
      <c r="D36" s="19">
        <f ca="1">C18+'2. EP representativa'!$E18*'4. Factores'!$D$7</f>
        <v>32.329508097427514</v>
      </c>
      <c r="E36" s="19">
        <f ca="1">D36+'2. EP representativa'!$E18*'4. Factores'!E$7</f>
        <v>33.869714030529721</v>
      </c>
      <c r="F36" s="19">
        <f ca="1">E36+'2. EP representativa'!$E18*'4. Factores'!F$7</f>
        <v>36.180022930183029</v>
      </c>
      <c r="G36" s="19">
        <f ca="1">F36+'2. EP representativa'!$E18*'4. Factores'!G$7</f>
        <v>39.260434796387443</v>
      </c>
      <c r="H36" s="19">
        <f ca="1">G36+'2. EP representativa'!$E18*'4. Factores'!H$7</f>
        <v>40.518947989290844</v>
      </c>
      <c r="I36" s="19">
        <f ca="1">H36+'2. EP representativa'!$E18*'4. Factores'!I$7</f>
        <v>41.777461182194244</v>
      </c>
      <c r="J36" s="19">
        <f ca="1">I36+'2. EP representativa'!$E18*'4. Factores'!J$7</f>
        <v>41.777461182194244</v>
      </c>
      <c r="K36" s="19">
        <f ca="1">J36+'2. EP representativa'!$E18*'4. Factores'!K$7</f>
        <v>41.777461182194244</v>
      </c>
      <c r="L36" s="19">
        <f ca="1">K36+'2. EP representativa'!$E18*'4. Factores'!L$7</f>
        <v>41.777461182194244</v>
      </c>
      <c r="M36" s="19">
        <f ca="1">L36+'2. EP representativa'!$E18*'4. Factores'!M$7</f>
        <v>41.777461182194244</v>
      </c>
      <c r="N36" s="19">
        <f ca="1">M36+'2. EP representativa'!$E18*'4. Factores'!N$7</f>
        <v>41.777461182194244</v>
      </c>
      <c r="O36" s="19">
        <f ca="1">N36+'2. EP representativa'!$E18*'4. Factores'!O$7</f>
        <v>41.777461182194244</v>
      </c>
      <c r="P36" s="19">
        <f ca="1">O36+'2. EP representativa'!$E18*'4. Factores'!P$7</f>
        <v>41.777461182194244</v>
      </c>
      <c r="Q36" s="19">
        <f ca="1">P36+'2. EP representativa'!$E18*'4. Factores'!Q$7</f>
        <v>41.777461182194244</v>
      </c>
      <c r="R36" s="19">
        <f ca="1">Q36+'2. EP representativa'!$E18*'4. Factores'!R$7</f>
        <v>41.777461182194244</v>
      </c>
      <c r="S36" s="19">
        <f ca="1">R36+'2. EP representativa'!$E18*'4. Factores'!S$7</f>
        <v>41.777461182194244</v>
      </c>
      <c r="T36" s="19">
        <f ca="1">S36+'2. EP representativa'!$E18*'4. Factores'!T$7</f>
        <v>41.777461182194244</v>
      </c>
      <c r="U36" s="19">
        <f ca="1">T36+'2. EP representativa'!$E18*'4. Factores'!U$7</f>
        <v>41.777461182194244</v>
      </c>
      <c r="V36" s="19">
        <f ca="1">U36+'2. EP representativa'!$E18*'4. Factores'!V$7</f>
        <v>41.777461182194244</v>
      </c>
      <c r="W36" s="19">
        <f ca="1">V36+'2. EP representativa'!$E18*'4. Factores'!W$7</f>
        <v>41.777461182194244</v>
      </c>
      <c r="X36" s="19">
        <f ca="1">W36+'2. EP representativa'!$E18*'4. Factores'!X$7</f>
        <v>41.777461182194244</v>
      </c>
      <c r="Y36" s="19">
        <f ca="1">X36+'2. EP representativa'!$E18*'4. Factores'!Y$7</f>
        <v>41.777461182194244</v>
      </c>
      <c r="Z36" s="19">
        <f ca="1">Y36+'2. EP representativa'!$E18*'4. Factores'!Z$7</f>
        <v>41.777461182194244</v>
      </c>
      <c r="AA36" s="19">
        <f ca="1">Z36+'2. EP representativa'!$E18*'4. Factores'!AA$7</f>
        <v>41.777461182194244</v>
      </c>
      <c r="AB36" s="19">
        <f ca="1">AA36+'2. EP representativa'!$E18*'4. Factores'!AB$7</f>
        <v>41.777461182194244</v>
      </c>
      <c r="AC36" s="19">
        <f ca="1">AB36+'2. EP representativa'!$E18*'4. Factores'!AC$7</f>
        <v>41.777461182194244</v>
      </c>
      <c r="AD36" s="19">
        <f ca="1">AC36+'2. EP representativa'!$E18*'4. Factores'!AD$7</f>
        <v>41.777461182194244</v>
      </c>
      <c r="AE36" s="19">
        <f ca="1">AD36+'2. EP representativa'!$E18*'4. Factores'!AE$7</f>
        <v>41.777461182194244</v>
      </c>
      <c r="AF36" s="19">
        <f ca="1">AE36+'2. EP representativa'!$E18*'4. Factores'!AF$7</f>
        <v>41.777461182194244</v>
      </c>
      <c r="AG36" s="20">
        <f ca="1">AF36+'2. EP representativa'!$E18*'4. Factores'!AG$7</f>
        <v>41.777461182194244</v>
      </c>
    </row>
    <row r="37" spans="1:33" x14ac:dyDescent="0.25">
      <c r="A37" s="144"/>
      <c r="B37" s="15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7"/>
    </row>
    <row r="38" spans="1:33" ht="15.75" thickBot="1" x14ac:dyDescent="0.3">
      <c r="A38" s="144"/>
      <c r="B38" s="15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7"/>
    </row>
    <row r="39" spans="1:33" x14ac:dyDescent="0.25">
      <c r="A39" s="408" t="s">
        <v>101</v>
      </c>
      <c r="B39" s="12" t="str">
        <f>+B3</f>
        <v>Secano</v>
      </c>
      <c r="C39" s="13">
        <f t="shared" ref="C39:AG39" si="1">C21-C3</f>
        <v>0</v>
      </c>
      <c r="D39" s="13">
        <f t="shared" si="1"/>
        <v>-25.877744549266254</v>
      </c>
      <c r="E39" s="13">
        <f t="shared" si="1"/>
        <v>-77.633233647798761</v>
      </c>
      <c r="F39" s="13">
        <f t="shared" si="1"/>
        <v>-155.26646729559752</v>
      </c>
      <c r="G39" s="13">
        <f t="shared" si="1"/>
        <v>-258.77744549266248</v>
      </c>
      <c r="H39" s="13">
        <f t="shared" si="1"/>
        <v>-301.06722274633125</v>
      </c>
      <c r="I39" s="13">
        <f t="shared" si="1"/>
        <v>-343.35699999999997</v>
      </c>
      <c r="J39" s="13">
        <f t="shared" si="1"/>
        <v>-343.35699999999997</v>
      </c>
      <c r="K39" s="13">
        <f t="shared" si="1"/>
        <v>-343.35699999999997</v>
      </c>
      <c r="L39" s="13">
        <f t="shared" si="1"/>
        <v>-343.35699999999997</v>
      </c>
      <c r="M39" s="13">
        <f t="shared" si="1"/>
        <v>-343.35699999999997</v>
      </c>
      <c r="N39" s="13">
        <f t="shared" si="1"/>
        <v>-343.35699999999997</v>
      </c>
      <c r="O39" s="13">
        <f t="shared" si="1"/>
        <v>-343.35699999999997</v>
      </c>
      <c r="P39" s="13">
        <f t="shared" si="1"/>
        <v>-343.35699999999997</v>
      </c>
      <c r="Q39" s="13">
        <f t="shared" si="1"/>
        <v>-343.35699999999997</v>
      </c>
      <c r="R39" s="13">
        <f t="shared" si="1"/>
        <v>-343.35699999999997</v>
      </c>
      <c r="S39" s="13">
        <f t="shared" si="1"/>
        <v>-343.35699999999997</v>
      </c>
      <c r="T39" s="13">
        <f t="shared" si="1"/>
        <v>-343.35699999999997</v>
      </c>
      <c r="U39" s="13">
        <f t="shared" si="1"/>
        <v>-343.35699999999997</v>
      </c>
      <c r="V39" s="13">
        <f t="shared" si="1"/>
        <v>-343.35699999999997</v>
      </c>
      <c r="W39" s="13">
        <f t="shared" si="1"/>
        <v>-343.35699999999997</v>
      </c>
      <c r="X39" s="13">
        <f t="shared" si="1"/>
        <v>-343.35699999999997</v>
      </c>
      <c r="Y39" s="13">
        <f t="shared" si="1"/>
        <v>-343.35699999999997</v>
      </c>
      <c r="Z39" s="13">
        <f t="shared" si="1"/>
        <v>-343.35699999999997</v>
      </c>
      <c r="AA39" s="13">
        <f t="shared" si="1"/>
        <v>-343.35699999999997</v>
      </c>
      <c r="AB39" s="13">
        <f t="shared" si="1"/>
        <v>-343.35699999999997</v>
      </c>
      <c r="AC39" s="13">
        <f t="shared" si="1"/>
        <v>-343.35699999999997</v>
      </c>
      <c r="AD39" s="13">
        <f t="shared" si="1"/>
        <v>-343.35699999999997</v>
      </c>
      <c r="AE39" s="13">
        <f t="shared" si="1"/>
        <v>-343.35699999999997</v>
      </c>
      <c r="AF39" s="13">
        <f t="shared" si="1"/>
        <v>-343.35699999999997</v>
      </c>
      <c r="AG39" s="14">
        <f t="shared" si="1"/>
        <v>-343.35699999999997</v>
      </c>
    </row>
    <row r="40" spans="1:33" x14ac:dyDescent="0.25">
      <c r="A40" s="409"/>
      <c r="B40" s="15" t="str">
        <f t="shared" ref="B40:B54" si="2">+B4</f>
        <v>Forraje</v>
      </c>
      <c r="C40" s="16">
        <f t="shared" ref="C40:AG40" si="3">C22-C4</f>
        <v>0</v>
      </c>
      <c r="D40" s="16">
        <f t="shared" si="3"/>
        <v>4.0698113207547237E-2</v>
      </c>
      <c r="E40" s="16">
        <f t="shared" si="3"/>
        <v>0.12209433962264171</v>
      </c>
      <c r="F40" s="16">
        <f t="shared" si="3"/>
        <v>0.24418867924528342</v>
      </c>
      <c r="G40" s="16">
        <f t="shared" si="3"/>
        <v>0.40698113207547237</v>
      </c>
      <c r="H40" s="16">
        <f t="shared" si="3"/>
        <v>0.47349056603773576</v>
      </c>
      <c r="I40" s="16">
        <f t="shared" si="3"/>
        <v>0.53999999999999915</v>
      </c>
      <c r="J40" s="16">
        <f t="shared" si="3"/>
        <v>0.53999999999999915</v>
      </c>
      <c r="K40" s="16">
        <f t="shared" si="3"/>
        <v>0.53999999999999915</v>
      </c>
      <c r="L40" s="16">
        <f t="shared" si="3"/>
        <v>0.53999999999999915</v>
      </c>
      <c r="M40" s="16">
        <f t="shared" si="3"/>
        <v>0.53999999999999915</v>
      </c>
      <c r="N40" s="16">
        <f t="shared" si="3"/>
        <v>0.53999999999999915</v>
      </c>
      <c r="O40" s="16">
        <f t="shared" si="3"/>
        <v>0.53999999999999915</v>
      </c>
      <c r="P40" s="16">
        <f t="shared" si="3"/>
        <v>0.53999999999999915</v>
      </c>
      <c r="Q40" s="16">
        <f t="shared" si="3"/>
        <v>0.53999999999999915</v>
      </c>
      <c r="R40" s="16">
        <f t="shared" si="3"/>
        <v>0.53999999999999915</v>
      </c>
      <c r="S40" s="16">
        <f t="shared" si="3"/>
        <v>0.53999999999999915</v>
      </c>
      <c r="T40" s="16">
        <f t="shared" si="3"/>
        <v>0.53999999999999915</v>
      </c>
      <c r="U40" s="16">
        <f t="shared" si="3"/>
        <v>0.53999999999999915</v>
      </c>
      <c r="V40" s="16">
        <f t="shared" si="3"/>
        <v>0.53999999999999915</v>
      </c>
      <c r="W40" s="16">
        <f t="shared" si="3"/>
        <v>0.53999999999999915</v>
      </c>
      <c r="X40" s="16">
        <f t="shared" si="3"/>
        <v>0.53999999999999915</v>
      </c>
      <c r="Y40" s="16">
        <f t="shared" si="3"/>
        <v>0.53999999999999915</v>
      </c>
      <c r="Z40" s="16">
        <f t="shared" si="3"/>
        <v>0.53999999999999915</v>
      </c>
      <c r="AA40" s="16">
        <f t="shared" si="3"/>
        <v>0.53999999999999915</v>
      </c>
      <c r="AB40" s="16">
        <f t="shared" si="3"/>
        <v>0.53999999999999915</v>
      </c>
      <c r="AC40" s="16">
        <f t="shared" si="3"/>
        <v>0.53999999999999915</v>
      </c>
      <c r="AD40" s="16">
        <f t="shared" si="3"/>
        <v>0.53999999999999915</v>
      </c>
      <c r="AE40" s="16">
        <f t="shared" si="3"/>
        <v>0.53999999999999915</v>
      </c>
      <c r="AF40" s="16">
        <f t="shared" si="3"/>
        <v>0.53999999999999915</v>
      </c>
      <c r="AG40" s="17">
        <f t="shared" si="3"/>
        <v>0.53999999999999915</v>
      </c>
    </row>
    <row r="41" spans="1:33" x14ac:dyDescent="0.25">
      <c r="A41" s="409"/>
      <c r="B41" s="15" t="str">
        <f t="shared" si="2"/>
        <v>Zapallo camote</v>
      </c>
      <c r="C41" s="16">
        <f t="shared" ref="C41:AG41" ca="1" si="4">C23-C5</f>
        <v>0</v>
      </c>
      <c r="D41" s="16">
        <f t="shared" ca="1" si="4"/>
        <v>1.2012831158069979</v>
      </c>
      <c r="E41" s="16">
        <f t="shared" ca="1" si="4"/>
        <v>3.6038493474209936</v>
      </c>
      <c r="F41" s="16">
        <f t="shared" ca="1" si="4"/>
        <v>7.207698694841989</v>
      </c>
      <c r="G41" s="16">
        <f t="shared" ca="1" si="4"/>
        <v>12.01283115806998</v>
      </c>
      <c r="H41" s="16">
        <f t="shared" ca="1" si="4"/>
        <v>13.975985067768482</v>
      </c>
      <c r="I41" s="16">
        <f t="shared" ca="1" si="4"/>
        <v>15.939138977466984</v>
      </c>
      <c r="J41" s="16">
        <f t="shared" ca="1" si="4"/>
        <v>15.939138977466984</v>
      </c>
      <c r="K41" s="16">
        <f t="shared" ca="1" si="4"/>
        <v>15.939138977466984</v>
      </c>
      <c r="L41" s="16">
        <f t="shared" ca="1" si="4"/>
        <v>15.939138977466984</v>
      </c>
      <c r="M41" s="16">
        <f t="shared" ca="1" si="4"/>
        <v>15.939138977466984</v>
      </c>
      <c r="N41" s="16">
        <f t="shared" ca="1" si="4"/>
        <v>15.939138977466984</v>
      </c>
      <c r="O41" s="16">
        <f t="shared" ca="1" si="4"/>
        <v>15.939138977466984</v>
      </c>
      <c r="P41" s="16">
        <f t="shared" ca="1" si="4"/>
        <v>15.939138977466984</v>
      </c>
      <c r="Q41" s="16">
        <f t="shared" ca="1" si="4"/>
        <v>15.939138977466984</v>
      </c>
      <c r="R41" s="16">
        <f t="shared" ca="1" si="4"/>
        <v>15.939138977466984</v>
      </c>
      <c r="S41" s="16">
        <f t="shared" ca="1" si="4"/>
        <v>15.939138977466984</v>
      </c>
      <c r="T41" s="16">
        <f t="shared" ca="1" si="4"/>
        <v>15.939138977466984</v>
      </c>
      <c r="U41" s="16">
        <f t="shared" ca="1" si="4"/>
        <v>15.939138977466984</v>
      </c>
      <c r="V41" s="16">
        <f t="shared" ca="1" si="4"/>
        <v>15.939138977466984</v>
      </c>
      <c r="W41" s="16">
        <f t="shared" ca="1" si="4"/>
        <v>15.939138977466984</v>
      </c>
      <c r="X41" s="16">
        <f t="shared" ca="1" si="4"/>
        <v>15.939138977466984</v>
      </c>
      <c r="Y41" s="16">
        <f t="shared" ca="1" si="4"/>
        <v>15.939138977466984</v>
      </c>
      <c r="Z41" s="16">
        <f t="shared" ca="1" si="4"/>
        <v>15.939138977466984</v>
      </c>
      <c r="AA41" s="16">
        <f t="shared" ca="1" si="4"/>
        <v>15.939138977466984</v>
      </c>
      <c r="AB41" s="16">
        <f t="shared" ca="1" si="4"/>
        <v>15.939138977466984</v>
      </c>
      <c r="AC41" s="16">
        <f t="shared" ca="1" si="4"/>
        <v>15.939138977466984</v>
      </c>
      <c r="AD41" s="16">
        <f t="shared" ca="1" si="4"/>
        <v>15.939138977466984</v>
      </c>
      <c r="AE41" s="16">
        <f t="shared" ca="1" si="4"/>
        <v>15.939138977466984</v>
      </c>
      <c r="AF41" s="16">
        <f t="shared" ca="1" si="4"/>
        <v>15.939138977466984</v>
      </c>
      <c r="AG41" s="17">
        <f t="shared" ca="1" si="4"/>
        <v>15.939138977466984</v>
      </c>
    </row>
    <row r="42" spans="1:33" x14ac:dyDescent="0.25">
      <c r="A42" s="409"/>
      <c r="B42" s="15" t="str">
        <f t="shared" si="2"/>
        <v>Arveja</v>
      </c>
      <c r="C42" s="16">
        <f t="shared" ref="C42:AG42" ca="1" si="5">C24-C6</f>
        <v>0</v>
      </c>
      <c r="D42" s="16">
        <f t="shared" ca="1" si="5"/>
        <v>3.2707756111025894</v>
      </c>
      <c r="E42" s="16">
        <f t="shared" ca="1" si="5"/>
        <v>9.8123268333077682</v>
      </c>
      <c r="F42" s="16">
        <f t="shared" ca="1" si="5"/>
        <v>19.624653666615536</v>
      </c>
      <c r="G42" s="16">
        <f t="shared" ca="1" si="5"/>
        <v>32.707756111025894</v>
      </c>
      <c r="H42" s="16">
        <f t="shared" ca="1" si="5"/>
        <v>38.052904015122614</v>
      </c>
      <c r="I42" s="16">
        <f t="shared" ca="1" si="5"/>
        <v>43.398051919219334</v>
      </c>
      <c r="J42" s="16">
        <f t="shared" ca="1" si="5"/>
        <v>43.398051919219334</v>
      </c>
      <c r="K42" s="16">
        <f t="shared" ca="1" si="5"/>
        <v>43.398051919219334</v>
      </c>
      <c r="L42" s="16">
        <f t="shared" ca="1" si="5"/>
        <v>43.398051919219334</v>
      </c>
      <c r="M42" s="16">
        <f t="shared" ca="1" si="5"/>
        <v>43.398051919219334</v>
      </c>
      <c r="N42" s="16">
        <f t="shared" ca="1" si="5"/>
        <v>43.398051919219334</v>
      </c>
      <c r="O42" s="16">
        <f t="shared" ca="1" si="5"/>
        <v>43.398051919219334</v>
      </c>
      <c r="P42" s="16">
        <f t="shared" ca="1" si="5"/>
        <v>43.398051919219334</v>
      </c>
      <c r="Q42" s="16">
        <f t="shared" ca="1" si="5"/>
        <v>43.398051919219334</v>
      </c>
      <c r="R42" s="16">
        <f t="shared" ca="1" si="5"/>
        <v>43.398051919219334</v>
      </c>
      <c r="S42" s="16">
        <f t="shared" ca="1" si="5"/>
        <v>43.398051919219334</v>
      </c>
      <c r="T42" s="16">
        <f t="shared" ca="1" si="5"/>
        <v>43.398051919219334</v>
      </c>
      <c r="U42" s="16">
        <f t="shared" ca="1" si="5"/>
        <v>43.398051919219334</v>
      </c>
      <c r="V42" s="16">
        <f t="shared" ca="1" si="5"/>
        <v>43.398051919219334</v>
      </c>
      <c r="W42" s="16">
        <f t="shared" ca="1" si="5"/>
        <v>43.398051919219334</v>
      </c>
      <c r="X42" s="16">
        <f t="shared" ca="1" si="5"/>
        <v>43.398051919219334</v>
      </c>
      <c r="Y42" s="16">
        <f t="shared" ca="1" si="5"/>
        <v>43.398051919219334</v>
      </c>
      <c r="Z42" s="16">
        <f t="shared" ca="1" si="5"/>
        <v>43.398051919219334</v>
      </c>
      <c r="AA42" s="16">
        <f t="shared" ca="1" si="5"/>
        <v>43.398051919219334</v>
      </c>
      <c r="AB42" s="16">
        <f t="shared" ca="1" si="5"/>
        <v>43.398051919219334</v>
      </c>
      <c r="AC42" s="16">
        <f t="shared" ca="1" si="5"/>
        <v>43.398051919219334</v>
      </c>
      <c r="AD42" s="16">
        <f t="shared" ca="1" si="5"/>
        <v>43.398051919219334</v>
      </c>
      <c r="AE42" s="16">
        <f t="shared" ca="1" si="5"/>
        <v>43.398051919219334</v>
      </c>
      <c r="AF42" s="16">
        <f t="shared" ca="1" si="5"/>
        <v>43.398051919219334</v>
      </c>
      <c r="AG42" s="17">
        <f t="shared" ca="1" si="5"/>
        <v>43.398051919219334</v>
      </c>
    </row>
    <row r="43" spans="1:33" x14ac:dyDescent="0.25">
      <c r="A43" s="409"/>
      <c r="B43" s="15" t="str">
        <f t="shared" si="2"/>
        <v>Cebolla</v>
      </c>
      <c r="C43" s="16">
        <f t="shared" ref="C43:AG43" ca="1" si="6">C25-C7</f>
        <v>0</v>
      </c>
      <c r="D43" s="16">
        <f t="shared" ca="1" si="6"/>
        <v>3.2151927627371499</v>
      </c>
      <c r="E43" s="16">
        <f t="shared" ca="1" si="6"/>
        <v>9.6455782882114498</v>
      </c>
      <c r="F43" s="16">
        <f t="shared" ca="1" si="6"/>
        <v>19.291156576422903</v>
      </c>
      <c r="G43" s="16">
        <f t="shared" ca="1" si="6"/>
        <v>32.151927627371506</v>
      </c>
      <c r="H43" s="16">
        <f t="shared" ca="1" si="6"/>
        <v>37.406241252150579</v>
      </c>
      <c r="I43" s="16">
        <f t="shared" ca="1" si="6"/>
        <v>42.660554876929652</v>
      </c>
      <c r="J43" s="16">
        <f t="shared" ca="1" si="6"/>
        <v>42.660554876929652</v>
      </c>
      <c r="K43" s="16">
        <f t="shared" ca="1" si="6"/>
        <v>42.660554876929652</v>
      </c>
      <c r="L43" s="16">
        <f t="shared" ca="1" si="6"/>
        <v>42.660554876929652</v>
      </c>
      <c r="M43" s="16">
        <f t="shared" ca="1" si="6"/>
        <v>42.660554876929652</v>
      </c>
      <c r="N43" s="16">
        <f t="shared" ca="1" si="6"/>
        <v>42.660554876929652</v>
      </c>
      <c r="O43" s="16">
        <f t="shared" ca="1" si="6"/>
        <v>42.660554876929652</v>
      </c>
      <c r="P43" s="16">
        <f t="shared" ca="1" si="6"/>
        <v>42.660554876929652</v>
      </c>
      <c r="Q43" s="16">
        <f t="shared" ca="1" si="6"/>
        <v>42.660554876929652</v>
      </c>
      <c r="R43" s="16">
        <f t="shared" ca="1" si="6"/>
        <v>42.660554876929652</v>
      </c>
      <c r="S43" s="16">
        <f t="shared" ca="1" si="6"/>
        <v>42.660554876929652</v>
      </c>
      <c r="T43" s="16">
        <f t="shared" ca="1" si="6"/>
        <v>42.660554876929652</v>
      </c>
      <c r="U43" s="16">
        <f t="shared" ca="1" si="6"/>
        <v>42.660554876929652</v>
      </c>
      <c r="V43" s="16">
        <f t="shared" ca="1" si="6"/>
        <v>42.660554876929652</v>
      </c>
      <c r="W43" s="16">
        <f t="shared" ca="1" si="6"/>
        <v>42.660554876929652</v>
      </c>
      <c r="X43" s="16">
        <f t="shared" ca="1" si="6"/>
        <v>42.660554876929652</v>
      </c>
      <c r="Y43" s="16">
        <f t="shared" ca="1" si="6"/>
        <v>42.660554876929652</v>
      </c>
      <c r="Z43" s="16">
        <f t="shared" ca="1" si="6"/>
        <v>42.660554876929652</v>
      </c>
      <c r="AA43" s="16">
        <f t="shared" ca="1" si="6"/>
        <v>42.660554876929652</v>
      </c>
      <c r="AB43" s="16">
        <f t="shared" ca="1" si="6"/>
        <v>42.660554876929652</v>
      </c>
      <c r="AC43" s="16">
        <f t="shared" ca="1" si="6"/>
        <v>42.660554876929652</v>
      </c>
      <c r="AD43" s="16">
        <f t="shared" ca="1" si="6"/>
        <v>42.660554876929652</v>
      </c>
      <c r="AE43" s="16">
        <f t="shared" ca="1" si="6"/>
        <v>42.660554876929652</v>
      </c>
      <c r="AF43" s="16">
        <f t="shared" ca="1" si="6"/>
        <v>42.660554876929652</v>
      </c>
      <c r="AG43" s="17">
        <f t="shared" ca="1" si="6"/>
        <v>42.660554876929652</v>
      </c>
    </row>
    <row r="44" spans="1:33" x14ac:dyDescent="0.25">
      <c r="A44" s="409"/>
      <c r="B44" s="15" t="str">
        <f t="shared" si="2"/>
        <v>Lechuga</v>
      </c>
      <c r="C44" s="16">
        <f t="shared" ref="C44:AG44" ca="1" si="7">C26-C8</f>
        <v>0</v>
      </c>
      <c r="D44" s="16">
        <f t="shared" ca="1" si="7"/>
        <v>1.2947849103732396</v>
      </c>
      <c r="E44" s="16">
        <f t="shared" ca="1" si="7"/>
        <v>3.8843547311197186</v>
      </c>
      <c r="F44" s="16">
        <f t="shared" ca="1" si="7"/>
        <v>7.7687094622394381</v>
      </c>
      <c r="G44" s="16">
        <f t="shared" ca="1" si="7"/>
        <v>12.947849103732395</v>
      </c>
      <c r="H44" s="16">
        <f t="shared" ca="1" si="7"/>
        <v>15.063804972562099</v>
      </c>
      <c r="I44" s="16">
        <f t="shared" ca="1" si="7"/>
        <v>17.179760841391804</v>
      </c>
      <c r="J44" s="16">
        <f t="shared" ca="1" si="7"/>
        <v>17.179760841391804</v>
      </c>
      <c r="K44" s="16">
        <f t="shared" ca="1" si="7"/>
        <v>17.179760841391804</v>
      </c>
      <c r="L44" s="16">
        <f t="shared" ca="1" si="7"/>
        <v>17.179760841391804</v>
      </c>
      <c r="M44" s="16">
        <f t="shared" ca="1" si="7"/>
        <v>17.179760841391804</v>
      </c>
      <c r="N44" s="16">
        <f t="shared" ca="1" si="7"/>
        <v>17.179760841391804</v>
      </c>
      <c r="O44" s="16">
        <f t="shared" ca="1" si="7"/>
        <v>17.179760841391804</v>
      </c>
      <c r="P44" s="16">
        <f t="shared" ca="1" si="7"/>
        <v>17.179760841391804</v>
      </c>
      <c r="Q44" s="16">
        <f t="shared" ca="1" si="7"/>
        <v>17.179760841391804</v>
      </c>
      <c r="R44" s="16">
        <f t="shared" ca="1" si="7"/>
        <v>17.179760841391804</v>
      </c>
      <c r="S44" s="16">
        <f t="shared" ca="1" si="7"/>
        <v>17.179760841391804</v>
      </c>
      <c r="T44" s="16">
        <f t="shared" ca="1" si="7"/>
        <v>17.179760841391804</v>
      </c>
      <c r="U44" s="16">
        <f t="shared" ca="1" si="7"/>
        <v>17.179760841391804</v>
      </c>
      <c r="V44" s="16">
        <f t="shared" ca="1" si="7"/>
        <v>17.179760841391804</v>
      </c>
      <c r="W44" s="16">
        <f t="shared" ca="1" si="7"/>
        <v>17.179760841391804</v>
      </c>
      <c r="X44" s="16">
        <f t="shared" ca="1" si="7"/>
        <v>17.179760841391804</v>
      </c>
      <c r="Y44" s="16">
        <f t="shared" ca="1" si="7"/>
        <v>17.179760841391804</v>
      </c>
      <c r="Z44" s="16">
        <f t="shared" ca="1" si="7"/>
        <v>17.179760841391804</v>
      </c>
      <c r="AA44" s="16">
        <f t="shared" ca="1" si="7"/>
        <v>17.179760841391804</v>
      </c>
      <c r="AB44" s="16">
        <f t="shared" ca="1" si="7"/>
        <v>17.179760841391804</v>
      </c>
      <c r="AC44" s="16">
        <f t="shared" ca="1" si="7"/>
        <v>17.179760841391804</v>
      </c>
      <c r="AD44" s="16">
        <f t="shared" ca="1" si="7"/>
        <v>17.179760841391804</v>
      </c>
      <c r="AE44" s="16">
        <f t="shared" ca="1" si="7"/>
        <v>17.179760841391804</v>
      </c>
      <c r="AF44" s="16">
        <f t="shared" ca="1" si="7"/>
        <v>17.179760841391804</v>
      </c>
      <c r="AG44" s="17">
        <f t="shared" ca="1" si="7"/>
        <v>17.179760841391804</v>
      </c>
    </row>
    <row r="45" spans="1:33" x14ac:dyDescent="0.25">
      <c r="A45" s="409"/>
      <c r="B45" s="15" t="str">
        <f t="shared" si="2"/>
        <v>Melón</v>
      </c>
      <c r="C45" s="16">
        <f t="shared" ref="C45:AG45" ca="1" si="8">C27-C9</f>
        <v>0</v>
      </c>
      <c r="D45" s="16">
        <f t="shared" ca="1" si="8"/>
        <v>1.765789985343865</v>
      </c>
      <c r="E45" s="16">
        <f t="shared" ca="1" si="8"/>
        <v>5.2973699560315959</v>
      </c>
      <c r="F45" s="16">
        <f t="shared" ca="1" si="8"/>
        <v>10.594739912063194</v>
      </c>
      <c r="G45" s="16">
        <f t="shared" ca="1" si="8"/>
        <v>17.657899853438654</v>
      </c>
      <c r="H45" s="16">
        <f t="shared" ca="1" si="8"/>
        <v>20.543578897637598</v>
      </c>
      <c r="I45" s="16">
        <f t="shared" ca="1" si="8"/>
        <v>23.429257941836543</v>
      </c>
      <c r="J45" s="16">
        <f t="shared" ca="1" si="8"/>
        <v>23.429257941836543</v>
      </c>
      <c r="K45" s="16">
        <f t="shared" ca="1" si="8"/>
        <v>23.429257941836543</v>
      </c>
      <c r="L45" s="16">
        <f t="shared" ca="1" si="8"/>
        <v>23.429257941836543</v>
      </c>
      <c r="M45" s="16">
        <f t="shared" ca="1" si="8"/>
        <v>23.429257941836543</v>
      </c>
      <c r="N45" s="16">
        <f t="shared" ca="1" si="8"/>
        <v>23.429257941836543</v>
      </c>
      <c r="O45" s="16">
        <f t="shared" ca="1" si="8"/>
        <v>23.429257941836543</v>
      </c>
      <c r="P45" s="16">
        <f t="shared" ca="1" si="8"/>
        <v>23.429257941836543</v>
      </c>
      <c r="Q45" s="16">
        <f t="shared" ca="1" si="8"/>
        <v>23.429257941836543</v>
      </c>
      <c r="R45" s="16">
        <f t="shared" ca="1" si="8"/>
        <v>23.429257941836543</v>
      </c>
      <c r="S45" s="16">
        <f t="shared" ca="1" si="8"/>
        <v>23.429257941836543</v>
      </c>
      <c r="T45" s="16">
        <f t="shared" ca="1" si="8"/>
        <v>23.429257941836543</v>
      </c>
      <c r="U45" s="16">
        <f t="shared" ca="1" si="8"/>
        <v>23.429257941836543</v>
      </c>
      <c r="V45" s="16">
        <f t="shared" ca="1" si="8"/>
        <v>23.429257941836543</v>
      </c>
      <c r="W45" s="16">
        <f t="shared" ca="1" si="8"/>
        <v>23.429257941836543</v>
      </c>
      <c r="X45" s="16">
        <f t="shared" ca="1" si="8"/>
        <v>23.429257941836543</v>
      </c>
      <c r="Y45" s="16">
        <f t="shared" ca="1" si="8"/>
        <v>23.429257941836543</v>
      </c>
      <c r="Z45" s="16">
        <f t="shared" ca="1" si="8"/>
        <v>23.429257941836543</v>
      </c>
      <c r="AA45" s="16">
        <f t="shared" ca="1" si="8"/>
        <v>23.429257941836543</v>
      </c>
      <c r="AB45" s="16">
        <f t="shared" ca="1" si="8"/>
        <v>23.429257941836543</v>
      </c>
      <c r="AC45" s="16">
        <f t="shared" ca="1" si="8"/>
        <v>23.429257941836543</v>
      </c>
      <c r="AD45" s="16">
        <f t="shared" ca="1" si="8"/>
        <v>23.429257941836543</v>
      </c>
      <c r="AE45" s="16">
        <f t="shared" ca="1" si="8"/>
        <v>23.429257941836543</v>
      </c>
      <c r="AF45" s="16">
        <f t="shared" ca="1" si="8"/>
        <v>23.429257941836543</v>
      </c>
      <c r="AG45" s="17">
        <f t="shared" ca="1" si="8"/>
        <v>23.429257941836543</v>
      </c>
    </row>
    <row r="46" spans="1:33" x14ac:dyDescent="0.25">
      <c r="A46" s="409"/>
      <c r="B46" s="15" t="str">
        <f t="shared" si="2"/>
        <v>Poroto verde</v>
      </c>
      <c r="C46" s="16">
        <f t="shared" ref="C46:AG46" ca="1" si="9">C28-C10</f>
        <v>0</v>
      </c>
      <c r="D46" s="16">
        <f t="shared" ca="1" si="9"/>
        <v>1.9962869118353384</v>
      </c>
      <c r="E46" s="16">
        <f t="shared" ca="1" si="9"/>
        <v>5.9888607355060151</v>
      </c>
      <c r="F46" s="16">
        <f t="shared" ca="1" si="9"/>
        <v>11.977721471012032</v>
      </c>
      <c r="G46" s="16">
        <f t="shared" ca="1" si="9"/>
        <v>19.962869118353385</v>
      </c>
      <c r="H46" s="16">
        <f t="shared" ca="1" si="9"/>
        <v>23.225229509739371</v>
      </c>
      <c r="I46" s="16">
        <f t="shared" ca="1" si="9"/>
        <v>26.487589901125357</v>
      </c>
      <c r="J46" s="16">
        <f t="shared" ca="1" si="9"/>
        <v>26.487589901125357</v>
      </c>
      <c r="K46" s="16">
        <f t="shared" ca="1" si="9"/>
        <v>26.487589901125357</v>
      </c>
      <c r="L46" s="16">
        <f t="shared" ca="1" si="9"/>
        <v>26.487589901125357</v>
      </c>
      <c r="M46" s="16">
        <f t="shared" ca="1" si="9"/>
        <v>26.487589901125357</v>
      </c>
      <c r="N46" s="16">
        <f t="shared" ca="1" si="9"/>
        <v>26.487589901125357</v>
      </c>
      <c r="O46" s="16">
        <f t="shared" ca="1" si="9"/>
        <v>26.487589901125357</v>
      </c>
      <c r="P46" s="16">
        <f t="shared" ca="1" si="9"/>
        <v>26.487589901125357</v>
      </c>
      <c r="Q46" s="16">
        <f t="shared" ca="1" si="9"/>
        <v>26.487589901125357</v>
      </c>
      <c r="R46" s="16">
        <f t="shared" ca="1" si="9"/>
        <v>26.487589901125357</v>
      </c>
      <c r="S46" s="16">
        <f t="shared" ca="1" si="9"/>
        <v>26.487589901125357</v>
      </c>
      <c r="T46" s="16">
        <f t="shared" ca="1" si="9"/>
        <v>26.487589901125357</v>
      </c>
      <c r="U46" s="16">
        <f t="shared" ca="1" si="9"/>
        <v>26.487589901125357</v>
      </c>
      <c r="V46" s="16">
        <f t="shared" ca="1" si="9"/>
        <v>26.487589901125357</v>
      </c>
      <c r="W46" s="16">
        <f t="shared" ca="1" si="9"/>
        <v>26.487589901125357</v>
      </c>
      <c r="X46" s="16">
        <f t="shared" ca="1" si="9"/>
        <v>26.487589901125357</v>
      </c>
      <c r="Y46" s="16">
        <f t="shared" ca="1" si="9"/>
        <v>26.487589901125357</v>
      </c>
      <c r="Z46" s="16">
        <f t="shared" ca="1" si="9"/>
        <v>26.487589901125357</v>
      </c>
      <c r="AA46" s="16">
        <f t="shared" ca="1" si="9"/>
        <v>26.487589901125357</v>
      </c>
      <c r="AB46" s="16">
        <f t="shared" ca="1" si="9"/>
        <v>26.487589901125357</v>
      </c>
      <c r="AC46" s="16">
        <f t="shared" ca="1" si="9"/>
        <v>26.487589901125357</v>
      </c>
      <c r="AD46" s="16">
        <f t="shared" ca="1" si="9"/>
        <v>26.487589901125357</v>
      </c>
      <c r="AE46" s="16">
        <f t="shared" ca="1" si="9"/>
        <v>26.487589901125357</v>
      </c>
      <c r="AF46" s="16">
        <f t="shared" ca="1" si="9"/>
        <v>26.487589901125357</v>
      </c>
      <c r="AG46" s="17">
        <f t="shared" ca="1" si="9"/>
        <v>26.487589901125357</v>
      </c>
    </row>
    <row r="47" spans="1:33" x14ac:dyDescent="0.25">
      <c r="A47" s="409"/>
      <c r="B47" s="15" t="str">
        <f t="shared" si="2"/>
        <v>Tomate</v>
      </c>
      <c r="C47" s="16">
        <f t="shared" ref="C47:AG47" ca="1" si="10">C29-C11</f>
        <v>0</v>
      </c>
      <c r="D47" s="16">
        <f t="shared" ca="1" si="10"/>
        <v>2.6788135371823678</v>
      </c>
      <c r="E47" s="16">
        <f t="shared" ca="1" si="10"/>
        <v>8.0364406115471052</v>
      </c>
      <c r="F47" s="16">
        <f t="shared" ca="1" si="10"/>
        <v>16.072881223094207</v>
      </c>
      <c r="G47" s="16">
        <f t="shared" ca="1" si="10"/>
        <v>26.788135371823678</v>
      </c>
      <c r="H47" s="16">
        <f t="shared" ca="1" si="10"/>
        <v>31.165890456926995</v>
      </c>
      <c r="I47" s="16">
        <f t="shared" ca="1" si="10"/>
        <v>35.543645542030312</v>
      </c>
      <c r="J47" s="16">
        <f t="shared" ca="1" si="10"/>
        <v>35.543645542030312</v>
      </c>
      <c r="K47" s="16">
        <f t="shared" ca="1" si="10"/>
        <v>35.543645542030312</v>
      </c>
      <c r="L47" s="16">
        <f t="shared" ca="1" si="10"/>
        <v>35.543645542030312</v>
      </c>
      <c r="M47" s="16">
        <f t="shared" ca="1" si="10"/>
        <v>35.543645542030312</v>
      </c>
      <c r="N47" s="16">
        <f t="shared" ca="1" si="10"/>
        <v>35.543645542030312</v>
      </c>
      <c r="O47" s="16">
        <f t="shared" ca="1" si="10"/>
        <v>35.543645542030312</v>
      </c>
      <c r="P47" s="16">
        <f t="shared" ca="1" si="10"/>
        <v>35.543645542030312</v>
      </c>
      <c r="Q47" s="16">
        <f t="shared" ca="1" si="10"/>
        <v>35.543645542030312</v>
      </c>
      <c r="R47" s="16">
        <f t="shared" ca="1" si="10"/>
        <v>35.543645542030312</v>
      </c>
      <c r="S47" s="16">
        <f t="shared" ca="1" si="10"/>
        <v>35.543645542030312</v>
      </c>
      <c r="T47" s="16">
        <f t="shared" ca="1" si="10"/>
        <v>35.543645542030312</v>
      </c>
      <c r="U47" s="16">
        <f t="shared" ca="1" si="10"/>
        <v>35.543645542030312</v>
      </c>
      <c r="V47" s="16">
        <f t="shared" ca="1" si="10"/>
        <v>35.543645542030312</v>
      </c>
      <c r="W47" s="16">
        <f t="shared" ca="1" si="10"/>
        <v>35.543645542030312</v>
      </c>
      <c r="X47" s="16">
        <f t="shared" ca="1" si="10"/>
        <v>35.543645542030312</v>
      </c>
      <c r="Y47" s="16">
        <f t="shared" ca="1" si="10"/>
        <v>35.543645542030312</v>
      </c>
      <c r="Z47" s="16">
        <f t="shared" ca="1" si="10"/>
        <v>35.543645542030312</v>
      </c>
      <c r="AA47" s="16">
        <f t="shared" ca="1" si="10"/>
        <v>35.543645542030312</v>
      </c>
      <c r="AB47" s="16">
        <f t="shared" ca="1" si="10"/>
        <v>35.543645542030312</v>
      </c>
      <c r="AC47" s="16">
        <f t="shared" ca="1" si="10"/>
        <v>35.543645542030312</v>
      </c>
      <c r="AD47" s="16">
        <f t="shared" ca="1" si="10"/>
        <v>35.543645542030312</v>
      </c>
      <c r="AE47" s="16">
        <f t="shared" ca="1" si="10"/>
        <v>35.543645542030312</v>
      </c>
      <c r="AF47" s="16">
        <f t="shared" ca="1" si="10"/>
        <v>35.543645542030312</v>
      </c>
      <c r="AG47" s="17">
        <f t="shared" ca="1" si="10"/>
        <v>35.543645542030312</v>
      </c>
    </row>
    <row r="48" spans="1:33" x14ac:dyDescent="0.25">
      <c r="A48" s="409"/>
      <c r="B48" s="15" t="str">
        <f t="shared" si="2"/>
        <v>Kiwi</v>
      </c>
      <c r="C48" s="16">
        <f t="shared" ref="C48:AG48" ca="1" si="11">C30-C12</f>
        <v>0</v>
      </c>
      <c r="D48" s="16">
        <f t="shared" ca="1" si="11"/>
        <v>3.3720259333902618</v>
      </c>
      <c r="E48" s="16">
        <f t="shared" ca="1" si="11"/>
        <v>10.116077800170785</v>
      </c>
      <c r="F48" s="16">
        <f t="shared" ca="1" si="11"/>
        <v>20.232155600341557</v>
      </c>
      <c r="G48" s="16">
        <f t="shared" ca="1" si="11"/>
        <v>33.72025933390259</v>
      </c>
      <c r="H48" s="16">
        <f t="shared" ca="1" si="11"/>
        <v>39.230871951056358</v>
      </c>
      <c r="I48" s="16">
        <f t="shared" ca="1" si="11"/>
        <v>44.741484568210112</v>
      </c>
      <c r="J48" s="16">
        <f t="shared" ca="1" si="11"/>
        <v>44.741484568210112</v>
      </c>
      <c r="K48" s="16">
        <f t="shared" ca="1" si="11"/>
        <v>44.741484568210112</v>
      </c>
      <c r="L48" s="16">
        <f t="shared" ca="1" si="11"/>
        <v>44.741484568210112</v>
      </c>
      <c r="M48" s="16">
        <f t="shared" ca="1" si="11"/>
        <v>44.741484568210112</v>
      </c>
      <c r="N48" s="16">
        <f t="shared" ca="1" si="11"/>
        <v>44.741484568210112</v>
      </c>
      <c r="O48" s="16">
        <f t="shared" ca="1" si="11"/>
        <v>44.741484568210112</v>
      </c>
      <c r="P48" s="16">
        <f t="shared" ca="1" si="11"/>
        <v>44.741484568210112</v>
      </c>
      <c r="Q48" s="16">
        <f t="shared" ca="1" si="11"/>
        <v>44.741484568210112</v>
      </c>
      <c r="R48" s="16">
        <f t="shared" ca="1" si="11"/>
        <v>44.741484568210112</v>
      </c>
      <c r="S48" s="16">
        <f t="shared" ca="1" si="11"/>
        <v>44.741484568210112</v>
      </c>
      <c r="T48" s="16">
        <f t="shared" ca="1" si="11"/>
        <v>44.741484568210112</v>
      </c>
      <c r="U48" s="16">
        <f t="shared" ca="1" si="11"/>
        <v>44.741484568210112</v>
      </c>
      <c r="V48" s="16">
        <f t="shared" ca="1" si="11"/>
        <v>44.741484568210112</v>
      </c>
      <c r="W48" s="16">
        <f t="shared" ca="1" si="11"/>
        <v>44.741484568210112</v>
      </c>
      <c r="X48" s="16">
        <f t="shared" ca="1" si="11"/>
        <v>44.741484568210112</v>
      </c>
      <c r="Y48" s="16">
        <f t="shared" ca="1" si="11"/>
        <v>44.741484568210112</v>
      </c>
      <c r="Z48" s="16">
        <f t="shared" ca="1" si="11"/>
        <v>44.741484568210112</v>
      </c>
      <c r="AA48" s="16">
        <f t="shared" ca="1" si="11"/>
        <v>44.741484568210112</v>
      </c>
      <c r="AB48" s="16">
        <f t="shared" ca="1" si="11"/>
        <v>44.741484568210112</v>
      </c>
      <c r="AC48" s="16">
        <f t="shared" ca="1" si="11"/>
        <v>44.741484568210112</v>
      </c>
      <c r="AD48" s="16">
        <f t="shared" ca="1" si="11"/>
        <v>44.741484568210112</v>
      </c>
      <c r="AE48" s="16">
        <f t="shared" ca="1" si="11"/>
        <v>44.741484568210112</v>
      </c>
      <c r="AF48" s="16">
        <f t="shared" ca="1" si="11"/>
        <v>44.741484568210112</v>
      </c>
      <c r="AG48" s="17">
        <f t="shared" ca="1" si="11"/>
        <v>44.741484568210112</v>
      </c>
    </row>
    <row r="49" spans="1:33" x14ac:dyDescent="0.25">
      <c r="A49" s="409"/>
      <c r="B49" s="15" t="str">
        <f t="shared" si="2"/>
        <v>Manzano</v>
      </c>
      <c r="C49" s="16">
        <f t="shared" ref="C49:AG49" ca="1" si="12">C31-C13</f>
        <v>0</v>
      </c>
      <c r="D49" s="16">
        <f t="shared" ca="1" si="12"/>
        <v>-4.6017674802364184E-2</v>
      </c>
      <c r="E49" s="16">
        <f t="shared" ca="1" si="12"/>
        <v>-0.1380530244070961</v>
      </c>
      <c r="F49" s="16">
        <f t="shared" ca="1" si="12"/>
        <v>-0.27610604881419221</v>
      </c>
      <c r="G49" s="16">
        <f t="shared" ca="1" si="12"/>
        <v>-0.46017674802365605</v>
      </c>
      <c r="H49" s="16">
        <f t="shared" ca="1" si="12"/>
        <v>-0.5353794850094431</v>
      </c>
      <c r="I49" s="16">
        <f t="shared" ca="1" si="12"/>
        <v>-0.61058222199523016</v>
      </c>
      <c r="J49" s="16">
        <f t="shared" ca="1" si="12"/>
        <v>-0.61058222199523016</v>
      </c>
      <c r="K49" s="16">
        <f t="shared" ca="1" si="12"/>
        <v>-0.61058222199523016</v>
      </c>
      <c r="L49" s="16">
        <f t="shared" ca="1" si="12"/>
        <v>-0.61058222199523016</v>
      </c>
      <c r="M49" s="16">
        <f t="shared" ca="1" si="12"/>
        <v>-0.61058222199523016</v>
      </c>
      <c r="N49" s="16">
        <f t="shared" ca="1" si="12"/>
        <v>-0.61058222199523016</v>
      </c>
      <c r="O49" s="16">
        <f t="shared" ca="1" si="12"/>
        <v>-0.61058222199523016</v>
      </c>
      <c r="P49" s="16">
        <f t="shared" ca="1" si="12"/>
        <v>-0.61058222199523016</v>
      </c>
      <c r="Q49" s="16">
        <f t="shared" ca="1" si="12"/>
        <v>-0.61058222199523016</v>
      </c>
      <c r="R49" s="16">
        <f t="shared" ca="1" si="12"/>
        <v>-0.61058222199523016</v>
      </c>
      <c r="S49" s="16">
        <f t="shared" ca="1" si="12"/>
        <v>-0.61058222199523016</v>
      </c>
      <c r="T49" s="16">
        <f t="shared" ca="1" si="12"/>
        <v>-0.61058222199523016</v>
      </c>
      <c r="U49" s="16">
        <f t="shared" ca="1" si="12"/>
        <v>-0.61058222199523016</v>
      </c>
      <c r="V49" s="16">
        <f t="shared" ca="1" si="12"/>
        <v>-0.61058222199523016</v>
      </c>
      <c r="W49" s="16">
        <f t="shared" ca="1" si="12"/>
        <v>-0.61058222199523016</v>
      </c>
      <c r="X49" s="16">
        <f t="shared" ca="1" si="12"/>
        <v>-0.61058222199523016</v>
      </c>
      <c r="Y49" s="16">
        <f t="shared" ca="1" si="12"/>
        <v>-0.61058222199523016</v>
      </c>
      <c r="Z49" s="16">
        <f t="shared" ca="1" si="12"/>
        <v>-0.61058222199523016</v>
      </c>
      <c r="AA49" s="16">
        <f t="shared" ca="1" si="12"/>
        <v>-0.61058222199523016</v>
      </c>
      <c r="AB49" s="16">
        <f t="shared" ca="1" si="12"/>
        <v>-0.61058222199523016</v>
      </c>
      <c r="AC49" s="16">
        <f t="shared" ca="1" si="12"/>
        <v>-0.61058222199523016</v>
      </c>
      <c r="AD49" s="16">
        <f t="shared" ca="1" si="12"/>
        <v>-0.61058222199523016</v>
      </c>
      <c r="AE49" s="16">
        <f t="shared" ca="1" si="12"/>
        <v>-0.61058222199523016</v>
      </c>
      <c r="AF49" s="16">
        <f t="shared" ca="1" si="12"/>
        <v>-0.61058222199523016</v>
      </c>
      <c r="AG49" s="17">
        <f t="shared" ca="1" si="12"/>
        <v>-0.61058222199523016</v>
      </c>
    </row>
    <row r="50" spans="1:33" x14ac:dyDescent="0.25">
      <c r="A50" s="409"/>
      <c r="B50" s="15" t="str">
        <f t="shared" si="2"/>
        <v>Limón</v>
      </c>
      <c r="C50" s="16">
        <f t="shared" ref="C50:AG50" ca="1" si="13">C32-C14</f>
        <v>0</v>
      </c>
      <c r="D50" s="16">
        <f t="shared" ca="1" si="13"/>
        <v>1.1060763479966553</v>
      </c>
      <c r="E50" s="16">
        <f t="shared" ca="1" si="13"/>
        <v>3.318229043989966</v>
      </c>
      <c r="F50" s="16">
        <f t="shared" ca="1" si="13"/>
        <v>6.636458087979932</v>
      </c>
      <c r="G50" s="16">
        <f t="shared" ca="1" si="13"/>
        <v>11.060763479966553</v>
      </c>
      <c r="H50" s="16">
        <f t="shared" ca="1" si="13"/>
        <v>12.868329139070966</v>
      </c>
      <c r="I50" s="16">
        <f t="shared" ca="1" si="13"/>
        <v>14.675894798175378</v>
      </c>
      <c r="J50" s="16">
        <f t="shared" ca="1" si="13"/>
        <v>14.675894798175378</v>
      </c>
      <c r="K50" s="16">
        <f t="shared" ca="1" si="13"/>
        <v>14.675894798175378</v>
      </c>
      <c r="L50" s="16">
        <f t="shared" ca="1" si="13"/>
        <v>14.675894798175378</v>
      </c>
      <c r="M50" s="16">
        <f t="shared" ca="1" si="13"/>
        <v>14.675894798175378</v>
      </c>
      <c r="N50" s="16">
        <f t="shared" ca="1" si="13"/>
        <v>14.675894798175378</v>
      </c>
      <c r="O50" s="16">
        <f t="shared" ca="1" si="13"/>
        <v>14.675894798175378</v>
      </c>
      <c r="P50" s="16">
        <f t="shared" ca="1" si="13"/>
        <v>14.675894798175378</v>
      </c>
      <c r="Q50" s="16">
        <f t="shared" ca="1" si="13"/>
        <v>14.675894798175378</v>
      </c>
      <c r="R50" s="16">
        <f t="shared" ca="1" si="13"/>
        <v>14.675894798175378</v>
      </c>
      <c r="S50" s="16">
        <f t="shared" ca="1" si="13"/>
        <v>14.675894798175378</v>
      </c>
      <c r="T50" s="16">
        <f t="shared" ca="1" si="13"/>
        <v>14.675894798175378</v>
      </c>
      <c r="U50" s="16">
        <f t="shared" ca="1" si="13"/>
        <v>14.675894798175378</v>
      </c>
      <c r="V50" s="16">
        <f t="shared" ca="1" si="13"/>
        <v>14.675894798175378</v>
      </c>
      <c r="W50" s="16">
        <f t="shared" ca="1" si="13"/>
        <v>14.675894798175378</v>
      </c>
      <c r="X50" s="16">
        <f t="shared" ca="1" si="13"/>
        <v>14.675894798175378</v>
      </c>
      <c r="Y50" s="16">
        <f t="shared" ca="1" si="13"/>
        <v>14.675894798175378</v>
      </c>
      <c r="Z50" s="16">
        <f t="shared" ca="1" si="13"/>
        <v>14.675894798175378</v>
      </c>
      <c r="AA50" s="16">
        <f t="shared" ca="1" si="13"/>
        <v>14.675894798175378</v>
      </c>
      <c r="AB50" s="16">
        <f t="shared" ca="1" si="13"/>
        <v>14.675894798175378</v>
      </c>
      <c r="AC50" s="16">
        <f t="shared" ca="1" si="13"/>
        <v>14.675894798175378</v>
      </c>
      <c r="AD50" s="16">
        <f t="shared" ca="1" si="13"/>
        <v>14.675894798175378</v>
      </c>
      <c r="AE50" s="16">
        <f t="shared" ca="1" si="13"/>
        <v>14.675894798175378</v>
      </c>
      <c r="AF50" s="16">
        <f t="shared" ca="1" si="13"/>
        <v>14.675894798175378</v>
      </c>
      <c r="AG50" s="17">
        <f t="shared" ca="1" si="13"/>
        <v>14.675894798175378</v>
      </c>
    </row>
    <row r="51" spans="1:33" x14ac:dyDescent="0.25">
      <c r="A51" s="409"/>
      <c r="B51" s="15" t="str">
        <f t="shared" si="2"/>
        <v>Olivo de mesa</v>
      </c>
      <c r="C51" s="16">
        <f t="shared" ref="C51:AG51" ca="1" si="14">C33-C15</f>
        <v>0</v>
      </c>
      <c r="D51" s="16">
        <f t="shared" ca="1" si="14"/>
        <v>2.3297551617197136</v>
      </c>
      <c r="E51" s="16">
        <f t="shared" ca="1" si="14"/>
        <v>6.9892654851591374</v>
      </c>
      <c r="F51" s="16">
        <f t="shared" ca="1" si="14"/>
        <v>13.978530970318275</v>
      </c>
      <c r="G51" s="16">
        <f t="shared" ca="1" si="14"/>
        <v>23.297551617197122</v>
      </c>
      <c r="H51" s="16">
        <f t="shared" ca="1" si="14"/>
        <v>27.104870553248112</v>
      </c>
      <c r="I51" s="16">
        <f t="shared" ca="1" si="14"/>
        <v>30.912189489299102</v>
      </c>
      <c r="J51" s="16">
        <f t="shared" ca="1" si="14"/>
        <v>30.912189489299102</v>
      </c>
      <c r="K51" s="16">
        <f t="shared" ca="1" si="14"/>
        <v>30.912189489299102</v>
      </c>
      <c r="L51" s="16">
        <f t="shared" ca="1" si="14"/>
        <v>30.912189489299102</v>
      </c>
      <c r="M51" s="16">
        <f t="shared" ca="1" si="14"/>
        <v>30.912189489299102</v>
      </c>
      <c r="N51" s="16">
        <f t="shared" ca="1" si="14"/>
        <v>30.912189489299102</v>
      </c>
      <c r="O51" s="16">
        <f t="shared" ca="1" si="14"/>
        <v>30.912189489299102</v>
      </c>
      <c r="P51" s="16">
        <f t="shared" ca="1" si="14"/>
        <v>30.912189489299102</v>
      </c>
      <c r="Q51" s="16">
        <f t="shared" ca="1" si="14"/>
        <v>30.912189489299102</v>
      </c>
      <c r="R51" s="16">
        <f t="shared" ca="1" si="14"/>
        <v>30.912189489299102</v>
      </c>
      <c r="S51" s="16">
        <f t="shared" ca="1" si="14"/>
        <v>30.912189489299102</v>
      </c>
      <c r="T51" s="16">
        <f t="shared" ca="1" si="14"/>
        <v>30.912189489299102</v>
      </c>
      <c r="U51" s="16">
        <f t="shared" ca="1" si="14"/>
        <v>30.912189489299102</v>
      </c>
      <c r="V51" s="16">
        <f t="shared" ca="1" si="14"/>
        <v>30.912189489299102</v>
      </c>
      <c r="W51" s="16">
        <f t="shared" ca="1" si="14"/>
        <v>30.912189489299102</v>
      </c>
      <c r="X51" s="16">
        <f t="shared" ca="1" si="14"/>
        <v>30.912189489299102</v>
      </c>
      <c r="Y51" s="16">
        <f t="shared" ca="1" si="14"/>
        <v>30.912189489299102</v>
      </c>
      <c r="Z51" s="16">
        <f t="shared" ca="1" si="14"/>
        <v>30.912189489299102</v>
      </c>
      <c r="AA51" s="16">
        <f t="shared" ca="1" si="14"/>
        <v>30.912189489299102</v>
      </c>
      <c r="AB51" s="16">
        <f t="shared" ca="1" si="14"/>
        <v>30.912189489299102</v>
      </c>
      <c r="AC51" s="16">
        <f t="shared" ca="1" si="14"/>
        <v>30.912189489299102</v>
      </c>
      <c r="AD51" s="16">
        <f t="shared" ca="1" si="14"/>
        <v>30.912189489299102</v>
      </c>
      <c r="AE51" s="16">
        <f t="shared" ca="1" si="14"/>
        <v>30.912189489299102</v>
      </c>
      <c r="AF51" s="16">
        <f t="shared" ca="1" si="14"/>
        <v>30.912189489299102</v>
      </c>
      <c r="AG51" s="17">
        <f t="shared" ca="1" si="14"/>
        <v>30.912189489299102</v>
      </c>
    </row>
    <row r="52" spans="1:33" x14ac:dyDescent="0.25">
      <c r="A52" s="409"/>
      <c r="B52" s="15" t="str">
        <f t="shared" si="2"/>
        <v>Uva de mesa</v>
      </c>
      <c r="C52" s="16">
        <f t="shared" ref="C52:AG52" ca="1" si="15">C34-C16</f>
        <v>0</v>
      </c>
      <c r="D52" s="16">
        <f t="shared" ca="1" si="15"/>
        <v>2.8550000769498407</v>
      </c>
      <c r="E52" s="16">
        <f t="shared" ca="1" si="15"/>
        <v>8.5650002308495221</v>
      </c>
      <c r="F52" s="16">
        <f t="shared" ca="1" si="15"/>
        <v>17.130000461699048</v>
      </c>
      <c r="G52" s="16">
        <f t="shared" ca="1" si="15"/>
        <v>28.550000769498411</v>
      </c>
      <c r="H52" s="16">
        <f t="shared" ca="1" si="15"/>
        <v>33.215682397337162</v>
      </c>
      <c r="I52" s="16">
        <f t="shared" ca="1" si="15"/>
        <v>37.881364025175913</v>
      </c>
      <c r="J52" s="16">
        <f t="shared" ca="1" si="15"/>
        <v>37.881364025175913</v>
      </c>
      <c r="K52" s="16">
        <f t="shared" ca="1" si="15"/>
        <v>37.881364025175913</v>
      </c>
      <c r="L52" s="16">
        <f t="shared" ca="1" si="15"/>
        <v>37.881364025175913</v>
      </c>
      <c r="M52" s="16">
        <f t="shared" ca="1" si="15"/>
        <v>37.881364025175913</v>
      </c>
      <c r="N52" s="16">
        <f t="shared" ca="1" si="15"/>
        <v>37.881364025175913</v>
      </c>
      <c r="O52" s="16">
        <f t="shared" ca="1" si="15"/>
        <v>37.881364025175913</v>
      </c>
      <c r="P52" s="16">
        <f t="shared" ca="1" si="15"/>
        <v>37.881364025175913</v>
      </c>
      <c r="Q52" s="16">
        <f t="shared" ca="1" si="15"/>
        <v>37.881364025175913</v>
      </c>
      <c r="R52" s="16">
        <f t="shared" ca="1" si="15"/>
        <v>37.881364025175913</v>
      </c>
      <c r="S52" s="16">
        <f t="shared" ca="1" si="15"/>
        <v>37.881364025175913</v>
      </c>
      <c r="T52" s="16">
        <f t="shared" ca="1" si="15"/>
        <v>37.881364025175913</v>
      </c>
      <c r="U52" s="16">
        <f t="shared" ca="1" si="15"/>
        <v>37.881364025175913</v>
      </c>
      <c r="V52" s="16">
        <f t="shared" ca="1" si="15"/>
        <v>37.881364025175913</v>
      </c>
      <c r="W52" s="16">
        <f t="shared" ca="1" si="15"/>
        <v>37.881364025175913</v>
      </c>
      <c r="X52" s="16">
        <f t="shared" ca="1" si="15"/>
        <v>37.881364025175913</v>
      </c>
      <c r="Y52" s="16">
        <f t="shared" ca="1" si="15"/>
        <v>37.881364025175913</v>
      </c>
      <c r="Z52" s="16">
        <f t="shared" ca="1" si="15"/>
        <v>37.881364025175913</v>
      </c>
      <c r="AA52" s="16">
        <f t="shared" ca="1" si="15"/>
        <v>37.881364025175913</v>
      </c>
      <c r="AB52" s="16">
        <f t="shared" ca="1" si="15"/>
        <v>37.881364025175913</v>
      </c>
      <c r="AC52" s="16">
        <f t="shared" ca="1" si="15"/>
        <v>37.881364025175913</v>
      </c>
      <c r="AD52" s="16">
        <f t="shared" ca="1" si="15"/>
        <v>37.881364025175913</v>
      </c>
      <c r="AE52" s="16">
        <f t="shared" ca="1" si="15"/>
        <v>37.881364025175913</v>
      </c>
      <c r="AF52" s="16">
        <f t="shared" ca="1" si="15"/>
        <v>37.881364025175913</v>
      </c>
      <c r="AG52" s="17">
        <f t="shared" ca="1" si="15"/>
        <v>37.881364025175913</v>
      </c>
    </row>
    <row r="53" spans="1:33" x14ac:dyDescent="0.25">
      <c r="A53" s="409"/>
      <c r="B53" s="15" t="str">
        <f t="shared" si="2"/>
        <v>Palto</v>
      </c>
      <c r="C53" s="16">
        <f t="shared" ref="C53:AG53" ca="1" si="16">C35-C17</f>
        <v>0</v>
      </c>
      <c r="D53" s="16">
        <f t="shared" ca="1" si="16"/>
        <v>-2.6107591679419784E-2</v>
      </c>
      <c r="E53" s="16">
        <f t="shared" ca="1" si="16"/>
        <v>-7.8322775038257575E-2</v>
      </c>
      <c r="F53" s="16">
        <f t="shared" ca="1" si="16"/>
        <v>-0.15664555007651515</v>
      </c>
      <c r="G53" s="16">
        <f t="shared" ca="1" si="16"/>
        <v>-0.26107591679419073</v>
      </c>
      <c r="H53" s="16">
        <f t="shared" ca="1" si="16"/>
        <v>-0.30374131348865241</v>
      </c>
      <c r="I53" s="16">
        <f t="shared" ca="1" si="16"/>
        <v>-0.34640671018311409</v>
      </c>
      <c r="J53" s="16">
        <f t="shared" ca="1" si="16"/>
        <v>-0.34640671018311409</v>
      </c>
      <c r="K53" s="16">
        <f t="shared" ca="1" si="16"/>
        <v>-0.34640671018311409</v>
      </c>
      <c r="L53" s="16">
        <f t="shared" ca="1" si="16"/>
        <v>-0.34640671018311409</v>
      </c>
      <c r="M53" s="16">
        <f t="shared" ca="1" si="16"/>
        <v>-0.34640671018311409</v>
      </c>
      <c r="N53" s="16">
        <f t="shared" ca="1" si="16"/>
        <v>-0.34640671018311409</v>
      </c>
      <c r="O53" s="16">
        <f t="shared" ca="1" si="16"/>
        <v>-0.34640671018311409</v>
      </c>
      <c r="P53" s="16">
        <f t="shared" ca="1" si="16"/>
        <v>-0.34640671018311409</v>
      </c>
      <c r="Q53" s="16">
        <f t="shared" ca="1" si="16"/>
        <v>-0.34640671018311409</v>
      </c>
      <c r="R53" s="16">
        <f t="shared" ca="1" si="16"/>
        <v>-0.34640671018311409</v>
      </c>
      <c r="S53" s="16">
        <f t="shared" ca="1" si="16"/>
        <v>-0.34640671018311409</v>
      </c>
      <c r="T53" s="16">
        <f t="shared" ca="1" si="16"/>
        <v>-0.34640671018311409</v>
      </c>
      <c r="U53" s="16">
        <f t="shared" ca="1" si="16"/>
        <v>-0.34640671018311409</v>
      </c>
      <c r="V53" s="16">
        <f t="shared" ca="1" si="16"/>
        <v>-0.34640671018311409</v>
      </c>
      <c r="W53" s="16">
        <f t="shared" ca="1" si="16"/>
        <v>-0.34640671018311409</v>
      </c>
      <c r="X53" s="16">
        <f t="shared" ca="1" si="16"/>
        <v>-0.34640671018311409</v>
      </c>
      <c r="Y53" s="16">
        <f t="shared" ca="1" si="16"/>
        <v>-0.34640671018311409</v>
      </c>
      <c r="Z53" s="16">
        <f t="shared" ca="1" si="16"/>
        <v>-0.34640671018311409</v>
      </c>
      <c r="AA53" s="16">
        <f t="shared" ca="1" si="16"/>
        <v>-0.34640671018311409</v>
      </c>
      <c r="AB53" s="16">
        <f t="shared" ca="1" si="16"/>
        <v>-0.34640671018311409</v>
      </c>
      <c r="AC53" s="16">
        <f t="shared" ca="1" si="16"/>
        <v>-0.34640671018311409</v>
      </c>
      <c r="AD53" s="16">
        <f t="shared" ca="1" si="16"/>
        <v>-0.34640671018311409</v>
      </c>
      <c r="AE53" s="16">
        <f t="shared" ca="1" si="16"/>
        <v>-0.34640671018311409</v>
      </c>
      <c r="AF53" s="16">
        <f t="shared" ca="1" si="16"/>
        <v>-0.34640671018311409</v>
      </c>
      <c r="AG53" s="17">
        <f t="shared" ca="1" si="16"/>
        <v>-0.34640671018311409</v>
      </c>
    </row>
    <row r="54" spans="1:33" ht="15.75" thickBot="1" x14ac:dyDescent="0.3">
      <c r="A54" s="410"/>
      <c r="B54" s="18" t="str">
        <f t="shared" si="2"/>
        <v>Vid Vinifera</v>
      </c>
      <c r="C54" s="19">
        <f t="shared" ref="C54:AG54" ca="1" si="17">C36-C18</f>
        <v>0</v>
      </c>
      <c r="D54" s="19">
        <f t="shared" ca="1" si="17"/>
        <v>0.77010296655110011</v>
      </c>
      <c r="E54" s="19">
        <f t="shared" ca="1" si="17"/>
        <v>2.3103088996533074</v>
      </c>
      <c r="F54" s="19">
        <f t="shared" ca="1" si="17"/>
        <v>4.6206177993066149</v>
      </c>
      <c r="G54" s="19">
        <f t="shared" ca="1" si="17"/>
        <v>7.7010296655110295</v>
      </c>
      <c r="H54" s="19">
        <f t="shared" ca="1" si="17"/>
        <v>8.9595428584144301</v>
      </c>
      <c r="I54" s="19">
        <f t="shared" ca="1" si="17"/>
        <v>10.218056051317831</v>
      </c>
      <c r="J54" s="19">
        <f t="shared" ca="1" si="17"/>
        <v>10.218056051317831</v>
      </c>
      <c r="K54" s="19">
        <f t="shared" ca="1" si="17"/>
        <v>10.218056051317831</v>
      </c>
      <c r="L54" s="19">
        <f t="shared" ca="1" si="17"/>
        <v>10.218056051317831</v>
      </c>
      <c r="M54" s="19">
        <f t="shared" ca="1" si="17"/>
        <v>10.218056051317831</v>
      </c>
      <c r="N54" s="19">
        <f t="shared" ca="1" si="17"/>
        <v>10.218056051317831</v>
      </c>
      <c r="O54" s="19">
        <f t="shared" ca="1" si="17"/>
        <v>10.218056051317831</v>
      </c>
      <c r="P54" s="19">
        <f t="shared" ca="1" si="17"/>
        <v>10.218056051317831</v>
      </c>
      <c r="Q54" s="19">
        <f t="shared" ca="1" si="17"/>
        <v>10.218056051317831</v>
      </c>
      <c r="R54" s="19">
        <f t="shared" ca="1" si="17"/>
        <v>10.218056051317831</v>
      </c>
      <c r="S54" s="19">
        <f t="shared" ca="1" si="17"/>
        <v>10.218056051317831</v>
      </c>
      <c r="T54" s="19">
        <f t="shared" ca="1" si="17"/>
        <v>10.218056051317831</v>
      </c>
      <c r="U54" s="19">
        <f t="shared" ca="1" si="17"/>
        <v>10.218056051317831</v>
      </c>
      <c r="V54" s="19">
        <f t="shared" ca="1" si="17"/>
        <v>10.218056051317831</v>
      </c>
      <c r="W54" s="19">
        <f t="shared" ca="1" si="17"/>
        <v>10.218056051317831</v>
      </c>
      <c r="X54" s="19">
        <f t="shared" ca="1" si="17"/>
        <v>10.218056051317831</v>
      </c>
      <c r="Y54" s="19">
        <f t="shared" ca="1" si="17"/>
        <v>10.218056051317831</v>
      </c>
      <c r="Z54" s="19">
        <f t="shared" ca="1" si="17"/>
        <v>10.218056051317831</v>
      </c>
      <c r="AA54" s="19">
        <f t="shared" ca="1" si="17"/>
        <v>10.218056051317831</v>
      </c>
      <c r="AB54" s="19">
        <f t="shared" ca="1" si="17"/>
        <v>10.218056051317831</v>
      </c>
      <c r="AC54" s="19">
        <f t="shared" ca="1" si="17"/>
        <v>10.218056051317831</v>
      </c>
      <c r="AD54" s="19">
        <f t="shared" ca="1" si="17"/>
        <v>10.218056051317831</v>
      </c>
      <c r="AE54" s="19">
        <f t="shared" ca="1" si="17"/>
        <v>10.218056051317831</v>
      </c>
      <c r="AF54" s="19">
        <f t="shared" ca="1" si="17"/>
        <v>10.218056051317831</v>
      </c>
      <c r="AG54" s="20">
        <f t="shared" ca="1" si="17"/>
        <v>10.218056051317831</v>
      </c>
    </row>
  </sheetData>
  <mergeCells count="3">
    <mergeCell ref="A3:A18"/>
    <mergeCell ref="A21:A36"/>
    <mergeCell ref="A39:A5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3</vt:i4>
      </vt:variant>
    </vt:vector>
  </HeadingPairs>
  <TitlesOfParts>
    <vt:vector size="17" baseType="lpstr">
      <vt:lpstr>10, Flujo de caja</vt:lpstr>
      <vt:lpstr>9.1 Rentabilidad PS</vt:lpstr>
      <vt:lpstr>9. Rentabilidad PP</vt:lpstr>
      <vt:lpstr>8. Obras Civiles</vt:lpstr>
      <vt:lpstr>7.1 BA CP PS</vt:lpstr>
      <vt:lpstr>7. BA CP PP</vt:lpstr>
      <vt:lpstr>6.1 BA SP PS</vt:lpstr>
      <vt:lpstr>6. BA SP PP</vt:lpstr>
      <vt:lpstr>5. Flujo Agrícola</vt:lpstr>
      <vt:lpstr>4. Factores</vt:lpstr>
      <vt:lpstr>3. Matriz I-C-B</vt:lpstr>
      <vt:lpstr>2. EP representativa</vt:lpstr>
      <vt:lpstr>1. EP original</vt:lpstr>
      <vt:lpstr>0. Fichas</vt:lpstr>
      <vt:lpstr>'6. BA SP PP'!Área_de_impresión</vt:lpstr>
      <vt:lpstr>'7.1 BA CP PS'!Área_de_impresión</vt:lpstr>
      <vt:lpstr>'9. Rentabilidad PP'!Área_de_impresión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</dc:creator>
  <cp:lastModifiedBy>Rodrigo Otárola I.</cp:lastModifiedBy>
  <cp:lastPrinted>2017-06-07T21:58:58Z</cp:lastPrinted>
  <dcterms:created xsi:type="dcterms:W3CDTF">2016-10-03T15:01:09Z</dcterms:created>
  <dcterms:modified xsi:type="dcterms:W3CDTF">2017-06-07T21:59:34Z</dcterms:modified>
</cp:coreProperties>
</file>